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98319A1-551F-4379-A375-4AB249238FCB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  <sheet name="ZV Vykáz.-H" sheetId="410" r:id="rId20"/>
    <sheet name="ZV Vykáz.-H Detail" sheetId="377" r:id="rId21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_xlnm._FilterDatabase" localSheetId="20" hidden="1">'ZV Vykáz.-H Detail'!$A$5:$Q$5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C17" i="431"/>
  <c r="C25" i="431"/>
  <c r="D13" i="431"/>
  <c r="D21" i="431"/>
  <c r="E9" i="431"/>
  <c r="E17" i="431"/>
  <c r="E25" i="431"/>
  <c r="F13" i="431"/>
  <c r="F21" i="431"/>
  <c r="G9" i="431"/>
  <c r="G17" i="431"/>
  <c r="G25" i="431"/>
  <c r="H13" i="431"/>
  <c r="H21" i="431"/>
  <c r="I9" i="431"/>
  <c r="I17" i="431"/>
  <c r="I25" i="431"/>
  <c r="J13" i="431"/>
  <c r="K9" i="431"/>
  <c r="K17" i="431"/>
  <c r="K25" i="431"/>
  <c r="L21" i="431"/>
  <c r="M25" i="431"/>
  <c r="N21" i="431"/>
  <c r="O17" i="431"/>
  <c r="P13" i="431"/>
  <c r="Q17" i="431"/>
  <c r="O10" i="431"/>
  <c r="C10" i="431"/>
  <c r="C18" i="431"/>
  <c r="C26" i="431"/>
  <c r="D14" i="431"/>
  <c r="D22" i="431"/>
  <c r="E10" i="431"/>
  <c r="E18" i="431"/>
  <c r="E26" i="431"/>
  <c r="F14" i="431"/>
  <c r="F22" i="431"/>
  <c r="G10" i="431"/>
  <c r="G18" i="431"/>
  <c r="G26" i="431"/>
  <c r="H14" i="431"/>
  <c r="H22" i="431"/>
  <c r="I10" i="431"/>
  <c r="I18" i="431"/>
  <c r="I26" i="431"/>
  <c r="J14" i="431"/>
  <c r="J22" i="431"/>
  <c r="K10" i="431"/>
  <c r="K18" i="431"/>
  <c r="K26" i="431"/>
  <c r="L14" i="431"/>
  <c r="L22" i="431"/>
  <c r="M10" i="431"/>
  <c r="M18" i="431"/>
  <c r="N14" i="431"/>
  <c r="N22" i="431"/>
  <c r="O18" i="431"/>
  <c r="O26" i="431"/>
  <c r="P22" i="431"/>
  <c r="Q18" i="431"/>
  <c r="C11" i="431"/>
  <c r="C19" i="431"/>
  <c r="C27" i="431"/>
  <c r="D15" i="431"/>
  <c r="D23" i="431"/>
  <c r="E11" i="431"/>
  <c r="E19" i="431"/>
  <c r="E27" i="431"/>
  <c r="F15" i="431"/>
  <c r="F23" i="431"/>
  <c r="G11" i="431"/>
  <c r="G19" i="431"/>
  <c r="G27" i="431"/>
  <c r="H15" i="431"/>
  <c r="H23" i="431"/>
  <c r="I11" i="431"/>
  <c r="I19" i="431"/>
  <c r="I27" i="431"/>
  <c r="J15" i="431"/>
  <c r="J23" i="431"/>
  <c r="K11" i="431"/>
  <c r="K19" i="431"/>
  <c r="K27" i="431"/>
  <c r="L15" i="431"/>
  <c r="L23" i="431"/>
  <c r="M11" i="431"/>
  <c r="M19" i="431"/>
  <c r="M27" i="431"/>
  <c r="N15" i="431"/>
  <c r="N23" i="431"/>
  <c r="O11" i="431"/>
  <c r="O19" i="431"/>
  <c r="O27" i="431"/>
  <c r="P15" i="431"/>
  <c r="P23" i="431"/>
  <c r="Q11" i="431"/>
  <c r="Q19" i="431"/>
  <c r="Q27" i="431"/>
  <c r="C12" i="431"/>
  <c r="C20" i="431"/>
  <c r="C28" i="431"/>
  <c r="D16" i="431"/>
  <c r="D24" i="431"/>
  <c r="E12" i="431"/>
  <c r="E20" i="431"/>
  <c r="E28" i="431"/>
  <c r="F16" i="431"/>
  <c r="F24" i="431"/>
  <c r="G12" i="431"/>
  <c r="G20" i="431"/>
  <c r="G28" i="431"/>
  <c r="H16" i="431"/>
  <c r="H24" i="431"/>
  <c r="I12" i="431"/>
  <c r="I20" i="431"/>
  <c r="I28" i="431"/>
  <c r="J16" i="431"/>
  <c r="J24" i="431"/>
  <c r="K12" i="431"/>
  <c r="K20" i="431"/>
  <c r="K28" i="431"/>
  <c r="L16" i="431"/>
  <c r="L24" i="431"/>
  <c r="M12" i="431"/>
  <c r="M20" i="431"/>
  <c r="M28" i="431"/>
  <c r="N16" i="431"/>
  <c r="N24" i="431"/>
  <c r="O12" i="431"/>
  <c r="O20" i="431"/>
  <c r="O28" i="431"/>
  <c r="P16" i="431"/>
  <c r="P24" i="431"/>
  <c r="Q12" i="431"/>
  <c r="Q20" i="431"/>
  <c r="Q28" i="431"/>
  <c r="J25" i="431"/>
  <c r="L17" i="431"/>
  <c r="M13" i="431"/>
  <c r="M21" i="431"/>
  <c r="N17" i="431"/>
  <c r="O13" i="431"/>
  <c r="P9" i="431"/>
  <c r="P17" i="431"/>
  <c r="Q13" i="431"/>
  <c r="M22" i="431"/>
  <c r="P10" i="431"/>
  <c r="P26" i="431"/>
  <c r="C13" i="431"/>
  <c r="C21" i="431"/>
  <c r="D9" i="431"/>
  <c r="D17" i="431"/>
  <c r="D25" i="431"/>
  <c r="E13" i="431"/>
  <c r="E21" i="431"/>
  <c r="F9" i="431"/>
  <c r="F17" i="431"/>
  <c r="F25" i="431"/>
  <c r="G13" i="431"/>
  <c r="G21" i="431"/>
  <c r="H9" i="431"/>
  <c r="H17" i="431"/>
  <c r="H25" i="431"/>
  <c r="I13" i="431"/>
  <c r="I21" i="431"/>
  <c r="J9" i="431"/>
  <c r="J17" i="431"/>
  <c r="K13" i="431"/>
  <c r="K21" i="431"/>
  <c r="L9" i="431"/>
  <c r="L25" i="431"/>
  <c r="N9" i="431"/>
  <c r="N25" i="431"/>
  <c r="O21" i="431"/>
  <c r="P25" i="431"/>
  <c r="Q21" i="431"/>
  <c r="O14" i="431"/>
  <c r="C14" i="431"/>
  <c r="C22" i="431"/>
  <c r="D10" i="431"/>
  <c r="D18" i="431"/>
  <c r="D26" i="431"/>
  <c r="E14" i="431"/>
  <c r="E22" i="431"/>
  <c r="F10" i="431"/>
  <c r="F18" i="431"/>
  <c r="F26" i="431"/>
  <c r="G14" i="431"/>
  <c r="G22" i="431"/>
  <c r="H10" i="431"/>
  <c r="H18" i="431"/>
  <c r="H26" i="431"/>
  <c r="I14" i="431"/>
  <c r="I22" i="431"/>
  <c r="J10" i="431"/>
  <c r="J18" i="431"/>
  <c r="J26" i="431"/>
  <c r="K14" i="431"/>
  <c r="K22" i="431"/>
  <c r="L10" i="431"/>
  <c r="L18" i="431"/>
  <c r="L26" i="431"/>
  <c r="M14" i="431"/>
  <c r="N10" i="431"/>
  <c r="N18" i="431"/>
  <c r="N26" i="431"/>
  <c r="O22" i="431"/>
  <c r="P18" i="431"/>
  <c r="Q14" i="431"/>
  <c r="Q22" i="431"/>
  <c r="C15" i="431"/>
  <c r="C23" i="431"/>
  <c r="D11" i="431"/>
  <c r="D19" i="431"/>
  <c r="D27" i="431"/>
  <c r="E15" i="431"/>
  <c r="E23" i="431"/>
  <c r="F11" i="431"/>
  <c r="F19" i="431"/>
  <c r="F27" i="431"/>
  <c r="G15" i="431"/>
  <c r="G23" i="431"/>
  <c r="H11" i="431"/>
  <c r="H19" i="431"/>
  <c r="H27" i="431"/>
  <c r="I15" i="431"/>
  <c r="I23" i="431"/>
  <c r="J11" i="431"/>
  <c r="J19" i="431"/>
  <c r="J27" i="431"/>
  <c r="K15" i="431"/>
  <c r="K23" i="431"/>
  <c r="L11" i="431"/>
  <c r="L19" i="431"/>
  <c r="L27" i="431"/>
  <c r="M15" i="431"/>
  <c r="M23" i="431"/>
  <c r="N11" i="431"/>
  <c r="N19" i="431"/>
  <c r="N27" i="431"/>
  <c r="O15" i="431"/>
  <c r="O23" i="431"/>
  <c r="P11" i="431"/>
  <c r="P19" i="431"/>
  <c r="P27" i="431"/>
  <c r="Q15" i="431"/>
  <c r="Q23" i="431"/>
  <c r="C16" i="431"/>
  <c r="C24" i="431"/>
  <c r="D12" i="431"/>
  <c r="D20" i="431"/>
  <c r="D28" i="431"/>
  <c r="E16" i="431"/>
  <c r="E24" i="431"/>
  <c r="F12" i="431"/>
  <c r="F20" i="431"/>
  <c r="F28" i="431"/>
  <c r="G16" i="431"/>
  <c r="G24" i="431"/>
  <c r="H12" i="431"/>
  <c r="H20" i="431"/>
  <c r="H28" i="431"/>
  <c r="I16" i="431"/>
  <c r="I24" i="431"/>
  <c r="J12" i="431"/>
  <c r="J20" i="431"/>
  <c r="J28" i="431"/>
  <c r="K16" i="431"/>
  <c r="K24" i="431"/>
  <c r="L12" i="431"/>
  <c r="L20" i="431"/>
  <c r="L28" i="431"/>
  <c r="M16" i="431"/>
  <c r="M24" i="431"/>
  <c r="N12" i="431"/>
  <c r="N20" i="431"/>
  <c r="N28" i="431"/>
  <c r="O16" i="431"/>
  <c r="O24" i="431"/>
  <c r="P12" i="431"/>
  <c r="P20" i="431"/>
  <c r="P28" i="431"/>
  <c r="Q16" i="431"/>
  <c r="Q24" i="431"/>
  <c r="J21" i="431"/>
  <c r="L13" i="431"/>
  <c r="M9" i="431"/>
  <c r="M17" i="431"/>
  <c r="N13" i="431"/>
  <c r="O9" i="431"/>
  <c r="O25" i="431"/>
  <c r="P21" i="431"/>
  <c r="Q9" i="431"/>
  <c r="Q25" i="431"/>
  <c r="M26" i="431"/>
  <c r="P14" i="431"/>
  <c r="Q10" i="431"/>
  <c r="Q26" i="431"/>
  <c r="S26" i="431" l="1"/>
  <c r="R26" i="431"/>
  <c r="R10" i="431"/>
  <c r="S10" i="431"/>
  <c r="R25" i="431"/>
  <c r="S25" i="431"/>
  <c r="R9" i="431"/>
  <c r="S9" i="431"/>
  <c r="R24" i="431"/>
  <c r="S24" i="431"/>
  <c r="R16" i="431"/>
  <c r="S16" i="431"/>
  <c r="R23" i="431"/>
  <c r="S23" i="431"/>
  <c r="R15" i="431"/>
  <c r="S15" i="431"/>
  <c r="R22" i="431"/>
  <c r="S22" i="431"/>
  <c r="R14" i="431"/>
  <c r="S14" i="431"/>
  <c r="R21" i="431"/>
  <c r="S21" i="431"/>
  <c r="S13" i="431"/>
  <c r="R13" i="431"/>
  <c r="S28" i="431"/>
  <c r="R28" i="431"/>
  <c r="S20" i="431"/>
  <c r="R20" i="431"/>
  <c r="S12" i="431"/>
  <c r="R12" i="431"/>
  <c r="S27" i="431"/>
  <c r="R27" i="431"/>
  <c r="S19" i="431"/>
  <c r="R19" i="431"/>
  <c r="R11" i="431"/>
  <c r="S11" i="431"/>
  <c r="S18" i="431"/>
  <c r="R18" i="431"/>
  <c r="R17" i="431"/>
  <c r="S17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4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21" i="414" l="1"/>
  <c r="E18" i="414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G3" i="387"/>
  <c r="F3" i="387"/>
  <c r="N3" i="220"/>
  <c r="L3" i="220" s="1"/>
  <c r="D22" i="414"/>
  <c r="C22" i="414"/>
  <c r="H3" i="387" l="1"/>
  <c r="I12" i="339"/>
  <c r="I13" i="339" s="1"/>
  <c r="H13" i="339"/>
  <c r="E13" i="339"/>
  <c r="E15" i="339" s="1"/>
  <c r="H12" i="339"/>
  <c r="G12" i="339"/>
  <c r="A4" i="383"/>
  <c r="A26" i="383"/>
  <c r="A25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<sst xmlns="http://schemas.openxmlformats.org/spreadsheetml/2006/main" count="4313" uniqueCount="1094">
  <si>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</si>
  <si>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</si>
  <si>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</si>
  <si>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</si>
  <si>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</si>
  <si>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</si>
  <si>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</si>
  <si>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</si>
  <si>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</si>
  <si>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</si>
  <si>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</si>
  <si>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</si>
  <si>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</si>
  <si>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</si>
  <si>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</si>
  <si>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</si>
  <si>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</si>
  <si>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</si>
  <si>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</si>
  <si>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</si>
  <si>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</si>
  <si>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</si>
  <si>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</si>
  <si>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</si>
  <si>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</si>
  <si>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</si>
  <si>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</si>
  <si>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</si>
  <si>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</si>
  <si>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</si>
  <si>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</si>
  <si>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</si>
  <si>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</si>
  <si>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</si>
  <si>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</si>
  <si>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</si>
  <si>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</si>
  <si>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</si>
  <si>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</si>
  <si>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</si>
  <si>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</si>
  <si>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</si>
  <si>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</si>
  <si>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</si>
  <si>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</si>
  <si>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</si>
  <si>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</si>
  <si>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</si>
  <si>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</si>
  <si>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</si>
  <si>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</si>
  <si>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</si>
  <si>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</si>
  <si>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</si>
  <si>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</si>
  <si>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</si>
  <si>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</si>
  <si>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</si>
  <si>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</si>
  <si>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</si>
  <si>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</si>
  <si>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</si>
  <si>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</si>
  <si>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</si>
  <si>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</si>
  <si>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</si>
  <si>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</si>
  <si>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</si>
  <si>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</si>
  <si>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</si>
  <si>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</si>
  <si>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</si>
  <si>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</si>
  <si>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</si>
  <si>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</si>
  <si>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</si>
  <si>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</si>
  <si>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</si>
  <si>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</si>
  <si>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</si>
  <si>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</si>
  <si>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</si>
  <si>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</si>
  <si>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</si>
  <si>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</si>
  <si>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</si>
  <si>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</si>
  <si>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</si>
  <si>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</si>
  <si>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</si>
  <si>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</si>
  <si>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</si>
  <si>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</si>
  <si>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</si>
  <si>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</si>
  <si>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</si>
  <si>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</si>
  <si>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</si>
  <si>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</si>
  <si>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</si>
  <si>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</si>
  <si>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</si>
  <si>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</si>
  <si>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</si>
  <si>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</si>
  <si>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</si>
  <si>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</si>
  <si>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</si>
  <si>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</si>
  <si>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</si>
  <si>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</si>
  <si>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</si>
  <si>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</si>
  <si>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</si>
  <si>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</si>
  <si>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</si>
  <si>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</si>
  <si>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</si>
  <si>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</si>
  <si>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</si>
  <si>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</si>
  <si>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</si>
  <si>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</si>
  <si>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</si>
  <si>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</si>
  <si>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</si>
  <si>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</si>
  <si>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</si>
  <si>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</si>
  <si>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</si>
  <si>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</si>
  <si>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</si>
  <si>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</si>
  <si>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</si>
  <si>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</si>
  <si>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</si>
  <si>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</si>
  <si>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</si>
  <si>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</si>
  <si>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</si>
  <si>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</si>
  <si>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</si>
  <si>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</si>
  <si>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</si>
  <si>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</si>
  <si>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</si>
  <si>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</si>
  <si>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</si>
  <si>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</si>
  <si>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</si>
  <si>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</si>
  <si>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</si>
  <si>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</si>
  <si>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</si>
  <si>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</si>
  <si>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</si>
  <si>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</si>
  <si>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</si>
  <si>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</si>
  <si>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</si>
  <si>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</si>
  <si>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</si>
  <si>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</si>
  <si>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</si>
  <si>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</si>
  <si>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</si>
  <si>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</si>
  <si>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</si>
  <si>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</si>
  <si>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</si>
  <si>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</si>
  <si>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</si>
  <si>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</si>
  <si>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</si>
  <si>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</si>
  <si>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</si>
  <si>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</si>
  <si>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</si>
  <si>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</si>
  <si>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</si>
  <si>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</si>
  <si>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</si>
  <si>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</si>
  <si>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</si>
  <si>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</si>
  <si>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</si>
  <si>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</si>
  <si>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</si>
  <si>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</si>
  <si>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</si>
  <si>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</si>
  <si>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</si>
  <si>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</si>
  <si>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</si>
  <si>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</si>
  <si>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</si>
  <si>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</si>
  <si>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</si>
  <si>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</si>
  <si>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</si>
  <si>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</si>
  <si>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</si>
  <si>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</si>
  <si>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</si>
  <si>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</si>
  <si>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</si>
  <si>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</si>
  <si>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</si>
  <si>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</si>
  <si>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</si>
  <si>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</si>
  <si>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</si>
  <si>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</si>
  <si>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</si>
  <si>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</si>
  <si>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</si>
  <si>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</si>
  <si>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</si>
  <si>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</si>
  <si>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</si>
  <si>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</si>
  <si>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</si>
  <si>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</si>
  <si>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</si>
  <si>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</si>
  <si>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</si>
  <si>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</si>
  <si>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</si>
  <si>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</si>
  <si>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</si>
  <si>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</si>
  <si>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</si>
  <si>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</si>
  <si>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</si>
  <si>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</si>
  <si>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</si>
  <si>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</si>
  <si>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</si>
  <si>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</si>
  <si>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</si>
  <si>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</si>
  <si>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</si>
  <si>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</si>
  <si>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</si>
  <si>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</si>
  <si>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</si>
  <si>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</si>
  <si>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</si>
  <si>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</si>
  <si>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</si>
  <si>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</si>
  <si>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</si>
  <si>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</si>
  <si>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</si>
  <si>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</si>
  <si>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</si>
  <si>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</si>
  <si>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</si>
  <si>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</si>
  <si>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</si>
  <si>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</si>
  <si>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</si>
  <si>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</si>
  <si>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</si>
  <si>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</si>
  <si>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</si>
  <si>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</si>
  <si>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</si>
  <si>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     50115100     ZPr - jehly COVID 19 (Z557)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</si>
  <si>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</si>
  <si>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</si>
  <si>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</si>
  <si>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</si>
  <si>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</si>
  <si>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</si>
  <si>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</si>
  <si>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</si>
  <si>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</si>
  <si>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</si>
  <si>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</si>
  <si>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</si>
  <si>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</si>
  <si>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</si>
  <si>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</si>
  <si>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</si>
  <si>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</si>
  <si>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</si>
  <si>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</si>
  <si>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</si>
  <si>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</si>
  <si>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</si>
  <si>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</si>
  <si>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</si>
  <si>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</si>
  <si>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</si>
  <si>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</si>
  <si>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</si>
  <si>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</si>
  <si>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</si>
  <si>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</si>
  <si>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</si>
  <si>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</si>
  <si>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</si>
  <si>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</si>
  <si>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</si>
  <si>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</si>
  <si>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</si>
  <si>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51102033     Opravy ostatní techniky - UTZ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</si>
  <si>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</si>
  <si>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</si>
  <si>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</si>
  <si>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</si>
  <si>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</si>
  <si>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</si>
  <si>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</si>
  <si>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</si>
  <si>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</si>
  <si>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</si>
  <si>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</si>
  <si>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</si>
  <si>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</si>
  <si>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</si>
  <si>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</si>
  <si>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</si>
  <si>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</si>
  <si>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</si>
  <si>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</si>
  <si>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</si>
  <si>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</si>
  <si>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</si>
  <si>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</si>
  <si>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51874004     Služby poradenské (odborní poradci)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</si>
  <si>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</si>
  <si>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</si>
  <si>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</si>
  <si>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</si>
  <si>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</si>
  <si>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</si>
  <si>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</si>
  <si>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</si>
  <si>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</si>
  <si>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</si>
  <si>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</si>
  <si>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</si>
  <si>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</si>
  <si>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</si>
  <si>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</si>
  <si>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</si>
  <si>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</si>
  <si>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</si>
  <si>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</si>
  <si>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</si>
  <si>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</si>
  <si>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</si>
  <si>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</si>
  <si>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</si>
  <si>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</si>
  <si>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</si>
  <si>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</si>
  <si>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</si>
  <si>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</si>
  <si>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</si>
  <si>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</si>
  <si>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</si>
  <si>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</si>
  <si>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</si>
  <si>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</si>
  <si>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</si>
  <si>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</si>
  <si>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</si>
  <si>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</si>
  <si>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</si>
  <si>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</si>
  <si>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547     Mimořádné provozní náklady</t>
  </si>
  <si>
    <t xml:space="preserve">               54710     Manka a škody </t>
  </si>
  <si>
    <t xml:space="preserve">                    54710002     Zcizení a poškoz. maj.FNOL(jednání v NK)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</si>
  <si>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</si>
  <si>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</si>
  <si>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</si>
  <si>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</si>
  <si>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</si>
  <si>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</si>
  <si>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</si>
  <si>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</si>
  <si>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</si>
  <si>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</si>
  <si>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</si>
  <si>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</si>
  <si>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</si>
  <si>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</si>
  <si>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</si>
  <si>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</si>
  <si>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</si>
  <si>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</si>
  <si>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</si>
  <si>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</si>
  <si>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</si>
  <si>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</si>
  <si>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</si>
  <si>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</si>
  <si>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</si>
  <si>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</si>
  <si>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</si>
  <si>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</si>
  <si>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</si>
  <si>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</si>
  <si>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</si>
  <si>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</si>
  <si>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</si>
  <si>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</si>
  <si>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</si>
  <si>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</si>
  <si>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</si>
  <si>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</si>
  <si>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</si>
  <si>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</si>
  <si>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</si>
  <si>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</si>
  <si>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</si>
  <si>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</si>
  <si>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</si>
  <si>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</si>
  <si>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</si>
  <si>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</si>
  <si>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</si>
  <si>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</si>
  <si>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</si>
  <si>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</si>
  <si>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</si>
  <si>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</si>
  <si>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</si>
  <si>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</si>
  <si>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</si>
  <si>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</si>
  <si>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</si>
  <si>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</si>
  <si>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</si>
  <si>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</si>
  <si>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</si>
  <si>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</si>
  <si>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</si>
  <si>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</si>
  <si>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64925     Služby k pronájmu          FAKTURACE</t>
  </si>
  <si>
    <t xml:space="preserve">                    64925443     Elektřina k pronájmům</t>
  </si>
  <si>
    <t xml:space="preserve">                    64925444     Teplo k pronájmům</t>
  </si>
  <si>
    <t xml:space="preserve">                    64925445     Vodné, stočné k pronájmům</t>
  </si>
  <si>
    <t xml:space="preserve">                    64925446     Energetické služby k pronájmům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</si>
  <si>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</si>
  <si>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</si>
  <si>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</si>
  <si>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</si>
  <si>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</si>
  <si>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</si>
  <si>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</si>
  <si>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</si>
  <si>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</si>
  <si>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</si>
  <si>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</si>
  <si>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</si>
  <si>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</si>
  <si>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</si>
  <si>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</si>
  <si>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</si>
  <si>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</si>
  <si>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</si>
  <si>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</si>
  <si>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</si>
  <si>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</si>
  <si>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</si>
  <si>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</si>
  <si>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</si>
  <si>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</si>
  <si>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</si>
  <si>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</si>
  <si>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</si>
  <si>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</si>
  <si>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</si>
  <si>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</si>
  <si>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</si>
  <si>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</si>
  <si>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</si>
  <si>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50113013 - léky - antibiotika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</si>
  <si>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</si>
  <si>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</si>
  <si>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</si>
  <si>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</si>
  <si>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</si>
  <si>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</si>
  <si>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</si>
  <si>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</si>
  <si>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</si>
  <si>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</si>
  <si>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FOLIVIRIN</t>
  </si>
  <si>
    <t>2,5MG/25MG/ML INJ SUS 5X2ML</t>
  </si>
  <si>
    <t>KL BENZINUM 900ml/ 600g</t>
  </si>
  <si>
    <t>KL ETHANOLUM BENZ.DENAT. 4 kg</t>
  </si>
  <si>
    <t>UN 1170</t>
  </si>
  <si>
    <t>KL UNGUENTUM</t>
  </si>
  <si>
    <t>MS Peroxid vodíku 30% k výrobě dezinfekce</t>
  </si>
  <si>
    <t>léky - antibiotika (LEK)</t>
  </si>
  <si>
    <t>P</t>
  </si>
  <si>
    <t>AZITROMYCIN SANDOZ 250 MG</t>
  </si>
  <si>
    <t>POR TBL FLM 6X250MG</t>
  </si>
  <si>
    <t>39</t>
  </si>
  <si>
    <t>OKPSY: Oddělení klinické psychologie</t>
  </si>
  <si>
    <t>3921</t>
  </si>
  <si>
    <t>OKPSY: ambulance - odborná poradna</t>
  </si>
  <si>
    <t>CARBOSORB</t>
  </si>
  <si>
    <t>320MG TBL NOB 20</t>
  </si>
  <si>
    <t>ECOLAV Výplach očí 100ml</t>
  </si>
  <si>
    <t>100 ml</t>
  </si>
  <si>
    <t>SEPTONEX</t>
  </si>
  <si>
    <t>SPR 1X45ML</t>
  </si>
  <si>
    <t>3841 - SOUD: soudní lékařství - laboratoř</t>
  </si>
  <si>
    <t>J01FA10 - AZITHROMYCIN</t>
  </si>
  <si>
    <t>J01FA10</t>
  </si>
  <si>
    <t>53913</t>
  </si>
  <si>
    <t>AZITROMYCIN SANDOZ</t>
  </si>
  <si>
    <t>250MG TBL FLM 6</t>
  </si>
  <si>
    <t>Přehled plnění pozitivního listu - spotřeba léčivých přípravků - orientační přehled</t>
  </si>
  <si>
    <t>38 - SOUD: Ústav soudního lékařství a medicín. práva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</si>
  <si>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</si>
  <si>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</si>
  <si>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</si>
  <si>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</si>
  <si>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</si>
  <si>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</si>
  <si>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</si>
  <si>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</si>
  <si>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50115100 - ZPr - jehly COVID 19 (Z557)</t>
  </si>
  <si>
    <t>50115020</t>
  </si>
  <si>
    <t>laboratorní diagnostika-LEK (Z501)</t>
  </si>
  <si>
    <t>DG659</t>
  </si>
  <si>
    <t>(-)-Delta-9-THC-D3, 0,1mg/ml in EtOH, 1 ml</t>
  </si>
  <si>
    <t>DD229</t>
  </si>
  <si>
    <t>(+\-)-AMPHETAMINE 1 ml</t>
  </si>
  <si>
    <t>DD233</t>
  </si>
  <si>
    <t>(+\-)-AMPHETAMINE-D5 (DEUTERIUM LABEL ON RING)</t>
  </si>
  <si>
    <t>DD234</t>
  </si>
  <si>
    <t>(+\-)-METHAMPHETAMINE</t>
  </si>
  <si>
    <t>DD240</t>
  </si>
  <si>
    <t>(Â±)-3,4-Methylenedioxyamphetamine-d5</t>
  </si>
  <si>
    <t>DD237</t>
  </si>
  <si>
    <t>(Â±)-3,4-Methylenedioxymethamphetamine</t>
  </si>
  <si>
    <t>DI432</t>
  </si>
  <si>
    <t>(Â±)-beta-Hydroxybutyrate-d4 (sodium salt), 1 mg</t>
  </si>
  <si>
    <t>DD239</t>
  </si>
  <si>
    <t>(Â±)-MDMA-D5 [(Â±)-3,4-Methylenedioxymethamphetamine-D5]</t>
  </si>
  <si>
    <t>DE311</t>
  </si>
  <si>
    <t>1-Methylene-5Î±-androstan-3Î±-ol-17-one</t>
  </si>
  <si>
    <t>DA409</t>
  </si>
  <si>
    <t>2-Propanol LC-MS CHROMASOLV</t>
  </si>
  <si>
    <t>DD808</t>
  </si>
  <si>
    <t>7-Hydroxymitragynine solution 100 ug/mL</t>
  </si>
  <si>
    <t>DC342</t>
  </si>
  <si>
    <t>ACETON P.A.</t>
  </si>
  <si>
    <t>DI830</t>
  </si>
  <si>
    <t>Alcohol mixture 4, 0.2 mg each/1 ml in water, 1 ml</t>
  </si>
  <si>
    <t>DF994</t>
  </si>
  <si>
    <t>Ammonium formate (eluent additive for LC-MS, LiChropurâ„˘, â‰Ą99.0%)</t>
  </si>
  <si>
    <t>DI180</t>
  </si>
  <si>
    <t>Aqueous Ethanol Standard Solution 100 mg/dL (1.2 ml ampoules), 100 ks</t>
  </si>
  <si>
    <t>DF864</t>
  </si>
  <si>
    <t>Aqueous Ethanol Standard Solution 160 mg/dL (1.2 ml ampoules), 50 ks</t>
  </si>
  <si>
    <t>DI179</t>
  </si>
  <si>
    <t>Aqueous Ethanol Standard Solution 20 mg/dL (1.2 ml ampoules), 100 ks</t>
  </si>
  <si>
    <t>DF865</t>
  </si>
  <si>
    <t>Aqueous Ethanol Standard Solution 200 mg/dL (1.2 ml ampoules), 50 ks</t>
  </si>
  <si>
    <t>DF921</t>
  </si>
  <si>
    <t>Aqueous Ethanol Standard Solution 300 mg/dL (1.2 ml ampoules), 50 ks</t>
  </si>
  <si>
    <t>DI829</t>
  </si>
  <si>
    <t>Aqueous Ethanol Standard Solution 400 mg/dL (1.2 ml ampoules)</t>
  </si>
  <si>
    <t>DF863</t>
  </si>
  <si>
    <t>Aqueous Ethanol Standard Solution 50 mg/dL (1.2 ml ampoules), 50 ks</t>
  </si>
  <si>
    <t>DI828</t>
  </si>
  <si>
    <t>Aqueous Ethanol Standard Solution 500 mg/dL (1.2 ml ampoules)</t>
  </si>
  <si>
    <t>DI827</t>
  </si>
  <si>
    <t>Aqueous Ethanol Standard Solution 600 mg/dL (1.2 ml ampoules)</t>
  </si>
  <si>
    <t>DG384</t>
  </si>
  <si>
    <t>Bactec- PEDS - PLUS/F - plastic</t>
  </si>
  <si>
    <t>DF907</t>
  </si>
  <si>
    <t>BUP (buprenorfin)  test na zĂˇchyt drog v moÄŤi</t>
  </si>
  <si>
    <t>DD862</t>
  </si>
  <si>
    <t>Cyklohexan p.a.</t>
  </si>
  <si>
    <t>DG111</t>
  </si>
  <si>
    <t>d,l-11-nor-delta-9-THC carboxylic acid-D9</t>
  </si>
  <si>
    <t>DG794</t>
  </si>
  <si>
    <t>DesetikomorovĂ© kyvety (10 800 ks/balenĂ­)</t>
  </si>
  <si>
    <t>DC236</t>
  </si>
  <si>
    <t>DIETHYLETER P.A. NESTAB.</t>
  </si>
  <si>
    <t>DG379</t>
  </si>
  <si>
    <t>Doprava 21%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</si>
  <si>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</si>
  <si>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</si>
  <si>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</si>
  <si>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</si>
  <si>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</si>
  <si>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</si>
  <si>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</si>
  <si>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</si>
  <si>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</si>
  <si>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</si>
  <si>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</si>
  <si>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</si>
  <si>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</si>
  <si>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</si>
  <si>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</si>
  <si>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</si>
  <si>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</si>
  <si>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</si>
  <si>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</si>
  <si>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</si>
  <si>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</si>
  <si>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</si>
  <si>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</si>
  <si>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</si>
  <si>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</si>
  <si>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</si>
  <si>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</si>
  <si>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</si>
  <si>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</si>
  <si>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</si>
  <si>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</si>
  <si>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</si>
  <si>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</si>
  <si>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</si>
  <si>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</si>
  <si>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</si>
  <si>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DC337</t>
  </si>
  <si>
    <t>Ecgonine methyl ester solution1.0 mg/mL in acetonitrile</t>
  </si>
  <si>
    <t>DF781</t>
  </si>
  <si>
    <t>Eosin Y  50g</t>
  </si>
  <si>
    <t>DG393</t>
  </si>
  <si>
    <t>Ethanol 96%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</si>
  <si>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</si>
  <si>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</si>
  <si>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</si>
  <si>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</si>
  <si>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</si>
  <si>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</si>
  <si>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DA368</t>
  </si>
  <si>
    <t>Fencyklidin PCP - rychlĂ˝ test na zĂˇchyt drog</t>
  </si>
  <si>
    <t>DE659</t>
  </si>
  <si>
    <t>Fentanyl FYL</t>
  </si>
  <si>
    <t>DF571</t>
  </si>
  <si>
    <t>Formaldehyd 36-38% p.a., 5 L</t>
  </si>
  <si>
    <t>DG162</t>
  </si>
  <si>
    <t>HYDROXID DRASELNY P.A.</t>
  </si>
  <si>
    <t>DG163</t>
  </si>
  <si>
    <t>HYDROXID SODNY P.A. perliÄŤky</t>
  </si>
  <si>
    <t>DB257</t>
  </si>
  <si>
    <t>CHLOROFORM P.A. - stab. methanolem</t>
  </si>
  <si>
    <t>DC332</t>
  </si>
  <si>
    <t>JODID DRASELNY P.A.</t>
  </si>
  <si>
    <t>DD195</t>
  </si>
  <si>
    <t>kyselina CITRONOVA BEZV. P.A.</t>
  </si>
  <si>
    <t>DG146</t>
  </si>
  <si>
    <t>kyselina OCTOVA 99,8%  P.A. - ledova</t>
  </si>
  <si>
    <t>DG143</t>
  </si>
  <si>
    <t>kyselina SĂŤROVĂ P.A.</t>
  </si>
  <si>
    <t>DD226</t>
  </si>
  <si>
    <t>LERCANIDIPINE HYDROCHLORIDE</t>
  </si>
  <si>
    <t>DB841</t>
  </si>
  <si>
    <t>LSD Dietylamid kyseliny lysergovĂ©  cut-off=20ng/ml</t>
  </si>
  <si>
    <t>DI902</t>
  </si>
  <si>
    <t>Metamfetamin cut off 500</t>
  </si>
  <si>
    <t>DD236</t>
  </si>
  <si>
    <t>METHAMPHETAMINE-D5</t>
  </si>
  <si>
    <t>DG229</t>
  </si>
  <si>
    <t>METHANOL P.A.</t>
  </si>
  <si>
    <t>DD806</t>
  </si>
  <si>
    <t>Mitragynine solution 100 ug/mL</t>
  </si>
  <si>
    <t>DF908</t>
  </si>
  <si>
    <t>MTD(methadone) test na zĂˇchyt drog v moÄŤi</t>
  </si>
  <si>
    <t>DH285</t>
  </si>
  <si>
    <t>N-(1-Naphthyl)ethylenediamine dihydrochloride</t>
  </si>
  <si>
    <t>DJ069</t>
  </si>
  <si>
    <t>N,O-Bis(trimethylsilyl)trifluoroacetamid s trimethylchlorosilanem</t>
  </si>
  <si>
    <t>DG791</t>
  </si>
  <si>
    <t>PAR TDM Level 1</t>
  </si>
  <si>
    <t>DA964</t>
  </si>
  <si>
    <t>Paraffinum solidum pecky</t>
  </si>
  <si>
    <t>DC347</t>
  </si>
  <si>
    <t>PARAFIN UPRAVENY 56-58, 1 kg</t>
  </si>
  <si>
    <t>DA876</t>
  </si>
  <si>
    <t>Peroxid vodĂ­ku p.a.,vodnĂ˝ roztok 30%,</t>
  </si>
  <si>
    <t>DG795</t>
  </si>
  <si>
    <t>PromĂ˝vacĂ­ roztok 4,5% (4 x 20 ml/balenĂ­)</t>
  </si>
  <si>
    <t>DG891</t>
  </si>
  <si>
    <t>Sample CUP 2.0 ml/1000 PCS</t>
  </si>
  <si>
    <t>DG179</t>
  </si>
  <si>
    <t>SIRAN AMONNY P.A.</t>
  </si>
  <si>
    <t>DG184</t>
  </si>
  <si>
    <t>SIRAN SODNY BEZV.,P.A.</t>
  </si>
  <si>
    <t>DG191</t>
  </si>
  <si>
    <t>UNIV.INDIK.PAPIRKY pH 0-12</t>
  </si>
  <si>
    <t>DH790</t>
  </si>
  <si>
    <t>Wash solution 4,5%, 6x100 ml</t>
  </si>
  <si>
    <t>DI692</t>
  </si>
  <si>
    <t>WATER LC-MS CHROMASOLV 1 l</t>
  </si>
  <si>
    <t>DF638</t>
  </si>
  <si>
    <t>WATER LC-MS CHROMASOLV 4 l</t>
  </si>
  <si>
    <t>DI522</t>
  </si>
  <si>
    <t>Zonisamide solution, 1.0 mg/mL in methanol, ampule of 1 mL,</t>
  </si>
  <si>
    <t>50115022</t>
  </si>
  <si>
    <t>antigenní testy zaměstnanců FNOL</t>
  </si>
  <si>
    <t>DE537</t>
  </si>
  <si>
    <t>LITUO COVID-19 Ag 25testĹŻ - ZAMÄšSTNANCI</t>
  </si>
  <si>
    <t>LITUO COVID-19 Antigen test, 25 testĹŻ - ZAMÄšSTNANCI</t>
  </si>
  <si>
    <t>50115040</t>
  </si>
  <si>
    <t>laboratorní materiál (Z505)</t>
  </si>
  <si>
    <t>ZC036</t>
  </si>
  <si>
    <t>BaĹka Erlenmeyerova kuĹľelovĂˇ ĹˇirokohrdlĂˇ 250 ml VTRB632417106250</t>
  </si>
  <si>
    <t>ZT665</t>
  </si>
  <si>
    <t>BaĹka odmÄ›rnĂˇ Hirschmann, tĹ™Ă­da A, sklenÄ›nĂˇ zĂˇtka, modrĂˇ grad., 2000 ml, bal. Ăˇ 1 ks 1353-6146</t>
  </si>
  <si>
    <t>ZG467</t>
  </si>
  <si>
    <t>BaĹka widmarkova 100 ml (632445101100) VTRB632445101100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</si>
  <si>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</si>
  <si>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</si>
  <si>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</si>
  <si>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</si>
  <si>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ZB605</t>
  </si>
  <si>
    <t>Ĺ piÄŤka pipetovacĂ­ modrĂˇ krĂˇtkĂˇ manĹľeta 1108</t>
  </si>
  <si>
    <t>ZB861</t>
  </si>
  <si>
    <t>Ĺ piÄŤka pipetovacĂ­ standard Tips 0,1-10 ul bal. Ăˇ 1000 ks 0030000811</t>
  </si>
  <si>
    <t>ZT398</t>
  </si>
  <si>
    <t>Lahev s vĂ˝pustnĂ˝m ventilem (kohoutem) Plastilab, ĂşzkĂ© hrdlo, se ĹˇroubovacĂ­m uzĂˇvÄ›rem, HDPE, objem 50 l, vĂ˝Ĺˇka: 700 mm, vnÄ›jĹˇĂ­ prĹŻm. 350 mm, hrdlo vnitĹ™nĂ­ prĹŻm. 79,5 mm, hrdlorozĹˇ. prĹŻm.: 95,5 mm, poÄŤet drĹľadel 2216-5747</t>
  </si>
  <si>
    <t>ZB426</t>
  </si>
  <si>
    <t>Mikrozkumavka eppendorf 1,5 ml bal. Ăˇ 500 ks BSA 0220</t>
  </si>
  <si>
    <t>ZK459</t>
  </si>
  <si>
    <t>NĂˇlevka s krĂˇtkĂ˝m stonkem pr. 125 mm (221-1727) VTRB632413001125</t>
  </si>
  <si>
    <t>ZI129</t>
  </si>
  <si>
    <t>NĂˇlevka s krĂˇtkĂ˝m stonkem pr. 75 mm (221-1724) VTRB632413001075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</si>
  <si>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</si>
  <si>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</si>
  <si>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</si>
  <si>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</si>
  <si>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</si>
  <si>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</si>
  <si>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ZC831</t>
  </si>
  <si>
    <t>Sklo podloĹľnĂ­ mat. okraj bal. Ăˇ 50 ks AA00000112E (2501)</t>
  </si>
  <si>
    <t>ZS914</t>
  </si>
  <si>
    <t>StĹ™Ă­kaÄŤka mikro ILS SNFN, objem 10ÎĽl, dĂ©lka jehly 51 mm, vnÄ›jĹˇĂ­ prĹŻmÄ›r 0,47 mm, typ jehly B, zakonÄŤenĂ­ jehly tupĂ©, prodlouĹľenĂ˝ nĂˇstavec 4013-2402</t>
  </si>
  <si>
    <t>ZC606</t>
  </si>
  <si>
    <t>UzĂˇvÄ›r PP pro Ĺˇroub. vial. ND9 otvor 6 mm bal. 100 ks septa Silkon bĂ­lĂ˝ / PTFE ÄŤervenĂ˝ 2542.0124</t>
  </si>
  <si>
    <t>ZT399</t>
  </si>
  <si>
    <t>Ventil (kohout) nĂˇhradnĂ­,  Spigot Plastilab 227-4009</t>
  </si>
  <si>
    <t>50115050</t>
  </si>
  <si>
    <t>obvazový materiál (Z502)</t>
  </si>
  <si>
    <t>ZN366</t>
  </si>
  <si>
    <t>NĂˇplast poinjekÄŤnĂ­ elastickĂˇ tkanĂˇ jednotl. baleno 19 mm x 72 mm P-CURE1972ELAST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</si>
  <si>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</si>
  <si>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</si>
  <si>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</si>
  <si>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</si>
  <si>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</si>
  <si>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</si>
  <si>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ZA446</t>
  </si>
  <si>
    <t>Vata buniÄŤitĂˇ pĹ™Ă­Ĺ™ezy 20 x 30 cm 0,5 kg 1230200129</t>
  </si>
  <si>
    <t>Vata buniÄŤitĂˇ pĹ™Ă­Ĺ™ezy 20 x 30 cm 1230200129</t>
  </si>
  <si>
    <t>ZA090</t>
  </si>
  <si>
    <t>Vata buniÄŤitĂˇ pĹ™Ă­Ĺ™ezy 37 x 57 cm 9130670</t>
  </si>
  <si>
    <t>Vata buniÄŤitĂˇ pĹ™Ă­Ĺ™ezy 37 x 57 cm pehazell 5 kg 9130670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</si>
  <si>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</si>
  <si>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</si>
  <si>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</si>
  <si>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</si>
  <si>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</si>
  <si>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</si>
  <si>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ZC019</t>
  </si>
  <si>
    <t>FĂłlie plastickĂˇ silikag. 20 x 20 cm bal. Ăˇ 25 ks TLC 1.057350.001 (CZ_2021_EM_1098_35368)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</si>
  <si>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</si>
  <si>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</si>
  <si>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</si>
  <si>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</si>
  <si>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ZN821</t>
  </si>
  <si>
    <t>KotouÄŤ pilovĂ˝ prĹŻmÄ›r 76 mm k pilkĂˇm SwordFisch 4006</t>
  </si>
  <si>
    <t>ZF709</t>
  </si>
  <si>
    <t>Ĺ˝iletka mikrotomovĂˇ Ăˇ 50 ks JP-BN35</t>
  </si>
  <si>
    <t>ZO930</t>
  </si>
  <si>
    <t>NĂˇdoba 100 ml PP 72/62 mm s pĹ™iloĹľenĂ˝m uzĂˇvÄ›rem bĂ­lĂ© vĂ­ÄŤko sterilnĂ­ na tekutĂ˝ materiĂˇl 75.562.105</t>
  </si>
  <si>
    <t>ZE173</t>
  </si>
  <si>
    <t>NĂˇdoba na histologickĂ˝ mat. 200 ml Z1333000041002</t>
  </si>
  <si>
    <t>ZF174</t>
  </si>
  <si>
    <t>NĂˇdoba na histologickĂ˝ mat. 400 ml 333000041012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</si>
  <si>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</si>
  <si>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</si>
  <si>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</si>
  <si>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</si>
  <si>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ZP199</t>
  </si>
  <si>
    <t>NĂˇdoba na kontaminovanĂ˝ odpad 30 l PP s vĂ­kem 33,5 x 40,0 x 31,8 mm 4430</t>
  </si>
  <si>
    <t>NĂˇdoba na kontaminovanĂ˝ odpad 30 l PP s vĂ­kem 335 x 400 x 318 mm 4430</t>
  </si>
  <si>
    <t>ZK726</t>
  </si>
  <si>
    <t>NĂˇdoba na kontaminovanĂ˝ odpad PBS 12 l 2041300431302 (I003501400)</t>
  </si>
  <si>
    <t>ZK679</t>
  </si>
  <si>
    <t>NĂˇdoba na kontaminovanĂ˝ odpad SC 60 l jednoduchĂ© vĂ­ko,zĂˇmek 2021800411502(I005430006)</t>
  </si>
  <si>
    <t>ZU594</t>
  </si>
  <si>
    <t>NĂˇdoba na kontaminovanĂ˝ ostrĂ˝ odpad 12,0 l  kulatĂˇ, 31,3cm; Ă 24,8cm, vÄŤetnÄ› samolepky 15-0025</t>
  </si>
  <si>
    <t>ZF192</t>
  </si>
  <si>
    <t>NĂˇdoba na kontaminovanĂ˝ ostrĂ˝ odpad 4 l  kulatĂˇ  15-0004</t>
  </si>
  <si>
    <t>NĂˇdoba na kontaminovanĂ˝ ostrĂ˝ odpad 4,0 l  kulatĂˇ, 15,5cm; Ă 24cm/20cm, vÄŤetnÄ› samolepky 15-0023</t>
  </si>
  <si>
    <t>ZT896</t>
  </si>
  <si>
    <t>NĹŻĹľ amputaÄŤnĂ­  pitevnĂ­ 240 mm 397112010240</t>
  </si>
  <si>
    <t>ZT895</t>
  </si>
  <si>
    <t>NĹŻĹľ amputaÄŤnĂ­  pitevnĂ­ hrotnatĂ˝ 255 mm 397112010250</t>
  </si>
  <si>
    <t>ZT893</t>
  </si>
  <si>
    <t>NĹŻĹľ amputaÄŤnĂ­ COLLIN ÄŤepel 130 mm AD 300/13</t>
  </si>
  <si>
    <t>ZC813</t>
  </si>
  <si>
    <t>NĹŻĹľ amputaÄŤnĂ­ COLLIN hrotnatĂ˝ 220 mm 350 mm 397112080770</t>
  </si>
  <si>
    <t>ZT892</t>
  </si>
  <si>
    <t>NĹŻĹľ amputaÄŤnĂ­ COLLIN hrotnatĂ˝ ÄŤepel 160 mm AD 300/19</t>
  </si>
  <si>
    <t>ZT894</t>
  </si>
  <si>
    <t>NĹŻĹľ amputaÄŤnĂ­ Langenbeck ÄŤepel 120 mm AD 325/12</t>
  </si>
  <si>
    <t>ZT897</t>
  </si>
  <si>
    <t>NĹŻĹľky chirurgickĂ© rovnĂ© hrotnatotupĂ© 150 mm AC 042/14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</si>
  <si>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</si>
  <si>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</si>
  <si>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</si>
  <si>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</si>
  <si>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</si>
  <si>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</si>
  <si>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</si>
  <si>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M, dĂ©lka 38 m, ĹˇĂ­Ĺ™ka 10 cm 291-0057</t>
  </si>
  <si>
    <t>ZA855</t>
  </si>
  <si>
    <t>Pipeta pasteurova P 223 6,5 ml 204523</t>
  </si>
  <si>
    <t>Pipeta pasteurova P 223 6,5 ml nesterilnĂ­ bal. Ăˇ 400 ks 204523</t>
  </si>
  <si>
    <t>ZT854</t>
  </si>
  <si>
    <t>StĹ™Ă­kaÄŤka injekÄŤnĂ­ 2-dĂ­lnĂˇ 10 ml  L CHIRANA CH010L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</si>
  <si>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</si>
  <si>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</si>
  <si>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</si>
  <si>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</si>
  <si>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ZT853</t>
  </si>
  <si>
    <t>StĹ™Ă­kaÄŤka injekÄŤnĂ­ 2-dĂ­lnĂˇ 5 ml  L CHIRANA CH005L</t>
  </si>
  <si>
    <t>ZP669</t>
  </si>
  <si>
    <t>StĹ™Ă­kaÄŤka mikro Hamilton Syringe 701N, FN, 26s, 10ul, pst 2 80300</t>
  </si>
  <si>
    <t>ZA796</t>
  </si>
  <si>
    <t>Tampon odbÄ›rovĂ˝ 1665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</si>
  <si>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</si>
  <si>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</si>
  <si>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</si>
  <si>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</si>
  <si>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</si>
  <si>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odbÄ›rovĂˇ Vacuette fialovĂˇ 3 ml K3 edta 454086</t>
  </si>
  <si>
    <t>ZB773</t>
  </si>
  <si>
    <t>Zkumavka odbÄ›rovĂˇ Vacuette ĹˇedĂˇ-glykemie 454085</t>
  </si>
  <si>
    <t>ZB776</t>
  </si>
  <si>
    <t>Zkumavka odbÄ›rovĂˇ Vacuette zelenĂˇ 3 ml LH 454082</t>
  </si>
  <si>
    <t>ZA817</t>
  </si>
  <si>
    <t>Zkumavka PS 10 ml sterilnĂ­ modrĂˇ zĂˇtka bal. Ăˇ 20 ks 400914 - pouze pro SoudnĂ­ + DMP + NEU + Genetika</t>
  </si>
  <si>
    <t>ZI179</t>
  </si>
  <si>
    <t>Zkumavka s mediem + flokovanĂ˝ tampon eSwab rĹŻĹľovĂ˝ (nos,krk,vagina,koneÄŤnĂ­k,rĂˇny,fekĂˇlnĂ­ vzo) 490CE.A</t>
  </si>
  <si>
    <t>Zkumavka s mediem + flovakovanĂ˝ tampon eSwab rĹŻĹľovĂ˝ (nos,krk,vagina,koneÄŤnĂ­k,rĂˇny,fekĂˇlnĂ­ vzo) 490CE.A</t>
  </si>
  <si>
    <t>50115065</t>
  </si>
  <si>
    <t>ZPr - vpichovací materiál (Z530)</t>
  </si>
  <si>
    <t>ZA999</t>
  </si>
  <si>
    <t>Jehla injekÄŤnĂ­ 0,5 x 16 mm oranĹľovĂˇ 4657853</t>
  </si>
  <si>
    <t>ZA833</t>
  </si>
  <si>
    <t>Jehla injekÄŤnĂ­ 0,8 x 40 mm zelenĂˇ 4657527</t>
  </si>
  <si>
    <t>ZA832</t>
  </si>
  <si>
    <t>Jehla injekÄŤnĂ­ 0,9 x 40 mm ĹľlutĂˇ 4657519</t>
  </si>
  <si>
    <t>50115067</t>
  </si>
  <si>
    <t>ZPr - rukavice (Z532)</t>
  </si>
  <si>
    <t>ZJ719</t>
  </si>
  <si>
    <t>Rukavice operaÄŤnĂ­ latex bez pudru chlorovanĂ© sterilnĂ­ ansell gammex PF sensitive  vel. 6,0 bal. Ăˇ 50 pĂˇrĹŻ 330051060</t>
  </si>
  <si>
    <t>ZF432</t>
  </si>
  <si>
    <t>Rukavice operaÄŤnĂ­ latex bez pudru chlorovanĂ© sterilnĂ­ ansell gammex PF sensitive vel. 8,0 bal. Ăˇ 50 pĂˇrĹŻ 330051080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</si>
  <si>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</si>
  <si>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</si>
  <si>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</si>
  <si>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</si>
  <si>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</si>
  <si>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</si>
  <si>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</si>
  <si>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</si>
  <si>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</si>
  <si>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</si>
  <si>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</si>
  <si>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</si>
  <si>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</si>
  <si>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</si>
  <si>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ZT614</t>
  </si>
  <si>
    <t>Rukavice vyĹˇetĹ™ovacĂ­ latex nesterilnĂ­ bez pudru Shamrock vel . L T10113</t>
  </si>
  <si>
    <t>ZT613</t>
  </si>
  <si>
    <t>Rukavice vyĹˇetĹ™ovacĂ­ latex nesterilnĂ­ bez pudru Shamrock vel . M T10112</t>
  </si>
  <si>
    <t>ZT612</t>
  </si>
  <si>
    <t>Rukavice vyĹˇetĹ™ovacĂ­ latex nesterilnĂ­ bez pudru Shamrock vel . S T10111 - nahrazuje ZT232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</si>
  <si>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</si>
  <si>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</si>
  <si>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</si>
  <si>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</si>
  <si>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</si>
  <si>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</si>
  <si>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</si>
  <si>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</si>
  <si>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ZT389</t>
  </si>
  <si>
    <t>Rukavice vyĹˇetĹ™ovacĂ­ nitril nesterilnĂ­ bez pudru INTCO SYNGUARD, vel. M, bal. Ăˇ 100 ks 151.00.001 M</t>
  </si>
  <si>
    <t>ZS791</t>
  </si>
  <si>
    <t>Rukavice vyĹˇetĹ™ovacĂ­ nitril nesterilnĂ­ bez pudru MED-COMFORT CHEMO prodlouĹľenĂ© 300 mm modrĂ© vel. L bal. 100 ks 01191-L - vyhrazeno pouze pro COVID-19</t>
  </si>
  <si>
    <t>ZS792</t>
  </si>
  <si>
    <t>Rukavice vyĹˇetĹ™ovacĂ­ nitril nesterilnĂ­ bez pudru MED-COMFORT CHEMO prodlouĹľenĂ© 300 mm modrĂ© vel. M bal. 100 ks 01191-M - vyhrazeno pouze pro COVID-19</t>
  </si>
  <si>
    <t>ZS793</t>
  </si>
  <si>
    <t>Rukavice vyĹˇetĹ™ovacĂ­ nitril nesterilnĂ­ bez pudru MED-COMFORT CHEMO prodlouĹľenĂ© 300 mm modrĂ© vel. S bal. 100 ks 01191-S - vyhrazeno pouze pro COVID-19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</si>
  <si>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</si>
  <si>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</si>
  <si>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</si>
  <si>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</si>
  <si>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</si>
  <si>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</si>
  <si>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</si>
  <si>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ZT466</t>
  </si>
  <si>
    <t>Rukavice vyĹˇetĹ™ovacĂ­ nitril nesterilnĂ­ bez pudru Peha-Soft white vel. S Ăˇ 200 ks 9422063</t>
  </si>
  <si>
    <t>ZM291</t>
  </si>
  <si>
    <t>Rukavice vyĹˇetĹ™ovacĂ­ nitril nesterilnĂ­ bez pudru sempercare vel. S bal. Ăˇ 200 ks 30802</t>
  </si>
  <si>
    <t>ZC888</t>
  </si>
  <si>
    <t>Rukavice vyĹˇetĹ™ovacĂ­ nitril nesterilnĂ­ bez pudru sempercare vel. XL prodlouĹľenĂ© 30 cm bal.Ăˇ 100 ks 9018-XL-D - povoleno pro COSS: oddÄ›lenĂ­ centrĂˇlnĂ­ sterilizace n. s. 5693</t>
  </si>
  <si>
    <t>ZT575</t>
  </si>
  <si>
    <t>Rukavice vyĹˇetĹ™ovacĂ­ nitril nesterilnĂ­ bez pudru tmavÄ› modrĂ© KOSSAN vel. M bal. Ăˇ 200 ks 1323805828</t>
  </si>
  <si>
    <t>ZT574</t>
  </si>
  <si>
    <t>Rukavice vyĹˇetĹ™ovacĂ­ nitril nesterilnĂ­ bez pudru tmavÄ› modrĂ© KOSSAN vel. S bal. Ăˇ 200 ks 1323805827</t>
  </si>
  <si>
    <t>50115100</t>
  </si>
  <si>
    <t>ZPr - jehly COVID 19 (Z557)</t>
  </si>
  <si>
    <t>ZU276</t>
  </si>
  <si>
    <t>Jehla injekÄŤnĂ­ 21G 0,8 x 40 mm zelenĂˇ 77U-PZ02571</t>
  </si>
  <si>
    <t>ZB404</t>
  </si>
  <si>
    <t>NĂˇplast cosmos 8 cm x 1 m 5403353</t>
  </si>
  <si>
    <t>ZI558</t>
  </si>
  <si>
    <t>NĂˇplast curapor   7 x   5 cm 32912  (22120,  nĂˇhrada za cosmopor )</t>
  </si>
  <si>
    <t>ZA450</t>
  </si>
  <si>
    <t>NĂˇplast omniplast 1,25 cm x 9,1 m bal. Ăˇ 24 ks 9004520</t>
  </si>
  <si>
    <t>ZN475</t>
  </si>
  <si>
    <t>Obinadlo elastickĂ© universal   8 cm x 5 m 1323100312</t>
  </si>
  <si>
    <t>ZL790</t>
  </si>
  <si>
    <t>Obvaz sterilnĂ­ hotovĂ˝ ÄŤ. 3 A4101144</t>
  </si>
  <si>
    <t>ZM000</t>
  </si>
  <si>
    <t>Vata obvazovĂˇ sklĂˇdanĂˇ 50 g 1102323</t>
  </si>
  <si>
    <t>ZB844</t>
  </si>
  <si>
    <t>Ĺ krtidlo Esmarch - pryĹľovĂ© obinadlo 60 x 1250 KVS 06125</t>
  </si>
  <si>
    <t>ZB006</t>
  </si>
  <si>
    <t>TeplomÄ›r digitĂˇlnĂ­ thermovalT/1050 basic 9250023 (9250391)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</si>
  <si>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</si>
  <si>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</si>
  <si>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</si>
  <si>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</si>
  <si>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</si>
  <si>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</si>
  <si>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</si>
  <si>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</si>
  <si>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</si>
  <si>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</si>
  <si>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</si>
  <si>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</si>
  <si>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</si>
  <si>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</si>
  <si>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</si>
  <si>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</si>
  <si>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</si>
  <si>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</si>
  <si>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</si>
  <si>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</si>
  <si>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zubní lékaři specialisté</t>
  </si>
  <si>
    <t>kliničtí psychologové</t>
  </si>
  <si>
    <t>kliničtí psychologové spec.</t>
  </si>
  <si>
    <t>kliničtí psychologové spec. a zvl.odb.</t>
  </si>
  <si>
    <t>odborní pracovníci v lab. metodách</t>
  </si>
  <si>
    <t>abs. stud. oboru přirodověd. zaměření</t>
  </si>
  <si>
    <t>všeobecné sestry bez dohl.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</si>
  <si>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</si>
  <si>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</si>
  <si>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</si>
  <si>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</si>
  <si>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</si>
  <si>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</si>
  <si>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</si>
  <si>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</si>
  <si>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</si>
  <si>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</si>
  <si>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</si>
  <si>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</si>
  <si>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</si>
  <si>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</si>
  <si>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</si>
  <si>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</si>
  <si>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</si>
  <si>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</si>
  <si>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</si>
  <si>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</si>
  <si>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</si>
  <si>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</si>
  <si>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</si>
  <si>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</si>
  <si>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Vránová Kateřina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</si>
  <si>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</si>
  <si>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</si>
  <si>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</si>
  <si>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</si>
  <si>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</si>
  <si>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</si>
  <si>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</si>
  <si>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</si>
  <si>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</si>
  <si>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</si>
  <si>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</si>
  <si>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</si>
  <si>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</si>
  <si>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</si>
  <si>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</si>
  <si>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</si>
  <si>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</si>
  <si>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</si>
  <si>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</si>
  <si>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</si>
  <si>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</si>
  <si>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</si>
  <si>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</si>
  <si>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</si>
  <si>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</si>
  <si>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</si>
  <si>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</si>
  <si>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</si>
  <si>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</si>
  <si>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</si>
  <si>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</si>
  <si>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</si>
  <si>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</si>
  <si>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</si>
  <si>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</si>
  <si>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</si>
  <si>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</si>
  <si>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</si>
  <si>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</si>
  <si>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</si>
  <si>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</si>
  <si>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</si>
  <si>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</si>
  <si>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</si>
  <si>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</si>
  <si>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</si>
  <si>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</si>
  <si>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</si>
  <si>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</si>
  <si>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</si>
  <si>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</si>
  <si>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</si>
  <si>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</si>
  <si>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</si>
  <si>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</si>
  <si>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</si>
  <si>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</si>
  <si>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</si>
  <si>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</si>
  <si>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</si>
  <si>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</si>
  <si>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</si>
  <si>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</si>
  <si>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</si>
  <si>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</si>
  <si>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</si>
  <si>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</si>
  <si>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</si>
  <si>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</si>
  <si>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</si>
  <si>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</si>
  <si>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</si>
  <si>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</si>
  <si>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</si>
  <si>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</si>
  <si>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</si>
  <si>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</si>
  <si>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</si>
  <si>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</si>
  <si>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</si>
  <si>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</si>
  <si>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</si>
  <si>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</si>
  <si>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</si>
  <si>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</si>
  <si>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</si>
  <si>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</si>
  <si>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</si>
  <si>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</si>
  <si>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</si>
  <si>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</si>
  <si>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</si>
  <si>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</si>
  <si>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</si>
  <si>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</si>
  <si>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20</t>
  </si>
  <si>
    <t>21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</si>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</sst>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2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25" fillId="4" borderId="52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0" fontId="31" fillId="2" borderId="56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1" fillId="0" borderId="0" xfId="0" applyFont="1"/>
    <xf numFmtId="3" fontId="33" fillId="10" borderId="107" xfId="83" applyNumberFormat="1" applyFont="1" applyFill="1" applyBorder="1" applyAlignment="1">
      <alignment horizontal="right" vertical="top"/>
    </xf>
    <xf numFmtId="3" fontId="33" fillId="10" borderId="108" xfId="83" applyNumberFormat="1" applyFont="1" applyFill="1" applyBorder="1" applyAlignment="1">
      <alignment horizontal="right" vertical="top"/>
    </xf>
    <xf numFmtId="9" fontId="33" fillId="10" borderId="109" xfId="83" applyFont="1" applyFill="1" applyBorder="1" applyAlignment="1">
      <alignment horizontal="right" vertical="top"/>
    </xf>
    <xf numFmtId="9" fontId="33" fillId="10" borderId="110" xfId="83" applyFont="1" applyFill="1" applyBorder="1" applyAlignment="1">
      <alignment horizontal="right" vertical="top"/>
    </xf>
    <xf numFmtId="3" fontId="33" fillId="11" borderId="106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6" xfId="53" applyNumberFormat="1" applyFont="1" applyFill="1" applyBorder="1" applyAlignment="1">
      <alignment horizontal="left"/>
    </xf>
    <xf numFmtId="164" fontId="31" fillId="2" borderId="111" xfId="53" applyNumberFormat="1" applyFont="1" applyFill="1" applyBorder="1" applyAlignment="1">
      <alignment horizontal="left"/>
    </xf>
    <xf numFmtId="0" fontId="31" fillId="2" borderId="111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11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11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1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12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0" fontId="39" fillId="0" borderId="67" xfId="0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13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14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62" fillId="0" borderId="0" xfId="0" applyFont="1" applyFill="1"/>
    <xf numFmtId="0" fontId="63" fillId="0" borderId="0" xfId="0" applyFont="1" applyFill="1"/>
    <xf numFmtId="0" fontId="31" fillId="2" borderId="17" xfId="26" applyNumberFormat="1" applyFont="1" applyFill="1" applyBorder="1"/>
    <xf numFmtId="169" fontId="32" fillId="0" borderId="68" xfId="0" applyNumberFormat="1" applyFont="1" applyFill="1" applyBorder="1"/>
    <xf numFmtId="169" fontId="32" fillId="0" borderId="69" xfId="0" applyNumberFormat="1" applyFont="1" applyFill="1" applyBorder="1"/>
    <xf numFmtId="169" fontId="32" fillId="0" borderId="76" xfId="0" applyNumberFormat="1" applyFont="1" applyFill="1" applyBorder="1"/>
    <xf numFmtId="169" fontId="32" fillId="0" borderId="77" xfId="0" applyNumberFormat="1" applyFont="1" applyFill="1" applyBorder="1"/>
    <xf numFmtId="169" fontId="32" fillId="0" borderId="71" xfId="0" applyNumberFormat="1" applyFont="1" applyFill="1" applyBorder="1"/>
    <xf numFmtId="169" fontId="32" fillId="0" borderId="72" xfId="0" applyNumberFormat="1" applyFont="1" applyFill="1" applyBorder="1"/>
    <xf numFmtId="0" fontId="39" fillId="0" borderId="75" xfId="0" applyFont="1" applyFill="1" applyBorder="1"/>
    <xf numFmtId="0" fontId="39" fillId="0" borderId="7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7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3"/>
      <tableStyleElement type="headerRow" dxfId="92"/>
      <tableStyleElement type="totalRow" dxfId="91"/>
      <tableStyleElement type="firstColumn" dxfId="90"/>
      <tableStyleElement type="lastColumn" dxfId="89"/>
      <tableStyleElement type="firstRowStripe" dxfId="88"/>
      <tableStyleElement type="firstColumnStripe" dxfId="87"/>
    </tableStyle>
    <tableStyle name="TableStyleMedium2 2" pivot="0" count="7" xr9:uid="{00000000-0011-0000-FFFF-FFFF01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0.92370289969633523</c:v>
                </c:pt>
                <c:pt idx="1">
                  <c:v>0.90792325685620379</c:v>
                </c:pt>
                <c:pt idx="2">
                  <c:v>0.98132214601426782</c:v>
                </c:pt>
                <c:pt idx="3">
                  <c:v>0.76481707308809643</c:v>
                </c:pt>
                <c:pt idx="4">
                  <c:v>0.76964661513386912</c:v>
                </c:pt>
                <c:pt idx="5">
                  <c:v>0.78699798200074311</c:v>
                </c:pt>
                <c:pt idx="6">
                  <c:v>0.76064492786420934</c:v>
                </c:pt>
                <c:pt idx="7">
                  <c:v>0.77035968957215695</c:v>
                </c:pt>
                <c:pt idx="8">
                  <c:v>0.78327935814799987</c:v>
                </c:pt>
                <c:pt idx="9">
                  <c:v>0.78550036062979334</c:v>
                </c:pt>
                <c:pt idx="10">
                  <c:v>0.77769565780748984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8" totalsRowShown="0" headerRowDxfId="79" tableBorderDxfId="78">
  <autoFilter ref="A7:S2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7"/>
    <tableColumn id="2" xr3:uid="{00000000-0010-0000-0000-000002000000}" name="popis" dataDxfId="76"/>
    <tableColumn id="3" xr3:uid="{00000000-0010-0000-0000-000003000000}" name="01 uv_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60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5" totalsRowShown="0">
  <autoFilter ref="C3:S19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7" hidden="1" customWidth="1"/>
    <col min="4" max="16384" width="8.85546875" style="115"/>
  </cols>
  <sheetData>
    <row r="1" spans="1:3" ht="18.600000000000001" customHeight="1" thickBot="1" x14ac:dyDescent="0.35">
      <c r="A1" s="309" t="s">
        <v>94</v>
      </c>
      <c r="B1" s="309"/>
    </row>
    <row r="2" spans="1:3" ht="14.45" customHeight="1" thickBot="1" x14ac:dyDescent="0.25">
      <c r="A2" s="211" t="s">
        <v>247</v>
      </c>
      <c r="B2" s="46"/>
    </row>
    <row r="3" spans="1:3" ht="14.45" customHeight="1" thickBot="1" x14ac:dyDescent="0.25">
      <c r="A3" s="305" t="s">
        <v>124</v>
      </c>
      <c r="B3" s="306"/>
    </row>
    <row r="4" spans="1:3" ht="14.45" customHeight="1" x14ac:dyDescent="0.2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5" customHeight="1" x14ac:dyDescent="0.2">
      <c r="A5" s="129" t="str">
        <f t="shared" si="0"/>
        <v>HI</v>
      </c>
      <c r="B5" s="75" t="s">
        <v>121</v>
      </c>
      <c r="C5" s="47" t="s">
        <v>97</v>
      </c>
    </row>
    <row r="6" spans="1:3" ht="14.45" customHeight="1" x14ac:dyDescent="0.2">
      <c r="A6" s="130" t="str">
        <f t="shared" si="0"/>
        <v>HI Graf</v>
      </c>
      <c r="B6" s="76" t="s">
        <v>90</v>
      </c>
      <c r="C6" s="47" t="s">
        <v>98</v>
      </c>
    </row>
    <row r="7" spans="1:3" ht="14.45" customHeight="1" x14ac:dyDescent="0.2">
      <c r="A7" s="130" t="str">
        <f t="shared" si="0"/>
        <v>Man Tab</v>
      </c>
      <c r="B7" s="76" t="s">
        <v>249</v>
      </c>
      <c r="C7" s="47" t="s">
        <v>99</v>
      </c>
    </row>
    <row r="8" spans="1:3" ht="14.45" customHeight="1" thickBot="1" x14ac:dyDescent="0.25">
      <c r="A8" s="131" t="str">
        <f t="shared" si="0"/>
        <v>HV</v>
      </c>
      <c r="B8" s="77" t="s">
        <v>48</v>
      </c>
      <c r="C8" s="47" t="s">
        <v>53</v>
      </c>
    </row>
    <row r="9" spans="1:3" ht="14.45" customHeight="1" thickBot="1" x14ac:dyDescent="0.25">
      <c r="A9" s="78"/>
      <c r="B9" s="78"/>
    </row>
    <row r="10" spans="1:3" ht="14.45" customHeight="1" thickBot="1" x14ac:dyDescent="0.25">
      <c r="A10" s="307" t="s">
        <v>95</v>
      </c>
      <c r="B10" s="306"/>
    </row>
    <row r="11" spans="1:3" ht="14.45" customHeight="1" x14ac:dyDescent="0.2">
      <c r="A11" s="132" t="str">
        <f t="shared" ref="A11" si="1">HYPERLINK("#'"&amp;C11&amp;"'!A1",C11)</f>
        <v>Léky Žádanky</v>
      </c>
      <c r="B11" s="75" t="s">
        <v>122</v>
      </c>
      <c r="C11" s="47" t="s">
        <v>100</v>
      </c>
    </row>
    <row r="12" spans="1:3" ht="14.45" customHeight="1" x14ac:dyDescent="0.2">
      <c r="A12" s="130" t="str">
        <f t="shared" ref="A12:A18" si="2">HYPERLINK("#'"&amp;C12&amp;"'!A1",C12)</f>
        <v>LŽ Detail</v>
      </c>
      <c r="B12" s="76" t="s">
        <v>141</v>
      </c>
      <c r="C12" s="47" t="s">
        <v>101</v>
      </c>
    </row>
    <row r="13" spans="1:3" ht="28.9" customHeight="1" x14ac:dyDescent="0.2">
      <c r="A13" s="130" t="str">
        <f t="shared" si="2"/>
        <v>LŽ PL</v>
      </c>
      <c r="B13" s="479" t="s">
        <v>142</v>
      </c>
      <c r="C13" s="47" t="s">
        <v>128</v>
      </c>
    </row>
    <row r="14" spans="1:3" ht="14.45" customHeight="1" x14ac:dyDescent="0.2">
      <c r="A14" s="130" t="str">
        <f t="shared" si="2"/>
        <v>LŽ PL Detail</v>
      </c>
      <c r="B14" s="76" t="s">
        <v>519</v>
      </c>
      <c r="C14" s="47" t="s">
        <v>129</v>
      </c>
    </row>
    <row r="15" spans="1:3" ht="14.45" customHeight="1" x14ac:dyDescent="0.2">
      <c r="A15" s="130" t="str">
        <f t="shared" si="2"/>
        <v>LŽ Statim</v>
      </c>
      <c r="B15" s="233" t="s">
        <v>173</v>
      </c>
      <c r="C15" s="47" t="s">
        <v>183</v>
      </c>
    </row>
    <row r="16" spans="1:3" ht="14.45" customHeight="1" x14ac:dyDescent="0.2">
      <c r="A16" s="132" t="str">
        <f t="shared" ref="A16" si="3">HYPERLINK("#'"&amp;C16&amp;"'!A1",C16)</f>
        <v>Materiál Žádanky</v>
      </c>
      <c r="B16" s="76" t="s">
        <v>123</v>
      </c>
      <c r="C16" s="47" t="s">
        <v>102</v>
      </c>
    </row>
    <row r="17" spans="1:3" ht="14.45" customHeight="1" x14ac:dyDescent="0.2">
      <c r="A17" s="130" t="str">
        <f t="shared" si="2"/>
        <v>MŽ Detail</v>
      </c>
      <c r="B17" s="76" t="s">
        <v>940</v>
      </c>
      <c r="C17" s="47" t="s">
        <v>103</v>
      </c>
    </row>
    <row r="18" spans="1:3" ht="14.45" customHeight="1" thickBot="1" x14ac:dyDescent="0.2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5" customHeight="1" thickBot="1" x14ac:dyDescent="0.25">
      <c r="A19" s="79"/>
      <c r="B19" s="79"/>
    </row>
    <row r="20" spans="1:3" ht="14.45" customHeight="1" thickBot="1" x14ac:dyDescent="0.25">
      <c r="A20" s="308" t="s">
        <v>96</v>
      </c>
      <c r="B20" s="306"/>
    </row>
    <row r="21" spans="1:3" ht="14.45" customHeight="1" x14ac:dyDescent="0.2">
      <c r="A21" s="133" t="str">
        <f t="shared" ref="A21:A26" si="4">HYPERLINK("#'"&amp;C21&amp;"'!A1",C21)</f>
        <v>ZV Vykáz.-A</v>
      </c>
      <c r="B21" s="75" t="s">
        <v>976</v>
      </c>
      <c r="C21" s="47" t="s">
        <v>107</v>
      </c>
    </row>
    <row r="22" spans="1:3" ht="14.45" customHeight="1" x14ac:dyDescent="0.2">
      <c r="A22" s="130" t="str">
        <f t="shared" ref="A22" si="5">HYPERLINK("#'"&amp;C22&amp;"'!A1",C22)</f>
        <v>ZV Vykáz.-A Lékaři</v>
      </c>
      <c r="B22" s="76" t="s">
        <v>992</v>
      </c>
      <c r="C22" s="47" t="s">
        <v>186</v>
      </c>
    </row>
    <row r="23" spans="1:3" ht="14.45" customHeight="1" x14ac:dyDescent="0.2">
      <c r="A23" s="130" t="str">
        <f t="shared" si="4"/>
        <v>ZV Vykáz.-A Detail</v>
      </c>
      <c r="B23" s="76" t="s">
        <v>1050</v>
      </c>
      <c r="C23" s="47" t="s">
        <v>108</v>
      </c>
    </row>
    <row r="24" spans="1:3" ht="14.45" customHeight="1" x14ac:dyDescent="0.25">
      <c r="A24" s="246" t="str">
        <f>HYPERLINK("#'"&amp;C24&amp;"'!A1",C24)</f>
        <v>ZV Vykáz.-A Det.Lék.</v>
      </c>
      <c r="B24" s="76" t="s">
        <v>1051</v>
      </c>
      <c r="C24" s="47" t="s">
        <v>189</v>
      </c>
    </row>
    <row r="25" spans="1:3" ht="14.45" customHeight="1" x14ac:dyDescent="0.2">
      <c r="A25" s="130" t="str">
        <f t="shared" si="4"/>
        <v>ZV Vykáz.-H</v>
      </c>
      <c r="B25" s="76" t="s">
        <v>111</v>
      </c>
      <c r="C25" s="47" t="s">
        <v>109</v>
      </c>
    </row>
    <row r="26" spans="1:3" ht="14.45" customHeight="1" x14ac:dyDescent="0.2">
      <c r="A26" s="130" t="str">
        <f t="shared" si="4"/>
        <v>ZV Vykáz.-H Detail</v>
      </c>
      <c r="B26" s="76" t="s">
        <v>1093</v>
      </c>
      <c r="C26" s="47" t="s">
        <v>110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 xr:uid="{92AF60A0-CCA1-45CB-B755-3FC86950D3A7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15" bestFit="1" customWidth="1"/>
    <col min="2" max="2" width="8.85546875" style="115" bestFit="1" customWidth="1"/>
    <col min="3" max="3" width="7" style="115" bestFit="1" customWidth="1"/>
    <col min="4" max="4" width="53.42578125" style="115" bestFit="1" customWidth="1"/>
    <col min="5" max="5" width="28.42578125" style="115" bestFit="1" customWidth="1"/>
    <col min="6" max="6" width="6.7109375" style="190" customWidth="1"/>
    <col min="7" max="7" width="10" style="190" customWidth="1"/>
    <col min="8" max="8" width="6.7109375" style="193" bestFit="1" customWidth="1"/>
    <col min="9" max="9" width="6.7109375" style="190" customWidth="1"/>
    <col min="10" max="10" width="10.85546875" style="190" customWidth="1"/>
    <col min="11" max="11" width="6.7109375" style="193" bestFit="1" customWidth="1"/>
    <col min="12" max="12" width="6.7109375" style="190" customWidth="1"/>
    <col min="13" max="13" width="10.85546875" style="190" customWidth="1"/>
    <col min="14" max="16384" width="8.85546875" style="115"/>
  </cols>
  <sheetData>
    <row r="1" spans="1:13" ht="18.600000000000001" customHeight="1" thickBot="1" x14ac:dyDescent="0.35">
      <c r="A1" s="348" t="s">
        <v>519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09"/>
      <c r="M1" s="309"/>
    </row>
    <row r="2" spans="1:13" ht="14.45" customHeight="1" thickBot="1" x14ac:dyDescent="0.25">
      <c r="A2" s="211" t="s">
        <v>247</v>
      </c>
      <c r="B2" s="189"/>
      <c r="C2" s="189"/>
      <c r="D2" s="189"/>
      <c r="E2" s="189"/>
      <c r="F2" s="197"/>
      <c r="G2" s="197"/>
      <c r="H2" s="198"/>
      <c r="I2" s="197"/>
      <c r="J2" s="197"/>
      <c r="K2" s="198"/>
      <c r="L2" s="197"/>
    </row>
    <row r="3" spans="1:13" ht="14.45" customHeight="1" thickBot="1" x14ac:dyDescent="0.25">
      <c r="E3" s="71" t="s">
        <v>112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</v>
      </c>
      <c r="J3" s="43">
        <f>SUBTOTAL(9,J6:J1048576)</f>
        <v>41.69</v>
      </c>
      <c r="K3" s="44">
        <f>IF(M3=0,0,J3/M3)</f>
        <v>1</v>
      </c>
      <c r="L3" s="43">
        <f>SUBTOTAL(9,L6:L1048576)</f>
        <v>1</v>
      </c>
      <c r="M3" s="45">
        <f>SUBTOTAL(9,M6:M1048576)</f>
        <v>41.69</v>
      </c>
    </row>
    <row r="4" spans="1:13" ht="14.45" customHeight="1" thickBot="1" x14ac:dyDescent="0.25">
      <c r="A4" s="41"/>
      <c r="B4" s="41"/>
      <c r="C4" s="41"/>
      <c r="D4" s="41"/>
      <c r="E4" s="42"/>
      <c r="F4" s="352" t="s">
        <v>114</v>
      </c>
      <c r="G4" s="353"/>
      <c r="H4" s="354"/>
      <c r="I4" s="355" t="s">
        <v>113</v>
      </c>
      <c r="J4" s="353"/>
      <c r="K4" s="354"/>
      <c r="L4" s="356" t="s">
        <v>3</v>
      </c>
      <c r="M4" s="357"/>
    </row>
    <row r="5" spans="1:13" ht="14.45" customHeight="1" thickBot="1" x14ac:dyDescent="0.25">
      <c r="A5" s="464" t="s">
        <v>115</v>
      </c>
      <c r="B5" s="480" t="s">
        <v>116</v>
      </c>
      <c r="C5" s="480" t="s">
        <v>57</v>
      </c>
      <c r="D5" s="480" t="s">
        <v>117</v>
      </c>
      <c r="E5" s="480" t="s">
        <v>118</v>
      </c>
      <c r="F5" s="481" t="s">
        <v>15</v>
      </c>
      <c r="G5" s="481" t="s">
        <v>14</v>
      </c>
      <c r="H5" s="466" t="s">
        <v>119</v>
      </c>
      <c r="I5" s="465" t="s">
        <v>15</v>
      </c>
      <c r="J5" s="481" t="s">
        <v>14</v>
      </c>
      <c r="K5" s="466" t="s">
        <v>119</v>
      </c>
      <c r="L5" s="465" t="s">
        <v>15</v>
      </c>
      <c r="M5" s="482" t="s">
        <v>14</v>
      </c>
    </row>
    <row r="6" spans="1:13" ht="14.45" customHeight="1" thickBot="1" x14ac:dyDescent="0.25">
      <c r="A6" s="471" t="s">
        <v>485</v>
      </c>
      <c r="B6" s="483" t="s">
        <v>515</v>
      </c>
      <c r="C6" s="483" t="s">
        <v>516</v>
      </c>
      <c r="D6" s="483" t="s">
        <v>517</v>
      </c>
      <c r="E6" s="483" t="s">
        <v>518</v>
      </c>
      <c r="F6" s="472"/>
      <c r="G6" s="472"/>
      <c r="H6" s="227">
        <v>0</v>
      </c>
      <c r="I6" s="472">
        <v>1</v>
      </c>
      <c r="J6" s="472">
        <v>41.69</v>
      </c>
      <c r="K6" s="227">
        <v>1</v>
      </c>
      <c r="L6" s="472">
        <v>1</v>
      </c>
      <c r="M6" s="473">
        <v>41.69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 xr:uid="{56C3E51A-DF59-4B14-91D0-465097D0122C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37" customWidth="1"/>
    <col min="2" max="2" width="5.42578125" style="190" bestFit="1" customWidth="1"/>
    <col min="3" max="3" width="6.140625" style="190" bestFit="1" customWidth="1"/>
    <col min="4" max="4" width="7.42578125" style="190" bestFit="1" customWidth="1"/>
    <col min="5" max="5" width="6.28515625" style="190" bestFit="1" customWidth="1"/>
    <col min="6" max="6" width="6.28515625" style="193" bestFit="1" customWidth="1"/>
    <col min="7" max="7" width="6.140625" style="193" bestFit="1" customWidth="1"/>
    <col min="8" max="8" width="7.42578125" style="193" bestFit="1" customWidth="1"/>
    <col min="9" max="9" width="6.28515625" style="193" bestFit="1" customWidth="1"/>
    <col min="10" max="10" width="5.42578125" style="190" bestFit="1" customWidth="1"/>
    <col min="11" max="11" width="6.140625" style="190" bestFit="1" customWidth="1"/>
    <col min="12" max="12" width="7.42578125" style="190" bestFit="1" customWidth="1"/>
    <col min="13" max="13" width="6.28515625" style="190" bestFit="1" customWidth="1"/>
    <col min="14" max="14" width="5.28515625" style="193" bestFit="1" customWidth="1"/>
    <col min="15" max="15" width="6.140625" style="193" bestFit="1" customWidth="1"/>
    <col min="16" max="16" width="7.42578125" style="193" bestFit="1" customWidth="1"/>
    <col min="17" max="17" width="6.28515625" style="193" bestFit="1" customWidth="1"/>
    <col min="18" max="16384" width="8.85546875" style="115"/>
  </cols>
  <sheetData>
    <row r="1" spans="1:17" ht="18.600000000000001" customHeight="1" thickBot="1" x14ac:dyDescent="0.35">
      <c r="A1" s="348" t="s">
        <v>173</v>
      </c>
      <c r="B1" s="348"/>
      <c r="C1" s="348"/>
      <c r="D1" s="348"/>
      <c r="E1" s="348"/>
      <c r="F1" s="310"/>
      <c r="G1" s="310"/>
      <c r="H1" s="310"/>
      <c r="I1" s="310"/>
      <c r="J1" s="341"/>
      <c r="K1" s="341"/>
      <c r="L1" s="341"/>
      <c r="M1" s="341"/>
      <c r="N1" s="341"/>
      <c r="O1" s="341"/>
      <c r="P1" s="341"/>
      <c r="Q1" s="341"/>
    </row>
    <row r="2" spans="1:17" ht="14.45" customHeight="1" thickBot="1" x14ac:dyDescent="0.25">
      <c r="A2" s="211" t="s">
        <v>247</v>
      </c>
      <c r="B2" s="197"/>
      <c r="C2" s="197"/>
      <c r="D2" s="197"/>
      <c r="E2" s="197"/>
    </row>
    <row r="3" spans="1:17" ht="14.45" customHeight="1" thickBot="1" x14ac:dyDescent="0.25">
      <c r="A3" s="226" t="s">
        <v>3</v>
      </c>
      <c r="B3" s="230">
        <f>SUM(B6:B1048576)</f>
        <v>47</v>
      </c>
      <c r="C3" s="231">
        <f>SUM(C6:C1048576)</f>
        <v>0</v>
      </c>
      <c r="D3" s="231">
        <f>SUM(D6:D1048576)</f>
        <v>0</v>
      </c>
      <c r="E3" s="232">
        <f>SUM(E6:E1048576)</f>
        <v>0</v>
      </c>
      <c r="F3" s="229">
        <f>IF(SUM($B3:$E3)=0,"",B3/SUM($B3:$E3))</f>
        <v>1</v>
      </c>
      <c r="G3" s="227">
        <f t="shared" ref="G3:I3" si="0">IF(SUM($B3:$E3)=0,"",C3/SUM($B3:$E3))</f>
        <v>0</v>
      </c>
      <c r="H3" s="227">
        <f t="shared" si="0"/>
        <v>0</v>
      </c>
      <c r="I3" s="228">
        <f t="shared" si="0"/>
        <v>0</v>
      </c>
      <c r="J3" s="231">
        <f>SUM(J6:J1048576)</f>
        <v>19</v>
      </c>
      <c r="K3" s="231">
        <f>SUM(K6:K1048576)</f>
        <v>0</v>
      </c>
      <c r="L3" s="231">
        <f>SUM(L6:L1048576)</f>
        <v>0</v>
      </c>
      <c r="M3" s="232">
        <f>SUM(M6:M1048576)</f>
        <v>0</v>
      </c>
      <c r="N3" s="229">
        <f>IF(SUM($J3:$M3)=0,"",J3/SUM($J3:$M3))</f>
        <v>1</v>
      </c>
      <c r="O3" s="227">
        <f t="shared" ref="O3:Q3" si="1">IF(SUM($J3:$M3)=0,"",K3/SUM($J3:$M3))</f>
        <v>0</v>
      </c>
      <c r="P3" s="227">
        <f t="shared" si="1"/>
        <v>0</v>
      </c>
      <c r="Q3" s="228">
        <f t="shared" si="1"/>
        <v>0</v>
      </c>
    </row>
    <row r="4" spans="1:17" ht="14.45" customHeight="1" thickBot="1" x14ac:dyDescent="0.25">
      <c r="A4" s="225"/>
      <c r="B4" s="361" t="s">
        <v>175</v>
      </c>
      <c r="C4" s="362"/>
      <c r="D4" s="362"/>
      <c r="E4" s="363"/>
      <c r="F4" s="358" t="s">
        <v>180</v>
      </c>
      <c r="G4" s="359"/>
      <c r="H4" s="359"/>
      <c r="I4" s="360"/>
      <c r="J4" s="361" t="s">
        <v>181</v>
      </c>
      <c r="K4" s="362"/>
      <c r="L4" s="362"/>
      <c r="M4" s="363"/>
      <c r="N4" s="358" t="s">
        <v>182</v>
      </c>
      <c r="O4" s="359"/>
      <c r="P4" s="359"/>
      <c r="Q4" s="360"/>
    </row>
    <row r="5" spans="1:17" ht="14.45" customHeight="1" thickBot="1" x14ac:dyDescent="0.25">
      <c r="A5" s="484" t="s">
        <v>174</v>
      </c>
      <c r="B5" s="485" t="s">
        <v>176</v>
      </c>
      <c r="C5" s="485" t="s">
        <v>177</v>
      </c>
      <c r="D5" s="485" t="s">
        <v>178</v>
      </c>
      <c r="E5" s="486" t="s">
        <v>179</v>
      </c>
      <c r="F5" s="487" t="s">
        <v>176</v>
      </c>
      <c r="G5" s="488" t="s">
        <v>177</v>
      </c>
      <c r="H5" s="488" t="s">
        <v>178</v>
      </c>
      <c r="I5" s="489" t="s">
        <v>179</v>
      </c>
      <c r="J5" s="485" t="s">
        <v>176</v>
      </c>
      <c r="K5" s="485" t="s">
        <v>177</v>
      </c>
      <c r="L5" s="485" t="s">
        <v>178</v>
      </c>
      <c r="M5" s="486" t="s">
        <v>179</v>
      </c>
      <c r="N5" s="487" t="s">
        <v>176</v>
      </c>
      <c r="O5" s="488" t="s">
        <v>177</v>
      </c>
      <c r="P5" s="488" t="s">
        <v>178</v>
      </c>
      <c r="Q5" s="489" t="s">
        <v>179</v>
      </c>
    </row>
    <row r="6" spans="1:17" ht="14.45" customHeight="1" x14ac:dyDescent="0.2">
      <c r="A6" s="493" t="s">
        <v>520</v>
      </c>
      <c r="B6" s="497"/>
      <c r="C6" s="448"/>
      <c r="D6" s="448"/>
      <c r="E6" s="449"/>
      <c r="F6" s="495"/>
      <c r="G6" s="469"/>
      <c r="H6" s="469"/>
      <c r="I6" s="499"/>
      <c r="J6" s="497"/>
      <c r="K6" s="448"/>
      <c r="L6" s="448"/>
      <c r="M6" s="449"/>
      <c r="N6" s="495"/>
      <c r="O6" s="469"/>
      <c r="P6" s="469"/>
      <c r="Q6" s="491"/>
    </row>
    <row r="7" spans="1:17" ht="14.45" customHeight="1" thickBot="1" x14ac:dyDescent="0.25">
      <c r="A7" s="494" t="s">
        <v>513</v>
      </c>
      <c r="B7" s="498">
        <v>47</v>
      </c>
      <c r="C7" s="462"/>
      <c r="D7" s="462"/>
      <c r="E7" s="463"/>
      <c r="F7" s="496">
        <v>1</v>
      </c>
      <c r="G7" s="470">
        <v>0</v>
      </c>
      <c r="H7" s="470">
        <v>0</v>
      </c>
      <c r="I7" s="500">
        <v>0</v>
      </c>
      <c r="J7" s="498">
        <v>19</v>
      </c>
      <c r="K7" s="462"/>
      <c r="L7" s="462"/>
      <c r="M7" s="463"/>
      <c r="N7" s="496">
        <v>1</v>
      </c>
      <c r="O7" s="470">
        <v>0</v>
      </c>
      <c r="P7" s="470">
        <v>0</v>
      </c>
      <c r="Q7" s="49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9B9D4F33-F542-4ED8-92C7-036AA1E8F398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123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17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478</v>
      </c>
      <c r="B5" s="431" t="s">
        <v>479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478</v>
      </c>
      <c r="B6" s="431" t="s">
        <v>521</v>
      </c>
      <c r="C6" s="432">
        <v>596.92042999999978</v>
      </c>
      <c r="D6" s="432">
        <v>716.87717000000009</v>
      </c>
      <c r="E6" s="432"/>
      <c r="F6" s="432">
        <v>776.83651000000009</v>
      </c>
      <c r="G6" s="432">
        <v>0</v>
      </c>
      <c r="H6" s="432">
        <v>776.83651000000009</v>
      </c>
      <c r="I6" s="433" t="s">
        <v>248</v>
      </c>
      <c r="J6" s="434" t="s">
        <v>1</v>
      </c>
    </row>
    <row r="7" spans="1:10" ht="14.45" customHeight="1" x14ac:dyDescent="0.2">
      <c r="A7" s="430" t="s">
        <v>478</v>
      </c>
      <c r="B7" s="431" t="s">
        <v>522</v>
      </c>
      <c r="C7" s="432">
        <v>0</v>
      </c>
      <c r="D7" s="432">
        <v>0</v>
      </c>
      <c r="E7" s="432"/>
      <c r="F7" s="432">
        <v>13.1546</v>
      </c>
      <c r="G7" s="432">
        <v>0</v>
      </c>
      <c r="H7" s="432">
        <v>13.1546</v>
      </c>
      <c r="I7" s="433" t="s">
        <v>248</v>
      </c>
      <c r="J7" s="434" t="s">
        <v>1</v>
      </c>
    </row>
    <row r="8" spans="1:10" ht="14.45" customHeight="1" x14ac:dyDescent="0.2">
      <c r="A8" s="430" t="s">
        <v>478</v>
      </c>
      <c r="B8" s="431" t="s">
        <v>523</v>
      </c>
      <c r="C8" s="432">
        <v>0</v>
      </c>
      <c r="D8" s="432">
        <v>1.4868000000000001</v>
      </c>
      <c r="E8" s="432"/>
      <c r="F8" s="432">
        <v>0</v>
      </c>
      <c r="G8" s="432">
        <v>0</v>
      </c>
      <c r="H8" s="432">
        <v>0</v>
      </c>
      <c r="I8" s="433" t="s">
        <v>248</v>
      </c>
      <c r="J8" s="434" t="s">
        <v>1</v>
      </c>
    </row>
    <row r="9" spans="1:10" ht="14.45" customHeight="1" x14ac:dyDescent="0.2">
      <c r="A9" s="430" t="s">
        <v>478</v>
      </c>
      <c r="B9" s="431" t="s">
        <v>524</v>
      </c>
      <c r="C9" s="432">
        <v>140.06310999999999</v>
      </c>
      <c r="D9" s="432">
        <v>107.65480000000002</v>
      </c>
      <c r="E9" s="432"/>
      <c r="F9" s="432">
        <v>114.3</v>
      </c>
      <c r="G9" s="432">
        <v>0</v>
      </c>
      <c r="H9" s="432">
        <v>114.3</v>
      </c>
      <c r="I9" s="433" t="s">
        <v>248</v>
      </c>
      <c r="J9" s="434" t="s">
        <v>1</v>
      </c>
    </row>
    <row r="10" spans="1:10" ht="14.45" customHeight="1" x14ac:dyDescent="0.2">
      <c r="A10" s="430" t="s">
        <v>478</v>
      </c>
      <c r="B10" s="431" t="s">
        <v>525</v>
      </c>
      <c r="C10" s="432">
        <v>30.247300000000003</v>
      </c>
      <c r="D10" s="432">
        <v>32.393799999999999</v>
      </c>
      <c r="E10" s="432"/>
      <c r="F10" s="432">
        <v>37.062269999999998</v>
      </c>
      <c r="G10" s="432">
        <v>0</v>
      </c>
      <c r="H10" s="432">
        <v>37.062269999999998</v>
      </c>
      <c r="I10" s="433" t="s">
        <v>248</v>
      </c>
      <c r="J10" s="434" t="s">
        <v>1</v>
      </c>
    </row>
    <row r="11" spans="1:10" ht="14.45" customHeight="1" x14ac:dyDescent="0.2">
      <c r="A11" s="430" t="s">
        <v>478</v>
      </c>
      <c r="B11" s="431" t="s">
        <v>526</v>
      </c>
      <c r="C11" s="432">
        <v>160.43210000000002</v>
      </c>
      <c r="D11" s="432">
        <v>157.15425000000002</v>
      </c>
      <c r="E11" s="432"/>
      <c r="F11" s="432">
        <v>187.87145999999998</v>
      </c>
      <c r="G11" s="432">
        <v>0</v>
      </c>
      <c r="H11" s="432">
        <v>187.87145999999998</v>
      </c>
      <c r="I11" s="433" t="s">
        <v>248</v>
      </c>
      <c r="J11" s="434" t="s">
        <v>1</v>
      </c>
    </row>
    <row r="12" spans="1:10" ht="14.45" customHeight="1" x14ac:dyDescent="0.2">
      <c r="A12" s="430" t="s">
        <v>478</v>
      </c>
      <c r="B12" s="431" t="s">
        <v>527</v>
      </c>
      <c r="C12" s="432">
        <v>0.51300000000000001</v>
      </c>
      <c r="D12" s="432">
        <v>0.70599999999999996</v>
      </c>
      <c r="E12" s="432"/>
      <c r="F12" s="432">
        <v>9.9000000000000005E-2</v>
      </c>
      <c r="G12" s="432">
        <v>0</v>
      </c>
      <c r="H12" s="432">
        <v>9.9000000000000005E-2</v>
      </c>
      <c r="I12" s="433" t="s">
        <v>248</v>
      </c>
      <c r="J12" s="434" t="s">
        <v>1</v>
      </c>
    </row>
    <row r="13" spans="1:10" ht="14.45" customHeight="1" x14ac:dyDescent="0.2">
      <c r="A13" s="430" t="s">
        <v>478</v>
      </c>
      <c r="B13" s="431" t="s">
        <v>528</v>
      </c>
      <c r="C13" s="432">
        <v>52.795999999999999</v>
      </c>
      <c r="D13" s="432">
        <v>62.717360000000006</v>
      </c>
      <c r="E13" s="432"/>
      <c r="F13" s="432">
        <v>169.48483999999993</v>
      </c>
      <c r="G13" s="432">
        <v>0</v>
      </c>
      <c r="H13" s="432">
        <v>169.48483999999993</v>
      </c>
      <c r="I13" s="433" t="s">
        <v>248</v>
      </c>
      <c r="J13" s="434" t="s">
        <v>1</v>
      </c>
    </row>
    <row r="14" spans="1:10" ht="14.45" customHeight="1" x14ac:dyDescent="0.2">
      <c r="A14" s="430" t="s">
        <v>478</v>
      </c>
      <c r="B14" s="431" t="s">
        <v>529</v>
      </c>
      <c r="C14" s="432">
        <v>0</v>
      </c>
      <c r="D14" s="432">
        <v>0</v>
      </c>
      <c r="E14" s="432"/>
      <c r="F14" s="432">
        <v>4.1000000000000002E-2</v>
      </c>
      <c r="G14" s="432">
        <v>0</v>
      </c>
      <c r="H14" s="432">
        <v>4.1000000000000002E-2</v>
      </c>
      <c r="I14" s="433" t="s">
        <v>248</v>
      </c>
      <c r="J14" s="434" t="s">
        <v>1</v>
      </c>
    </row>
    <row r="15" spans="1:10" ht="14.45" customHeight="1" x14ac:dyDescent="0.2">
      <c r="A15" s="430" t="s">
        <v>478</v>
      </c>
      <c r="B15" s="431" t="s">
        <v>483</v>
      </c>
      <c r="C15" s="432">
        <v>980.97193999999979</v>
      </c>
      <c r="D15" s="432">
        <v>1078.9901800000002</v>
      </c>
      <c r="E15" s="432"/>
      <c r="F15" s="432">
        <v>1298.8496799999998</v>
      </c>
      <c r="G15" s="432">
        <v>0</v>
      </c>
      <c r="H15" s="432">
        <v>1298.8496799999998</v>
      </c>
      <c r="I15" s="433" t="s">
        <v>248</v>
      </c>
      <c r="J15" s="434" t="s">
        <v>484</v>
      </c>
    </row>
    <row r="17" spans="1:10" ht="14.45" customHeight="1" x14ac:dyDescent="0.2">
      <c r="A17" s="430" t="s">
        <v>478</v>
      </c>
      <c r="B17" s="431" t="s">
        <v>479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55</v>
      </c>
    </row>
    <row r="18" spans="1:10" ht="14.45" customHeight="1" x14ac:dyDescent="0.2">
      <c r="A18" s="430" t="s">
        <v>485</v>
      </c>
      <c r="B18" s="431" t="s">
        <v>486</v>
      </c>
      <c r="C18" s="432" t="s">
        <v>248</v>
      </c>
      <c r="D18" s="432" t="s">
        <v>248</v>
      </c>
      <c r="E18" s="432"/>
      <c r="F18" s="432" t="s">
        <v>248</v>
      </c>
      <c r="G18" s="432" t="s">
        <v>248</v>
      </c>
      <c r="H18" s="432" t="s">
        <v>248</v>
      </c>
      <c r="I18" s="433" t="s">
        <v>248</v>
      </c>
      <c r="J18" s="434" t="s">
        <v>0</v>
      </c>
    </row>
    <row r="19" spans="1:10" ht="14.45" customHeight="1" x14ac:dyDescent="0.2">
      <c r="A19" s="430" t="s">
        <v>485</v>
      </c>
      <c r="B19" s="431" t="s">
        <v>521</v>
      </c>
      <c r="C19" s="432">
        <v>596.92042999999978</v>
      </c>
      <c r="D19" s="432">
        <v>716.87717000000009</v>
      </c>
      <c r="E19" s="432"/>
      <c r="F19" s="432">
        <v>776.83651000000009</v>
      </c>
      <c r="G19" s="432">
        <v>0</v>
      </c>
      <c r="H19" s="432">
        <v>776.83651000000009</v>
      </c>
      <c r="I19" s="433" t="s">
        <v>248</v>
      </c>
      <c r="J19" s="434" t="s">
        <v>1</v>
      </c>
    </row>
    <row r="20" spans="1:10" ht="14.45" customHeight="1" x14ac:dyDescent="0.2">
      <c r="A20" s="430" t="s">
        <v>485</v>
      </c>
      <c r="B20" s="431" t="s">
        <v>522</v>
      </c>
      <c r="C20" s="432">
        <v>0</v>
      </c>
      <c r="D20" s="432">
        <v>0</v>
      </c>
      <c r="E20" s="432"/>
      <c r="F20" s="432">
        <v>13.1546</v>
      </c>
      <c r="G20" s="432">
        <v>0</v>
      </c>
      <c r="H20" s="432">
        <v>13.1546</v>
      </c>
      <c r="I20" s="433" t="s">
        <v>248</v>
      </c>
      <c r="J20" s="434" t="s">
        <v>1</v>
      </c>
    </row>
    <row r="21" spans="1:10" ht="14.45" customHeight="1" x14ac:dyDescent="0.2">
      <c r="A21" s="430" t="s">
        <v>485</v>
      </c>
      <c r="B21" s="431" t="s">
        <v>523</v>
      </c>
      <c r="C21" s="432">
        <v>0</v>
      </c>
      <c r="D21" s="432">
        <v>1.4868000000000001</v>
      </c>
      <c r="E21" s="432"/>
      <c r="F21" s="432">
        <v>0</v>
      </c>
      <c r="G21" s="432">
        <v>0</v>
      </c>
      <c r="H21" s="432">
        <v>0</v>
      </c>
      <c r="I21" s="433" t="s">
        <v>248</v>
      </c>
      <c r="J21" s="434" t="s">
        <v>1</v>
      </c>
    </row>
    <row r="22" spans="1:10" ht="14.45" customHeight="1" x14ac:dyDescent="0.2">
      <c r="A22" s="430" t="s">
        <v>485</v>
      </c>
      <c r="B22" s="431" t="s">
        <v>524</v>
      </c>
      <c r="C22" s="432">
        <v>140.06310999999999</v>
      </c>
      <c r="D22" s="432">
        <v>107.65480000000002</v>
      </c>
      <c r="E22" s="432"/>
      <c r="F22" s="432">
        <v>114.3</v>
      </c>
      <c r="G22" s="432">
        <v>0</v>
      </c>
      <c r="H22" s="432">
        <v>114.3</v>
      </c>
      <c r="I22" s="433" t="s">
        <v>248</v>
      </c>
      <c r="J22" s="434" t="s">
        <v>1</v>
      </c>
    </row>
    <row r="23" spans="1:10" ht="14.45" customHeight="1" x14ac:dyDescent="0.2">
      <c r="A23" s="430" t="s">
        <v>485</v>
      </c>
      <c r="B23" s="431" t="s">
        <v>525</v>
      </c>
      <c r="C23" s="432">
        <v>30.247300000000003</v>
      </c>
      <c r="D23" s="432">
        <v>32.393799999999999</v>
      </c>
      <c r="E23" s="432"/>
      <c r="F23" s="432">
        <v>37.062269999999998</v>
      </c>
      <c r="G23" s="432">
        <v>0</v>
      </c>
      <c r="H23" s="432">
        <v>37.062269999999998</v>
      </c>
      <c r="I23" s="433" t="s">
        <v>248</v>
      </c>
      <c r="J23" s="434" t="s">
        <v>1</v>
      </c>
    </row>
    <row r="24" spans="1:10" ht="14.45" customHeight="1" x14ac:dyDescent="0.2">
      <c r="A24" s="430" t="s">
        <v>485</v>
      </c>
      <c r="B24" s="431" t="s">
        <v>526</v>
      </c>
      <c r="C24" s="432">
        <v>160.43210000000002</v>
      </c>
      <c r="D24" s="432">
        <v>157.15425000000002</v>
      </c>
      <c r="E24" s="432"/>
      <c r="F24" s="432">
        <v>187.87145999999998</v>
      </c>
      <c r="G24" s="432">
        <v>0</v>
      </c>
      <c r="H24" s="432">
        <v>187.87145999999998</v>
      </c>
      <c r="I24" s="433" t="s">
        <v>248</v>
      </c>
      <c r="J24" s="434" t="s">
        <v>1</v>
      </c>
    </row>
    <row r="25" spans="1:10" ht="14.45" customHeight="1" x14ac:dyDescent="0.2">
      <c r="A25" s="430" t="s">
        <v>485</v>
      </c>
      <c r="B25" s="431" t="s">
        <v>527</v>
      </c>
      <c r="C25" s="432">
        <v>0.51300000000000001</v>
      </c>
      <c r="D25" s="432">
        <v>0.70599999999999996</v>
      </c>
      <c r="E25" s="432"/>
      <c r="F25" s="432">
        <v>9.9000000000000005E-2</v>
      </c>
      <c r="G25" s="432">
        <v>0</v>
      </c>
      <c r="H25" s="432">
        <v>9.9000000000000005E-2</v>
      </c>
      <c r="I25" s="433" t="s">
        <v>248</v>
      </c>
      <c r="J25" s="434" t="s">
        <v>1</v>
      </c>
    </row>
    <row r="26" spans="1:10" ht="14.45" customHeight="1" x14ac:dyDescent="0.2">
      <c r="A26" s="430" t="s">
        <v>485</v>
      </c>
      <c r="B26" s="431" t="s">
        <v>528</v>
      </c>
      <c r="C26" s="432">
        <v>52.795999999999999</v>
      </c>
      <c r="D26" s="432">
        <v>62.717360000000006</v>
      </c>
      <c r="E26" s="432"/>
      <c r="F26" s="432">
        <v>169.48483999999993</v>
      </c>
      <c r="G26" s="432">
        <v>0</v>
      </c>
      <c r="H26" s="432">
        <v>169.48483999999993</v>
      </c>
      <c r="I26" s="433" t="s">
        <v>248</v>
      </c>
      <c r="J26" s="434" t="s">
        <v>1</v>
      </c>
    </row>
    <row r="27" spans="1:10" ht="14.45" customHeight="1" x14ac:dyDescent="0.2">
      <c r="A27" s="430" t="s">
        <v>485</v>
      </c>
      <c r="B27" s="431" t="s">
        <v>529</v>
      </c>
      <c r="C27" s="432">
        <v>0</v>
      </c>
      <c r="D27" s="432">
        <v>0</v>
      </c>
      <c r="E27" s="432"/>
      <c r="F27" s="432">
        <v>4.1000000000000002E-2</v>
      </c>
      <c r="G27" s="432">
        <v>0</v>
      </c>
      <c r="H27" s="432">
        <v>4.1000000000000002E-2</v>
      </c>
      <c r="I27" s="433" t="s">
        <v>248</v>
      </c>
      <c r="J27" s="434" t="s">
        <v>1</v>
      </c>
    </row>
    <row r="28" spans="1:10" ht="14.45" customHeight="1" x14ac:dyDescent="0.2">
      <c r="A28" s="430" t="s">
        <v>485</v>
      </c>
      <c r="B28" s="431" t="s">
        <v>487</v>
      </c>
      <c r="C28" s="432">
        <v>980.97193999999979</v>
      </c>
      <c r="D28" s="432">
        <v>1078.9901800000002</v>
      </c>
      <c r="E28" s="432"/>
      <c r="F28" s="432">
        <v>1298.8496799999998</v>
      </c>
      <c r="G28" s="432">
        <v>0</v>
      </c>
      <c r="H28" s="432">
        <v>1298.8496799999998</v>
      </c>
      <c r="I28" s="433" t="s">
        <v>248</v>
      </c>
      <c r="J28" s="434" t="s">
        <v>488</v>
      </c>
    </row>
    <row r="29" spans="1:10" ht="14.45" customHeight="1" x14ac:dyDescent="0.2">
      <c r="A29" s="430" t="s">
        <v>248</v>
      </c>
      <c r="B29" s="431" t="s">
        <v>248</v>
      </c>
      <c r="C29" s="432" t="s">
        <v>248</v>
      </c>
      <c r="D29" s="432" t="s">
        <v>248</v>
      </c>
      <c r="E29" s="432"/>
      <c r="F29" s="432" t="s">
        <v>248</v>
      </c>
      <c r="G29" s="432" t="s">
        <v>248</v>
      </c>
      <c r="H29" s="432" t="s">
        <v>248</v>
      </c>
      <c r="I29" s="433" t="s">
        <v>248</v>
      </c>
      <c r="J29" s="434" t="s">
        <v>489</v>
      </c>
    </row>
    <row r="30" spans="1:10" ht="14.45" customHeight="1" x14ac:dyDescent="0.2">
      <c r="A30" s="430" t="s">
        <v>478</v>
      </c>
      <c r="B30" s="431" t="s">
        <v>483</v>
      </c>
      <c r="C30" s="432">
        <v>980.97193999999979</v>
      </c>
      <c r="D30" s="432">
        <v>1078.9901800000002</v>
      </c>
      <c r="E30" s="432"/>
      <c r="F30" s="432">
        <v>1298.8496799999998</v>
      </c>
      <c r="G30" s="432">
        <v>0</v>
      </c>
      <c r="H30" s="432">
        <v>1298.8496799999998</v>
      </c>
      <c r="I30" s="433" t="s">
        <v>248</v>
      </c>
      <c r="J30" s="434" t="s">
        <v>484</v>
      </c>
    </row>
  </sheetData>
  <mergeCells count="3">
    <mergeCell ref="A1:I1"/>
    <mergeCell ref="F3:I3"/>
    <mergeCell ref="C4:D4"/>
  </mergeCells>
  <conditionalFormatting sqref="F16 F31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0">
    <cfRule type="expression" dxfId="11" priority="6">
      <formula>$H17&gt;0</formula>
    </cfRule>
  </conditionalFormatting>
  <conditionalFormatting sqref="A17:A30">
    <cfRule type="expression" dxfId="10" priority="5">
      <formula>AND($J17&lt;&gt;"mezeraKL",$J17&lt;&gt;"")</formula>
    </cfRule>
  </conditionalFormatting>
  <conditionalFormatting sqref="I17:I30">
    <cfRule type="expression" dxfId="9" priority="7">
      <formula>$I17&gt;1</formula>
    </cfRule>
  </conditionalFormatting>
  <conditionalFormatting sqref="B17:B30">
    <cfRule type="expression" dxfId="8" priority="4">
      <formula>OR($J17="NS",$J17="SumaNS",$J17="Účet")</formula>
    </cfRule>
  </conditionalFormatting>
  <conditionalFormatting sqref="A17:D30 F17:I30">
    <cfRule type="expression" dxfId="7" priority="8">
      <formula>AND($J17&lt;&gt;"",$J17&lt;&gt;"mezeraKL")</formula>
    </cfRule>
  </conditionalFormatting>
  <conditionalFormatting sqref="B17:D30 F17:I30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0 F17:I30">
    <cfRule type="expression" dxfId="5" priority="2">
      <formula>OR($J17="SumaNS",$J17="NS")</formula>
    </cfRule>
  </conditionalFormatting>
  <hyperlinks>
    <hyperlink ref="A2" location="Obsah!A1" display="Zpět na Obsah  KL 01  1.-4.měsíc" xr:uid="{47899E6E-B2CC-45A6-B0E4-0B14DE41E7C1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0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192" bestFit="1" customWidth="1"/>
    <col min="6" max="6" width="18.7109375" style="196" customWidth="1"/>
    <col min="7" max="7" width="12.42578125" style="192" hidden="1" customWidth="1" outlineLevel="1"/>
    <col min="8" max="8" width="25.7109375" style="192" customWidth="1" collapsed="1"/>
    <col min="9" max="9" width="7.7109375" style="190" customWidth="1"/>
    <col min="10" max="10" width="10" style="190" customWidth="1"/>
    <col min="11" max="11" width="11.140625" style="190" customWidth="1"/>
    <col min="12" max="16384" width="8.85546875" style="115"/>
  </cols>
  <sheetData>
    <row r="1" spans="1:11" ht="18.600000000000001" customHeight="1" thickBot="1" x14ac:dyDescent="0.35">
      <c r="A1" s="346" t="s">
        <v>940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4.45" customHeight="1" thickBot="1" x14ac:dyDescent="0.25">
      <c r="A2" s="211" t="s">
        <v>247</v>
      </c>
      <c r="B2" s="62"/>
      <c r="C2" s="194"/>
      <c r="D2" s="194"/>
      <c r="E2" s="194"/>
      <c r="F2" s="194"/>
      <c r="G2" s="194"/>
      <c r="H2" s="194"/>
      <c r="I2" s="195"/>
      <c r="J2" s="195"/>
      <c r="K2" s="195"/>
    </row>
    <row r="3" spans="1:11" ht="14.45" customHeight="1" thickBot="1" x14ac:dyDescent="0.25">
      <c r="A3" s="62"/>
      <c r="B3" s="62"/>
      <c r="C3" s="342"/>
      <c r="D3" s="343"/>
      <c r="E3" s="343"/>
      <c r="F3" s="343"/>
      <c r="G3" s="343"/>
      <c r="H3" s="127" t="s">
        <v>112</v>
      </c>
      <c r="I3" s="84">
        <f>IF(J3&lt;&gt;0,K3/J3,0)</f>
        <v>6.3317884841756849</v>
      </c>
      <c r="J3" s="84">
        <f>SUBTOTAL(9,J5:J1048576)</f>
        <v>205884</v>
      </c>
      <c r="K3" s="85">
        <f>SUBTOTAL(9,K5:K1048576)</f>
        <v>1303613.9402760267</v>
      </c>
    </row>
    <row r="4" spans="1:11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6" t="s">
        <v>7</v>
      </c>
      <c r="F4" s="436" t="s">
        <v>1</v>
      </c>
      <c r="G4" s="436" t="s">
        <v>57</v>
      </c>
      <c r="H4" s="438" t="s">
        <v>11</v>
      </c>
      <c r="I4" s="439" t="s">
        <v>126</v>
      </c>
      <c r="J4" s="439" t="s">
        <v>13</v>
      </c>
      <c r="K4" s="440" t="s">
        <v>137</v>
      </c>
    </row>
    <row r="5" spans="1:11" ht="14.45" customHeight="1" x14ac:dyDescent="0.2">
      <c r="A5" s="443" t="s">
        <v>478</v>
      </c>
      <c r="B5" s="444" t="s">
        <v>479</v>
      </c>
      <c r="C5" s="445" t="s">
        <v>485</v>
      </c>
      <c r="D5" s="446" t="s">
        <v>486</v>
      </c>
      <c r="E5" s="445" t="s">
        <v>530</v>
      </c>
      <c r="F5" s="446" t="s">
        <v>531</v>
      </c>
      <c r="G5" s="445" t="s">
        <v>532</v>
      </c>
      <c r="H5" s="445" t="s">
        <v>533</v>
      </c>
      <c r="I5" s="448">
        <v>3621.530029296875</v>
      </c>
      <c r="J5" s="448">
        <v>1</v>
      </c>
      <c r="K5" s="449">
        <v>3621.530029296875</v>
      </c>
    </row>
    <row r="6" spans="1:11" ht="14.45" customHeight="1" x14ac:dyDescent="0.2">
      <c r="A6" s="450" t="s">
        <v>478</v>
      </c>
      <c r="B6" s="451" t="s">
        <v>479</v>
      </c>
      <c r="C6" s="452" t="s">
        <v>485</v>
      </c>
      <c r="D6" s="453" t="s">
        <v>486</v>
      </c>
      <c r="E6" s="452" t="s">
        <v>530</v>
      </c>
      <c r="F6" s="453" t="s">
        <v>531</v>
      </c>
      <c r="G6" s="452" t="s">
        <v>534</v>
      </c>
      <c r="H6" s="452" t="s">
        <v>535</v>
      </c>
      <c r="I6" s="455">
        <v>619.52001953125</v>
      </c>
      <c r="J6" s="455">
        <v>1</v>
      </c>
      <c r="K6" s="456">
        <v>619.52001953125</v>
      </c>
    </row>
    <row r="7" spans="1:11" ht="14.45" customHeight="1" x14ac:dyDescent="0.2">
      <c r="A7" s="450" t="s">
        <v>478</v>
      </c>
      <c r="B7" s="451" t="s">
        <v>479</v>
      </c>
      <c r="C7" s="452" t="s">
        <v>485</v>
      </c>
      <c r="D7" s="453" t="s">
        <v>486</v>
      </c>
      <c r="E7" s="452" t="s">
        <v>530</v>
      </c>
      <c r="F7" s="453" t="s">
        <v>531</v>
      </c>
      <c r="G7" s="452" t="s">
        <v>536</v>
      </c>
      <c r="H7" s="452" t="s">
        <v>537</v>
      </c>
      <c r="I7" s="455">
        <v>965.58001708984375</v>
      </c>
      <c r="J7" s="455">
        <v>1</v>
      </c>
      <c r="K7" s="456">
        <v>965.58001708984375</v>
      </c>
    </row>
    <row r="8" spans="1:11" ht="14.45" customHeight="1" x14ac:dyDescent="0.2">
      <c r="A8" s="450" t="s">
        <v>478</v>
      </c>
      <c r="B8" s="451" t="s">
        <v>479</v>
      </c>
      <c r="C8" s="452" t="s">
        <v>485</v>
      </c>
      <c r="D8" s="453" t="s">
        <v>486</v>
      </c>
      <c r="E8" s="452" t="s">
        <v>530</v>
      </c>
      <c r="F8" s="453" t="s">
        <v>531</v>
      </c>
      <c r="G8" s="452" t="s">
        <v>538</v>
      </c>
      <c r="H8" s="452" t="s">
        <v>539</v>
      </c>
      <c r="I8" s="455">
        <v>619.52001953125</v>
      </c>
      <c r="J8" s="455">
        <v>1</v>
      </c>
      <c r="K8" s="456">
        <v>619.52001953125</v>
      </c>
    </row>
    <row r="9" spans="1:11" ht="14.45" customHeight="1" x14ac:dyDescent="0.2">
      <c r="A9" s="450" t="s">
        <v>478</v>
      </c>
      <c r="B9" s="451" t="s">
        <v>479</v>
      </c>
      <c r="C9" s="452" t="s">
        <v>485</v>
      </c>
      <c r="D9" s="453" t="s">
        <v>486</v>
      </c>
      <c r="E9" s="452" t="s">
        <v>530</v>
      </c>
      <c r="F9" s="453" t="s">
        <v>531</v>
      </c>
      <c r="G9" s="452" t="s">
        <v>540</v>
      </c>
      <c r="H9" s="452" t="s">
        <v>541</v>
      </c>
      <c r="I9" s="455">
        <v>894.19000244140625</v>
      </c>
      <c r="J9" s="455">
        <v>1</v>
      </c>
      <c r="K9" s="456">
        <v>894.19000244140625</v>
      </c>
    </row>
    <row r="10" spans="1:11" ht="14.45" customHeight="1" x14ac:dyDescent="0.2">
      <c r="A10" s="450" t="s">
        <v>478</v>
      </c>
      <c r="B10" s="451" t="s">
        <v>479</v>
      </c>
      <c r="C10" s="452" t="s">
        <v>485</v>
      </c>
      <c r="D10" s="453" t="s">
        <v>486</v>
      </c>
      <c r="E10" s="452" t="s">
        <v>530</v>
      </c>
      <c r="F10" s="453" t="s">
        <v>531</v>
      </c>
      <c r="G10" s="452" t="s">
        <v>542</v>
      </c>
      <c r="H10" s="452" t="s">
        <v>543</v>
      </c>
      <c r="I10" s="455">
        <v>1355.2099609375</v>
      </c>
      <c r="J10" s="455">
        <v>1</v>
      </c>
      <c r="K10" s="456">
        <v>1355.2099609375</v>
      </c>
    </row>
    <row r="11" spans="1:11" ht="14.45" customHeight="1" x14ac:dyDescent="0.2">
      <c r="A11" s="450" t="s">
        <v>478</v>
      </c>
      <c r="B11" s="451" t="s">
        <v>479</v>
      </c>
      <c r="C11" s="452" t="s">
        <v>485</v>
      </c>
      <c r="D11" s="453" t="s">
        <v>486</v>
      </c>
      <c r="E11" s="452" t="s">
        <v>530</v>
      </c>
      <c r="F11" s="453" t="s">
        <v>531</v>
      </c>
      <c r="G11" s="452" t="s">
        <v>544</v>
      </c>
      <c r="H11" s="452" t="s">
        <v>545</v>
      </c>
      <c r="I11" s="455">
        <v>4426.18017578125</v>
      </c>
      <c r="J11" s="455">
        <v>1</v>
      </c>
      <c r="K11" s="456">
        <v>4426.18017578125</v>
      </c>
    </row>
    <row r="12" spans="1:11" ht="14.45" customHeight="1" x14ac:dyDescent="0.2">
      <c r="A12" s="450" t="s">
        <v>478</v>
      </c>
      <c r="B12" s="451" t="s">
        <v>479</v>
      </c>
      <c r="C12" s="452" t="s">
        <v>485</v>
      </c>
      <c r="D12" s="453" t="s">
        <v>486</v>
      </c>
      <c r="E12" s="452" t="s">
        <v>530</v>
      </c>
      <c r="F12" s="453" t="s">
        <v>531</v>
      </c>
      <c r="G12" s="452" t="s">
        <v>546</v>
      </c>
      <c r="H12" s="452" t="s">
        <v>547</v>
      </c>
      <c r="I12" s="455">
        <v>1573.010009765625</v>
      </c>
      <c r="J12" s="455">
        <v>1</v>
      </c>
      <c r="K12" s="456">
        <v>1573.010009765625</v>
      </c>
    </row>
    <row r="13" spans="1:11" ht="14.45" customHeight="1" x14ac:dyDescent="0.2">
      <c r="A13" s="450" t="s">
        <v>478</v>
      </c>
      <c r="B13" s="451" t="s">
        <v>479</v>
      </c>
      <c r="C13" s="452" t="s">
        <v>485</v>
      </c>
      <c r="D13" s="453" t="s">
        <v>486</v>
      </c>
      <c r="E13" s="452" t="s">
        <v>530</v>
      </c>
      <c r="F13" s="453" t="s">
        <v>531</v>
      </c>
      <c r="G13" s="452" t="s">
        <v>548</v>
      </c>
      <c r="H13" s="452" t="s">
        <v>549</v>
      </c>
      <c r="I13" s="455">
        <v>4410.5</v>
      </c>
      <c r="J13" s="455">
        <v>1</v>
      </c>
      <c r="K13" s="456">
        <v>4410.5</v>
      </c>
    </row>
    <row r="14" spans="1:11" ht="14.45" customHeight="1" x14ac:dyDescent="0.2">
      <c r="A14" s="450" t="s">
        <v>478</v>
      </c>
      <c r="B14" s="451" t="s">
        <v>479</v>
      </c>
      <c r="C14" s="452" t="s">
        <v>485</v>
      </c>
      <c r="D14" s="453" t="s">
        <v>486</v>
      </c>
      <c r="E14" s="452" t="s">
        <v>530</v>
      </c>
      <c r="F14" s="453" t="s">
        <v>531</v>
      </c>
      <c r="G14" s="452" t="s">
        <v>550</v>
      </c>
      <c r="H14" s="452" t="s">
        <v>551</v>
      </c>
      <c r="I14" s="455">
        <v>3718.669921875</v>
      </c>
      <c r="J14" s="455">
        <v>1</v>
      </c>
      <c r="K14" s="456">
        <v>3718.669921875</v>
      </c>
    </row>
    <row r="15" spans="1:11" ht="14.45" customHeight="1" x14ac:dyDescent="0.2">
      <c r="A15" s="450" t="s">
        <v>478</v>
      </c>
      <c r="B15" s="451" t="s">
        <v>479</v>
      </c>
      <c r="C15" s="452" t="s">
        <v>485</v>
      </c>
      <c r="D15" s="453" t="s">
        <v>486</v>
      </c>
      <c r="E15" s="452" t="s">
        <v>530</v>
      </c>
      <c r="F15" s="453" t="s">
        <v>531</v>
      </c>
      <c r="G15" s="452" t="s">
        <v>552</v>
      </c>
      <c r="H15" s="452" t="s">
        <v>553</v>
      </c>
      <c r="I15" s="455">
        <v>5815.259765625</v>
      </c>
      <c r="J15" s="455">
        <v>1</v>
      </c>
      <c r="K15" s="456">
        <v>5815.259765625</v>
      </c>
    </row>
    <row r="16" spans="1:11" ht="14.45" customHeight="1" x14ac:dyDescent="0.2">
      <c r="A16" s="450" t="s">
        <v>478</v>
      </c>
      <c r="B16" s="451" t="s">
        <v>479</v>
      </c>
      <c r="C16" s="452" t="s">
        <v>485</v>
      </c>
      <c r="D16" s="453" t="s">
        <v>486</v>
      </c>
      <c r="E16" s="452" t="s">
        <v>530</v>
      </c>
      <c r="F16" s="453" t="s">
        <v>531</v>
      </c>
      <c r="G16" s="452" t="s">
        <v>554</v>
      </c>
      <c r="H16" s="452" t="s">
        <v>555</v>
      </c>
      <c r="I16" s="455">
        <v>104.05999755859375</v>
      </c>
      <c r="J16" s="455">
        <v>7</v>
      </c>
      <c r="K16" s="456">
        <v>728.41998291015625</v>
      </c>
    </row>
    <row r="17" spans="1:11" ht="14.45" customHeight="1" x14ac:dyDescent="0.2">
      <c r="A17" s="450" t="s">
        <v>478</v>
      </c>
      <c r="B17" s="451" t="s">
        <v>479</v>
      </c>
      <c r="C17" s="452" t="s">
        <v>485</v>
      </c>
      <c r="D17" s="453" t="s">
        <v>486</v>
      </c>
      <c r="E17" s="452" t="s">
        <v>530</v>
      </c>
      <c r="F17" s="453" t="s">
        <v>531</v>
      </c>
      <c r="G17" s="452" t="s">
        <v>556</v>
      </c>
      <c r="H17" s="452" t="s">
        <v>557</v>
      </c>
      <c r="I17" s="455">
        <v>1254.77001953125</v>
      </c>
      <c r="J17" s="455">
        <v>6</v>
      </c>
      <c r="K17" s="456">
        <v>7528.6201171875</v>
      </c>
    </row>
    <row r="18" spans="1:11" ht="14.45" customHeight="1" x14ac:dyDescent="0.2">
      <c r="A18" s="450" t="s">
        <v>478</v>
      </c>
      <c r="B18" s="451" t="s">
        <v>479</v>
      </c>
      <c r="C18" s="452" t="s">
        <v>485</v>
      </c>
      <c r="D18" s="453" t="s">
        <v>486</v>
      </c>
      <c r="E18" s="452" t="s">
        <v>530</v>
      </c>
      <c r="F18" s="453" t="s">
        <v>531</v>
      </c>
      <c r="G18" s="452" t="s">
        <v>558</v>
      </c>
      <c r="H18" s="452" t="s">
        <v>559</v>
      </c>
      <c r="I18" s="455">
        <v>3303.300048828125</v>
      </c>
      <c r="J18" s="455">
        <v>1</v>
      </c>
      <c r="K18" s="456">
        <v>3303.300048828125</v>
      </c>
    </row>
    <row r="19" spans="1:11" ht="14.45" customHeight="1" x14ac:dyDescent="0.2">
      <c r="A19" s="450" t="s">
        <v>478</v>
      </c>
      <c r="B19" s="451" t="s">
        <v>479</v>
      </c>
      <c r="C19" s="452" t="s">
        <v>485</v>
      </c>
      <c r="D19" s="453" t="s">
        <v>486</v>
      </c>
      <c r="E19" s="452" t="s">
        <v>530</v>
      </c>
      <c r="F19" s="453" t="s">
        <v>531</v>
      </c>
      <c r="G19" s="452" t="s">
        <v>560</v>
      </c>
      <c r="H19" s="452" t="s">
        <v>561</v>
      </c>
      <c r="I19" s="455">
        <v>6056.0498046875</v>
      </c>
      <c r="J19" s="455">
        <v>6</v>
      </c>
      <c r="K19" s="456">
        <v>36336.2998046875</v>
      </c>
    </row>
    <row r="20" spans="1:11" ht="14.45" customHeight="1" x14ac:dyDescent="0.2">
      <c r="A20" s="450" t="s">
        <v>478</v>
      </c>
      <c r="B20" s="451" t="s">
        <v>479</v>
      </c>
      <c r="C20" s="452" t="s">
        <v>485</v>
      </c>
      <c r="D20" s="453" t="s">
        <v>486</v>
      </c>
      <c r="E20" s="452" t="s">
        <v>530</v>
      </c>
      <c r="F20" s="453" t="s">
        <v>531</v>
      </c>
      <c r="G20" s="452" t="s">
        <v>562</v>
      </c>
      <c r="H20" s="452" t="s">
        <v>563</v>
      </c>
      <c r="I20" s="455">
        <v>3167.780029296875</v>
      </c>
      <c r="J20" s="455">
        <v>2</v>
      </c>
      <c r="K20" s="456">
        <v>6335.56005859375</v>
      </c>
    </row>
    <row r="21" spans="1:11" ht="14.45" customHeight="1" x14ac:dyDescent="0.2">
      <c r="A21" s="450" t="s">
        <v>478</v>
      </c>
      <c r="B21" s="451" t="s">
        <v>479</v>
      </c>
      <c r="C21" s="452" t="s">
        <v>485</v>
      </c>
      <c r="D21" s="453" t="s">
        <v>486</v>
      </c>
      <c r="E21" s="452" t="s">
        <v>530</v>
      </c>
      <c r="F21" s="453" t="s">
        <v>531</v>
      </c>
      <c r="G21" s="452" t="s">
        <v>564</v>
      </c>
      <c r="H21" s="452" t="s">
        <v>565</v>
      </c>
      <c r="I21" s="455">
        <v>6056.0498046875</v>
      </c>
      <c r="J21" s="455">
        <v>6</v>
      </c>
      <c r="K21" s="456">
        <v>36336.2998046875</v>
      </c>
    </row>
    <row r="22" spans="1:11" ht="14.45" customHeight="1" x14ac:dyDescent="0.2">
      <c r="A22" s="450" t="s">
        <v>478</v>
      </c>
      <c r="B22" s="451" t="s">
        <v>479</v>
      </c>
      <c r="C22" s="452" t="s">
        <v>485</v>
      </c>
      <c r="D22" s="453" t="s">
        <v>486</v>
      </c>
      <c r="E22" s="452" t="s">
        <v>530</v>
      </c>
      <c r="F22" s="453" t="s">
        <v>531</v>
      </c>
      <c r="G22" s="452" t="s">
        <v>566</v>
      </c>
      <c r="H22" s="452" t="s">
        <v>567</v>
      </c>
      <c r="I22" s="455">
        <v>3167.780029296875</v>
      </c>
      <c r="J22" s="455">
        <v>2</v>
      </c>
      <c r="K22" s="456">
        <v>6335.56005859375</v>
      </c>
    </row>
    <row r="23" spans="1:11" ht="14.45" customHeight="1" x14ac:dyDescent="0.2">
      <c r="A23" s="450" t="s">
        <v>478</v>
      </c>
      <c r="B23" s="451" t="s">
        <v>479</v>
      </c>
      <c r="C23" s="452" t="s">
        <v>485</v>
      </c>
      <c r="D23" s="453" t="s">
        <v>486</v>
      </c>
      <c r="E23" s="452" t="s">
        <v>530</v>
      </c>
      <c r="F23" s="453" t="s">
        <v>531</v>
      </c>
      <c r="G23" s="452" t="s">
        <v>568</v>
      </c>
      <c r="H23" s="452" t="s">
        <v>569</v>
      </c>
      <c r="I23" s="455">
        <v>3167.780029296875</v>
      </c>
      <c r="J23" s="455">
        <v>1</v>
      </c>
      <c r="K23" s="456">
        <v>3167.780029296875</v>
      </c>
    </row>
    <row r="24" spans="1:11" ht="14.45" customHeight="1" x14ac:dyDescent="0.2">
      <c r="A24" s="450" t="s">
        <v>478</v>
      </c>
      <c r="B24" s="451" t="s">
        <v>479</v>
      </c>
      <c r="C24" s="452" t="s">
        <v>485</v>
      </c>
      <c r="D24" s="453" t="s">
        <v>486</v>
      </c>
      <c r="E24" s="452" t="s">
        <v>530</v>
      </c>
      <c r="F24" s="453" t="s">
        <v>531</v>
      </c>
      <c r="G24" s="452" t="s">
        <v>570</v>
      </c>
      <c r="H24" s="452" t="s">
        <v>571</v>
      </c>
      <c r="I24" s="455">
        <v>699.3800048828125</v>
      </c>
      <c r="J24" s="455">
        <v>6</v>
      </c>
      <c r="K24" s="456">
        <v>4196.2799072265625</v>
      </c>
    </row>
    <row r="25" spans="1:11" ht="14.45" customHeight="1" x14ac:dyDescent="0.2">
      <c r="A25" s="450" t="s">
        <v>478</v>
      </c>
      <c r="B25" s="451" t="s">
        <v>479</v>
      </c>
      <c r="C25" s="452" t="s">
        <v>485</v>
      </c>
      <c r="D25" s="453" t="s">
        <v>486</v>
      </c>
      <c r="E25" s="452" t="s">
        <v>530</v>
      </c>
      <c r="F25" s="453" t="s">
        <v>531</v>
      </c>
      <c r="G25" s="452" t="s">
        <v>572</v>
      </c>
      <c r="H25" s="452" t="s">
        <v>573</v>
      </c>
      <c r="I25" s="455">
        <v>3167.780029296875</v>
      </c>
      <c r="J25" s="455">
        <v>2</v>
      </c>
      <c r="K25" s="456">
        <v>6335.56005859375</v>
      </c>
    </row>
    <row r="26" spans="1:11" ht="14.45" customHeight="1" x14ac:dyDescent="0.2">
      <c r="A26" s="450" t="s">
        <v>478</v>
      </c>
      <c r="B26" s="451" t="s">
        <v>479</v>
      </c>
      <c r="C26" s="452" t="s">
        <v>485</v>
      </c>
      <c r="D26" s="453" t="s">
        <v>486</v>
      </c>
      <c r="E26" s="452" t="s">
        <v>530</v>
      </c>
      <c r="F26" s="453" t="s">
        <v>531</v>
      </c>
      <c r="G26" s="452" t="s">
        <v>574</v>
      </c>
      <c r="H26" s="452" t="s">
        <v>575</v>
      </c>
      <c r="I26" s="455">
        <v>699.3800048828125</v>
      </c>
      <c r="J26" s="455">
        <v>6</v>
      </c>
      <c r="K26" s="456">
        <v>4196.2799072265625</v>
      </c>
    </row>
    <row r="27" spans="1:11" ht="14.45" customHeight="1" x14ac:dyDescent="0.2">
      <c r="A27" s="450" t="s">
        <v>478</v>
      </c>
      <c r="B27" s="451" t="s">
        <v>479</v>
      </c>
      <c r="C27" s="452" t="s">
        <v>485</v>
      </c>
      <c r="D27" s="453" t="s">
        <v>486</v>
      </c>
      <c r="E27" s="452" t="s">
        <v>530</v>
      </c>
      <c r="F27" s="453" t="s">
        <v>531</v>
      </c>
      <c r="G27" s="452" t="s">
        <v>576</v>
      </c>
      <c r="H27" s="452" t="s">
        <v>577</v>
      </c>
      <c r="I27" s="455">
        <v>699.3800048828125</v>
      </c>
      <c r="J27" s="455">
        <v>7</v>
      </c>
      <c r="K27" s="456">
        <v>4895.659912109375</v>
      </c>
    </row>
    <row r="28" spans="1:11" ht="14.45" customHeight="1" x14ac:dyDescent="0.2">
      <c r="A28" s="450" t="s">
        <v>478</v>
      </c>
      <c r="B28" s="451" t="s">
        <v>479</v>
      </c>
      <c r="C28" s="452" t="s">
        <v>485</v>
      </c>
      <c r="D28" s="453" t="s">
        <v>486</v>
      </c>
      <c r="E28" s="452" t="s">
        <v>530</v>
      </c>
      <c r="F28" s="453" t="s">
        <v>531</v>
      </c>
      <c r="G28" s="452" t="s">
        <v>578</v>
      </c>
      <c r="H28" s="452" t="s">
        <v>579</v>
      </c>
      <c r="I28" s="455">
        <v>147.17999267578125</v>
      </c>
      <c r="J28" s="455">
        <v>4</v>
      </c>
      <c r="K28" s="456">
        <v>588.719970703125</v>
      </c>
    </row>
    <row r="29" spans="1:11" ht="14.45" customHeight="1" x14ac:dyDescent="0.2">
      <c r="A29" s="450" t="s">
        <v>478</v>
      </c>
      <c r="B29" s="451" t="s">
        <v>479</v>
      </c>
      <c r="C29" s="452" t="s">
        <v>485</v>
      </c>
      <c r="D29" s="453" t="s">
        <v>486</v>
      </c>
      <c r="E29" s="452" t="s">
        <v>530</v>
      </c>
      <c r="F29" s="453" t="s">
        <v>531</v>
      </c>
      <c r="G29" s="452" t="s">
        <v>580</v>
      </c>
      <c r="H29" s="452" t="s">
        <v>581</v>
      </c>
      <c r="I29" s="455">
        <v>30.25</v>
      </c>
      <c r="J29" s="455">
        <v>300</v>
      </c>
      <c r="K29" s="456">
        <v>9075</v>
      </c>
    </row>
    <row r="30" spans="1:11" ht="14.45" customHeight="1" x14ac:dyDescent="0.2">
      <c r="A30" s="450" t="s">
        <v>478</v>
      </c>
      <c r="B30" s="451" t="s">
        <v>479</v>
      </c>
      <c r="C30" s="452" t="s">
        <v>485</v>
      </c>
      <c r="D30" s="453" t="s">
        <v>486</v>
      </c>
      <c r="E30" s="452" t="s">
        <v>530</v>
      </c>
      <c r="F30" s="453" t="s">
        <v>531</v>
      </c>
      <c r="G30" s="452" t="s">
        <v>582</v>
      </c>
      <c r="H30" s="452" t="s">
        <v>583</v>
      </c>
      <c r="I30" s="455">
        <v>506.91000366210938</v>
      </c>
      <c r="J30" s="455">
        <v>3</v>
      </c>
      <c r="K30" s="456">
        <v>1520.7300109863281</v>
      </c>
    </row>
    <row r="31" spans="1:11" ht="14.45" customHeight="1" x14ac:dyDescent="0.2">
      <c r="A31" s="450" t="s">
        <v>478</v>
      </c>
      <c r="B31" s="451" t="s">
        <v>479</v>
      </c>
      <c r="C31" s="452" t="s">
        <v>485</v>
      </c>
      <c r="D31" s="453" t="s">
        <v>486</v>
      </c>
      <c r="E31" s="452" t="s">
        <v>530</v>
      </c>
      <c r="F31" s="453" t="s">
        <v>531</v>
      </c>
      <c r="G31" s="452" t="s">
        <v>584</v>
      </c>
      <c r="H31" s="452" t="s">
        <v>585</v>
      </c>
      <c r="I31" s="455">
        <v>4210.7998046875</v>
      </c>
      <c r="J31" s="455">
        <v>2</v>
      </c>
      <c r="K31" s="456">
        <v>8421.599609375</v>
      </c>
    </row>
    <row r="32" spans="1:11" ht="14.45" customHeight="1" x14ac:dyDescent="0.2">
      <c r="A32" s="450" t="s">
        <v>478</v>
      </c>
      <c r="B32" s="451" t="s">
        <v>479</v>
      </c>
      <c r="C32" s="452" t="s">
        <v>485</v>
      </c>
      <c r="D32" s="453" t="s">
        <v>486</v>
      </c>
      <c r="E32" s="452" t="s">
        <v>530</v>
      </c>
      <c r="F32" s="453" t="s">
        <v>531</v>
      </c>
      <c r="G32" s="452" t="s">
        <v>586</v>
      </c>
      <c r="H32" s="452" t="s">
        <v>587</v>
      </c>
      <c r="I32" s="455">
        <v>11646.25</v>
      </c>
      <c r="J32" s="455">
        <v>1</v>
      </c>
      <c r="K32" s="456">
        <v>11646.25</v>
      </c>
    </row>
    <row r="33" spans="1:11" ht="14.45" customHeight="1" x14ac:dyDescent="0.2">
      <c r="A33" s="450" t="s">
        <v>478</v>
      </c>
      <c r="B33" s="451" t="s">
        <v>479</v>
      </c>
      <c r="C33" s="452" t="s">
        <v>485</v>
      </c>
      <c r="D33" s="453" t="s">
        <v>486</v>
      </c>
      <c r="E33" s="452" t="s">
        <v>530</v>
      </c>
      <c r="F33" s="453" t="s">
        <v>531</v>
      </c>
      <c r="G33" s="452" t="s">
        <v>588</v>
      </c>
      <c r="H33" s="452" t="s">
        <v>589</v>
      </c>
      <c r="I33" s="455">
        <v>355.739990234375</v>
      </c>
      <c r="J33" s="455">
        <v>240</v>
      </c>
      <c r="K33" s="456">
        <v>85377.59765625</v>
      </c>
    </row>
    <row r="34" spans="1:11" ht="14.45" customHeight="1" x14ac:dyDescent="0.2">
      <c r="A34" s="450" t="s">
        <v>478</v>
      </c>
      <c r="B34" s="451" t="s">
        <v>479</v>
      </c>
      <c r="C34" s="452" t="s">
        <v>485</v>
      </c>
      <c r="D34" s="453" t="s">
        <v>486</v>
      </c>
      <c r="E34" s="452" t="s">
        <v>530</v>
      </c>
      <c r="F34" s="453" t="s">
        <v>531</v>
      </c>
      <c r="G34" s="452" t="s">
        <v>590</v>
      </c>
      <c r="H34" s="452" t="s">
        <v>591</v>
      </c>
      <c r="I34" s="455">
        <v>1093.7469265277568</v>
      </c>
      <c r="J34" s="455">
        <v>26</v>
      </c>
      <c r="K34" s="456">
        <v>28437.42008972168</v>
      </c>
    </row>
    <row r="35" spans="1:11" ht="14.45" customHeight="1" x14ac:dyDescent="0.2">
      <c r="A35" s="450" t="s">
        <v>478</v>
      </c>
      <c r="B35" s="451" t="s">
        <v>479</v>
      </c>
      <c r="C35" s="452" t="s">
        <v>485</v>
      </c>
      <c r="D35" s="453" t="s">
        <v>486</v>
      </c>
      <c r="E35" s="452" t="s">
        <v>530</v>
      </c>
      <c r="F35" s="453" t="s">
        <v>531</v>
      </c>
      <c r="G35" s="452" t="s">
        <v>592</v>
      </c>
      <c r="H35" s="452" t="s">
        <v>593</v>
      </c>
      <c r="I35" s="455">
        <v>6972.4501953125</v>
      </c>
      <c r="J35" s="455">
        <v>2</v>
      </c>
      <c r="K35" s="456">
        <v>13944.900390625</v>
      </c>
    </row>
    <row r="36" spans="1:11" ht="14.45" customHeight="1" x14ac:dyDescent="0.2">
      <c r="A36" s="450" t="s">
        <v>478</v>
      </c>
      <c r="B36" s="451" t="s">
        <v>479</v>
      </c>
      <c r="C36" s="452" t="s">
        <v>485</v>
      </c>
      <c r="D36" s="453" t="s">
        <v>486</v>
      </c>
      <c r="E36" s="452" t="s">
        <v>530</v>
      </c>
      <c r="F36" s="453" t="s">
        <v>531</v>
      </c>
      <c r="G36" s="452" t="s">
        <v>594</v>
      </c>
      <c r="H36" s="452" t="s">
        <v>595</v>
      </c>
      <c r="I36" s="455">
        <v>2530</v>
      </c>
      <c r="J36" s="455">
        <v>3</v>
      </c>
      <c r="K36" s="456">
        <v>7590</v>
      </c>
    </row>
    <row r="37" spans="1:11" ht="14.45" customHeight="1" x14ac:dyDescent="0.2">
      <c r="A37" s="450" t="s">
        <v>478</v>
      </c>
      <c r="B37" s="451" t="s">
        <v>479</v>
      </c>
      <c r="C37" s="452" t="s">
        <v>485</v>
      </c>
      <c r="D37" s="453" t="s">
        <v>486</v>
      </c>
      <c r="E37" s="452" t="s">
        <v>530</v>
      </c>
      <c r="F37" s="453" t="s">
        <v>531</v>
      </c>
      <c r="G37" s="452" t="s">
        <v>596</v>
      </c>
      <c r="H37" s="452" t="s">
        <v>597</v>
      </c>
      <c r="I37" s="455">
        <v>14228.3759765625</v>
      </c>
      <c r="J37" s="455">
        <v>5</v>
      </c>
      <c r="K37" s="456">
        <v>71141.8798828125</v>
      </c>
    </row>
    <row r="38" spans="1:11" ht="14.45" customHeight="1" x14ac:dyDescent="0.2">
      <c r="A38" s="450" t="s">
        <v>478</v>
      </c>
      <c r="B38" s="451" t="s">
        <v>479</v>
      </c>
      <c r="C38" s="452" t="s">
        <v>485</v>
      </c>
      <c r="D38" s="453" t="s">
        <v>486</v>
      </c>
      <c r="E38" s="452" t="s">
        <v>530</v>
      </c>
      <c r="F38" s="453" t="s">
        <v>531</v>
      </c>
      <c r="G38" s="452" t="s">
        <v>598</v>
      </c>
      <c r="H38" s="452" t="s">
        <v>599</v>
      </c>
      <c r="I38" s="455">
        <v>13066.875</v>
      </c>
      <c r="J38" s="455">
        <v>2</v>
      </c>
      <c r="K38" s="456">
        <v>26133.75</v>
      </c>
    </row>
    <row r="39" spans="1:11" ht="14.45" customHeight="1" x14ac:dyDescent="0.2">
      <c r="A39" s="450" t="s">
        <v>478</v>
      </c>
      <c r="B39" s="451" t="s">
        <v>479</v>
      </c>
      <c r="C39" s="452" t="s">
        <v>485</v>
      </c>
      <c r="D39" s="453" t="s">
        <v>486</v>
      </c>
      <c r="E39" s="452" t="s">
        <v>530</v>
      </c>
      <c r="F39" s="453" t="s">
        <v>531</v>
      </c>
      <c r="G39" s="452" t="s">
        <v>600</v>
      </c>
      <c r="H39" s="452" t="s">
        <v>601</v>
      </c>
      <c r="I39" s="455">
        <v>13646.666666666666</v>
      </c>
      <c r="J39" s="455">
        <v>3</v>
      </c>
      <c r="K39" s="456">
        <v>40940</v>
      </c>
    </row>
    <row r="40" spans="1:11" ht="14.45" customHeight="1" x14ac:dyDescent="0.2">
      <c r="A40" s="450" t="s">
        <v>478</v>
      </c>
      <c r="B40" s="451" t="s">
        <v>479</v>
      </c>
      <c r="C40" s="452" t="s">
        <v>485</v>
      </c>
      <c r="D40" s="453" t="s">
        <v>486</v>
      </c>
      <c r="E40" s="452" t="s">
        <v>530</v>
      </c>
      <c r="F40" s="453" t="s">
        <v>531</v>
      </c>
      <c r="G40" s="452" t="s">
        <v>602</v>
      </c>
      <c r="H40" s="452" t="s">
        <v>603</v>
      </c>
      <c r="I40" s="455">
        <v>14518.75</v>
      </c>
      <c r="J40" s="455">
        <v>2</v>
      </c>
      <c r="K40" s="456">
        <v>29037.5</v>
      </c>
    </row>
    <row r="41" spans="1:11" ht="14.45" customHeight="1" x14ac:dyDescent="0.2">
      <c r="A41" s="450" t="s">
        <v>478</v>
      </c>
      <c r="B41" s="451" t="s">
        <v>479</v>
      </c>
      <c r="C41" s="452" t="s">
        <v>485</v>
      </c>
      <c r="D41" s="453" t="s">
        <v>486</v>
      </c>
      <c r="E41" s="452" t="s">
        <v>530</v>
      </c>
      <c r="F41" s="453" t="s">
        <v>531</v>
      </c>
      <c r="G41" s="452" t="s">
        <v>604</v>
      </c>
      <c r="H41" s="452" t="s">
        <v>605</v>
      </c>
      <c r="I41" s="455">
        <v>2662</v>
      </c>
      <c r="J41" s="455">
        <v>1</v>
      </c>
      <c r="K41" s="456">
        <v>2662</v>
      </c>
    </row>
    <row r="42" spans="1:11" ht="14.45" customHeight="1" x14ac:dyDescent="0.2">
      <c r="A42" s="450" t="s">
        <v>478</v>
      </c>
      <c r="B42" s="451" t="s">
        <v>479</v>
      </c>
      <c r="C42" s="452" t="s">
        <v>485</v>
      </c>
      <c r="D42" s="453" t="s">
        <v>486</v>
      </c>
      <c r="E42" s="452" t="s">
        <v>530</v>
      </c>
      <c r="F42" s="453" t="s">
        <v>531</v>
      </c>
      <c r="G42" s="452" t="s">
        <v>606</v>
      </c>
      <c r="H42" s="452" t="s">
        <v>607</v>
      </c>
      <c r="I42" s="455">
        <v>2662</v>
      </c>
      <c r="J42" s="455">
        <v>2</v>
      </c>
      <c r="K42" s="456">
        <v>5324</v>
      </c>
    </row>
    <row r="43" spans="1:11" ht="14.45" customHeight="1" x14ac:dyDescent="0.2">
      <c r="A43" s="450" t="s">
        <v>478</v>
      </c>
      <c r="B43" s="451" t="s">
        <v>479</v>
      </c>
      <c r="C43" s="452" t="s">
        <v>485</v>
      </c>
      <c r="D43" s="453" t="s">
        <v>486</v>
      </c>
      <c r="E43" s="452" t="s">
        <v>530</v>
      </c>
      <c r="F43" s="453" t="s">
        <v>531</v>
      </c>
      <c r="G43" s="452" t="s">
        <v>608</v>
      </c>
      <c r="H43" s="452" t="s">
        <v>609</v>
      </c>
      <c r="I43" s="455">
        <v>2662</v>
      </c>
      <c r="J43" s="455">
        <v>2</v>
      </c>
      <c r="K43" s="456">
        <v>5324</v>
      </c>
    </row>
    <row r="44" spans="1:11" ht="14.45" customHeight="1" x14ac:dyDescent="0.2">
      <c r="A44" s="450" t="s">
        <v>478</v>
      </c>
      <c r="B44" s="451" t="s">
        <v>479</v>
      </c>
      <c r="C44" s="452" t="s">
        <v>485</v>
      </c>
      <c r="D44" s="453" t="s">
        <v>486</v>
      </c>
      <c r="E44" s="452" t="s">
        <v>530</v>
      </c>
      <c r="F44" s="453" t="s">
        <v>531</v>
      </c>
      <c r="G44" s="452" t="s">
        <v>610</v>
      </c>
      <c r="H44" s="452" t="s">
        <v>611</v>
      </c>
      <c r="I44" s="455">
        <v>2662</v>
      </c>
      <c r="J44" s="455">
        <v>2</v>
      </c>
      <c r="K44" s="456">
        <v>5324</v>
      </c>
    </row>
    <row r="45" spans="1:11" ht="14.45" customHeight="1" x14ac:dyDescent="0.2">
      <c r="A45" s="450" t="s">
        <v>478</v>
      </c>
      <c r="B45" s="451" t="s">
        <v>479</v>
      </c>
      <c r="C45" s="452" t="s">
        <v>485</v>
      </c>
      <c r="D45" s="453" t="s">
        <v>486</v>
      </c>
      <c r="E45" s="452" t="s">
        <v>530</v>
      </c>
      <c r="F45" s="453" t="s">
        <v>531</v>
      </c>
      <c r="G45" s="452" t="s">
        <v>612</v>
      </c>
      <c r="H45" s="452" t="s">
        <v>613</v>
      </c>
      <c r="I45" s="455">
        <v>2662</v>
      </c>
      <c r="J45" s="455">
        <v>1</v>
      </c>
      <c r="K45" s="456">
        <v>2662</v>
      </c>
    </row>
    <row r="46" spans="1:11" ht="14.45" customHeight="1" x14ac:dyDescent="0.2">
      <c r="A46" s="450" t="s">
        <v>478</v>
      </c>
      <c r="B46" s="451" t="s">
        <v>479</v>
      </c>
      <c r="C46" s="452" t="s">
        <v>485</v>
      </c>
      <c r="D46" s="453" t="s">
        <v>486</v>
      </c>
      <c r="E46" s="452" t="s">
        <v>530</v>
      </c>
      <c r="F46" s="453" t="s">
        <v>531</v>
      </c>
      <c r="G46" s="452" t="s">
        <v>614</v>
      </c>
      <c r="H46" s="452" t="s">
        <v>615</v>
      </c>
      <c r="I46" s="455">
        <v>2662</v>
      </c>
      <c r="J46" s="455">
        <v>2</v>
      </c>
      <c r="K46" s="456">
        <v>5324</v>
      </c>
    </row>
    <row r="47" spans="1:11" ht="14.45" customHeight="1" x14ac:dyDescent="0.2">
      <c r="A47" s="450" t="s">
        <v>478</v>
      </c>
      <c r="B47" s="451" t="s">
        <v>479</v>
      </c>
      <c r="C47" s="452" t="s">
        <v>485</v>
      </c>
      <c r="D47" s="453" t="s">
        <v>486</v>
      </c>
      <c r="E47" s="452" t="s">
        <v>530</v>
      </c>
      <c r="F47" s="453" t="s">
        <v>531</v>
      </c>
      <c r="G47" s="452" t="s">
        <v>616</v>
      </c>
      <c r="H47" s="452" t="s">
        <v>617</v>
      </c>
      <c r="I47" s="455">
        <v>14518.75</v>
      </c>
      <c r="J47" s="455">
        <v>3</v>
      </c>
      <c r="K47" s="456">
        <v>43556.25</v>
      </c>
    </row>
    <row r="48" spans="1:11" ht="14.45" customHeight="1" x14ac:dyDescent="0.2">
      <c r="A48" s="450" t="s">
        <v>478</v>
      </c>
      <c r="B48" s="451" t="s">
        <v>479</v>
      </c>
      <c r="C48" s="452" t="s">
        <v>485</v>
      </c>
      <c r="D48" s="453" t="s">
        <v>486</v>
      </c>
      <c r="E48" s="452" t="s">
        <v>530</v>
      </c>
      <c r="F48" s="453" t="s">
        <v>531</v>
      </c>
      <c r="G48" s="452" t="s">
        <v>618</v>
      </c>
      <c r="H48" s="452" t="s">
        <v>619</v>
      </c>
      <c r="I48" s="455">
        <v>2662</v>
      </c>
      <c r="J48" s="455">
        <v>1</v>
      </c>
      <c r="K48" s="456">
        <v>2662</v>
      </c>
    </row>
    <row r="49" spans="1:11" ht="14.45" customHeight="1" x14ac:dyDescent="0.2">
      <c r="A49" s="450" t="s">
        <v>478</v>
      </c>
      <c r="B49" s="451" t="s">
        <v>479</v>
      </c>
      <c r="C49" s="452" t="s">
        <v>485</v>
      </c>
      <c r="D49" s="453" t="s">
        <v>486</v>
      </c>
      <c r="E49" s="452" t="s">
        <v>530</v>
      </c>
      <c r="F49" s="453" t="s">
        <v>531</v>
      </c>
      <c r="G49" s="452" t="s">
        <v>620</v>
      </c>
      <c r="H49" s="452" t="s">
        <v>621</v>
      </c>
      <c r="I49" s="455">
        <v>2662</v>
      </c>
      <c r="J49" s="455">
        <v>1</v>
      </c>
      <c r="K49" s="456">
        <v>2662</v>
      </c>
    </row>
    <row r="50" spans="1:11" ht="14.45" customHeight="1" x14ac:dyDescent="0.2">
      <c r="A50" s="450" t="s">
        <v>478</v>
      </c>
      <c r="B50" s="451" t="s">
        <v>479</v>
      </c>
      <c r="C50" s="452" t="s">
        <v>485</v>
      </c>
      <c r="D50" s="453" t="s">
        <v>486</v>
      </c>
      <c r="E50" s="452" t="s">
        <v>530</v>
      </c>
      <c r="F50" s="453" t="s">
        <v>531</v>
      </c>
      <c r="G50" s="452" t="s">
        <v>622</v>
      </c>
      <c r="H50" s="452" t="s">
        <v>623</v>
      </c>
      <c r="I50" s="455">
        <v>2662</v>
      </c>
      <c r="J50" s="455">
        <v>1</v>
      </c>
      <c r="K50" s="456">
        <v>2662</v>
      </c>
    </row>
    <row r="51" spans="1:11" ht="14.45" customHeight="1" x14ac:dyDescent="0.2">
      <c r="A51" s="450" t="s">
        <v>478</v>
      </c>
      <c r="B51" s="451" t="s">
        <v>479</v>
      </c>
      <c r="C51" s="452" t="s">
        <v>485</v>
      </c>
      <c r="D51" s="453" t="s">
        <v>486</v>
      </c>
      <c r="E51" s="452" t="s">
        <v>530</v>
      </c>
      <c r="F51" s="453" t="s">
        <v>531</v>
      </c>
      <c r="G51" s="452" t="s">
        <v>624</v>
      </c>
      <c r="H51" s="452" t="s">
        <v>625</v>
      </c>
      <c r="I51" s="455">
        <v>2662</v>
      </c>
      <c r="J51" s="455">
        <v>1</v>
      </c>
      <c r="K51" s="456">
        <v>2662</v>
      </c>
    </row>
    <row r="52" spans="1:11" ht="14.45" customHeight="1" x14ac:dyDescent="0.2">
      <c r="A52" s="450" t="s">
        <v>478</v>
      </c>
      <c r="B52" s="451" t="s">
        <v>479</v>
      </c>
      <c r="C52" s="452" t="s">
        <v>485</v>
      </c>
      <c r="D52" s="453" t="s">
        <v>486</v>
      </c>
      <c r="E52" s="452" t="s">
        <v>530</v>
      </c>
      <c r="F52" s="453" t="s">
        <v>531</v>
      </c>
      <c r="G52" s="452" t="s">
        <v>626</v>
      </c>
      <c r="H52" s="452" t="s">
        <v>627</v>
      </c>
      <c r="I52" s="455">
        <v>2662</v>
      </c>
      <c r="J52" s="455">
        <v>3</v>
      </c>
      <c r="K52" s="456">
        <v>7986</v>
      </c>
    </row>
    <row r="53" spans="1:11" ht="14.45" customHeight="1" x14ac:dyDescent="0.2">
      <c r="A53" s="450" t="s">
        <v>478</v>
      </c>
      <c r="B53" s="451" t="s">
        <v>479</v>
      </c>
      <c r="C53" s="452" t="s">
        <v>485</v>
      </c>
      <c r="D53" s="453" t="s">
        <v>486</v>
      </c>
      <c r="E53" s="452" t="s">
        <v>530</v>
      </c>
      <c r="F53" s="453" t="s">
        <v>531</v>
      </c>
      <c r="G53" s="452" t="s">
        <v>628</v>
      </c>
      <c r="H53" s="452" t="s">
        <v>629</v>
      </c>
      <c r="I53" s="455">
        <v>779.239990234375</v>
      </c>
      <c r="J53" s="455">
        <v>1</v>
      </c>
      <c r="K53" s="456">
        <v>779.239990234375</v>
      </c>
    </row>
    <row r="54" spans="1:11" ht="14.45" customHeight="1" x14ac:dyDescent="0.2">
      <c r="A54" s="450" t="s">
        <v>478</v>
      </c>
      <c r="B54" s="451" t="s">
        <v>479</v>
      </c>
      <c r="C54" s="452" t="s">
        <v>485</v>
      </c>
      <c r="D54" s="453" t="s">
        <v>486</v>
      </c>
      <c r="E54" s="452" t="s">
        <v>530</v>
      </c>
      <c r="F54" s="453" t="s">
        <v>531</v>
      </c>
      <c r="G54" s="452" t="s">
        <v>630</v>
      </c>
      <c r="H54" s="452" t="s">
        <v>631</v>
      </c>
      <c r="I54" s="455">
        <v>930.489990234375</v>
      </c>
      <c r="J54" s="455">
        <v>1</v>
      </c>
      <c r="K54" s="456">
        <v>930.489990234375</v>
      </c>
    </row>
    <row r="55" spans="1:11" ht="14.45" customHeight="1" x14ac:dyDescent="0.2">
      <c r="A55" s="450" t="s">
        <v>478</v>
      </c>
      <c r="B55" s="451" t="s">
        <v>479</v>
      </c>
      <c r="C55" s="452" t="s">
        <v>485</v>
      </c>
      <c r="D55" s="453" t="s">
        <v>486</v>
      </c>
      <c r="E55" s="452" t="s">
        <v>530</v>
      </c>
      <c r="F55" s="453" t="s">
        <v>531</v>
      </c>
      <c r="G55" s="452" t="s">
        <v>632</v>
      </c>
      <c r="H55" s="452" t="s">
        <v>633</v>
      </c>
      <c r="I55" s="455">
        <v>712.69000244140625</v>
      </c>
      <c r="J55" s="455">
        <v>4</v>
      </c>
      <c r="K55" s="456">
        <v>2850.760009765625</v>
      </c>
    </row>
    <row r="56" spans="1:11" ht="14.45" customHeight="1" x14ac:dyDescent="0.2">
      <c r="A56" s="450" t="s">
        <v>478</v>
      </c>
      <c r="B56" s="451" t="s">
        <v>479</v>
      </c>
      <c r="C56" s="452" t="s">
        <v>485</v>
      </c>
      <c r="D56" s="453" t="s">
        <v>486</v>
      </c>
      <c r="E56" s="452" t="s">
        <v>530</v>
      </c>
      <c r="F56" s="453" t="s">
        <v>531</v>
      </c>
      <c r="G56" s="452" t="s">
        <v>634</v>
      </c>
      <c r="H56" s="452" t="s">
        <v>635</v>
      </c>
      <c r="I56" s="455">
        <v>689.70001220703125</v>
      </c>
      <c r="J56" s="455">
        <v>38</v>
      </c>
      <c r="K56" s="456">
        <v>26208.600646972656</v>
      </c>
    </row>
    <row r="57" spans="1:11" ht="14.45" customHeight="1" x14ac:dyDescent="0.2">
      <c r="A57" s="450" t="s">
        <v>478</v>
      </c>
      <c r="B57" s="451" t="s">
        <v>479</v>
      </c>
      <c r="C57" s="452" t="s">
        <v>485</v>
      </c>
      <c r="D57" s="453" t="s">
        <v>486</v>
      </c>
      <c r="E57" s="452" t="s">
        <v>530</v>
      </c>
      <c r="F57" s="453" t="s">
        <v>531</v>
      </c>
      <c r="G57" s="452" t="s">
        <v>636</v>
      </c>
      <c r="H57" s="452" t="s">
        <v>637</v>
      </c>
      <c r="I57" s="455">
        <v>112.52999877929688</v>
      </c>
      <c r="J57" s="455">
        <v>8</v>
      </c>
      <c r="K57" s="456">
        <v>900.239990234375</v>
      </c>
    </row>
    <row r="58" spans="1:11" ht="14.45" customHeight="1" x14ac:dyDescent="0.2">
      <c r="A58" s="450" t="s">
        <v>478</v>
      </c>
      <c r="B58" s="451" t="s">
        <v>479</v>
      </c>
      <c r="C58" s="452" t="s">
        <v>485</v>
      </c>
      <c r="D58" s="453" t="s">
        <v>486</v>
      </c>
      <c r="E58" s="452" t="s">
        <v>530</v>
      </c>
      <c r="F58" s="453" t="s">
        <v>531</v>
      </c>
      <c r="G58" s="452" t="s">
        <v>638</v>
      </c>
      <c r="H58" s="452" t="s">
        <v>639</v>
      </c>
      <c r="I58" s="455">
        <v>81.069999694824219</v>
      </c>
      <c r="J58" s="455">
        <v>500</v>
      </c>
      <c r="K58" s="456">
        <v>40535.000244140625</v>
      </c>
    </row>
    <row r="59" spans="1:11" ht="14.45" customHeight="1" x14ac:dyDescent="0.2">
      <c r="A59" s="450" t="s">
        <v>478</v>
      </c>
      <c r="B59" s="451" t="s">
        <v>479</v>
      </c>
      <c r="C59" s="452" t="s">
        <v>485</v>
      </c>
      <c r="D59" s="453" t="s">
        <v>486</v>
      </c>
      <c r="E59" s="452" t="s">
        <v>530</v>
      </c>
      <c r="F59" s="453" t="s">
        <v>531</v>
      </c>
      <c r="G59" s="452" t="s">
        <v>640</v>
      </c>
      <c r="H59" s="452" t="s">
        <v>641</v>
      </c>
      <c r="I59" s="455">
        <v>30.25</v>
      </c>
      <c r="J59" s="455">
        <v>15</v>
      </c>
      <c r="K59" s="456">
        <v>453.75</v>
      </c>
    </row>
    <row r="60" spans="1:11" ht="14.45" customHeight="1" x14ac:dyDescent="0.2">
      <c r="A60" s="450" t="s">
        <v>478</v>
      </c>
      <c r="B60" s="451" t="s">
        <v>479</v>
      </c>
      <c r="C60" s="452" t="s">
        <v>485</v>
      </c>
      <c r="D60" s="453" t="s">
        <v>486</v>
      </c>
      <c r="E60" s="452" t="s">
        <v>530</v>
      </c>
      <c r="F60" s="453" t="s">
        <v>531</v>
      </c>
      <c r="G60" s="452" t="s">
        <v>642</v>
      </c>
      <c r="H60" s="452" t="s">
        <v>643</v>
      </c>
      <c r="I60" s="455">
        <v>107.69000244140625</v>
      </c>
      <c r="J60" s="455">
        <v>6</v>
      </c>
      <c r="K60" s="456">
        <v>646.1400146484375</v>
      </c>
    </row>
    <row r="61" spans="1:11" ht="14.45" customHeight="1" x14ac:dyDescent="0.2">
      <c r="A61" s="450" t="s">
        <v>478</v>
      </c>
      <c r="B61" s="451" t="s">
        <v>479</v>
      </c>
      <c r="C61" s="452" t="s">
        <v>485</v>
      </c>
      <c r="D61" s="453" t="s">
        <v>486</v>
      </c>
      <c r="E61" s="452" t="s">
        <v>530</v>
      </c>
      <c r="F61" s="453" t="s">
        <v>531</v>
      </c>
      <c r="G61" s="452" t="s">
        <v>644</v>
      </c>
      <c r="H61" s="452" t="s">
        <v>645</v>
      </c>
      <c r="I61" s="455">
        <v>913.9000244140625</v>
      </c>
      <c r="J61" s="455">
        <v>23</v>
      </c>
      <c r="K61" s="456">
        <v>21019.719970703125</v>
      </c>
    </row>
    <row r="62" spans="1:11" ht="14.45" customHeight="1" x14ac:dyDescent="0.2">
      <c r="A62" s="450" t="s">
        <v>478</v>
      </c>
      <c r="B62" s="451" t="s">
        <v>479</v>
      </c>
      <c r="C62" s="452" t="s">
        <v>485</v>
      </c>
      <c r="D62" s="453" t="s">
        <v>486</v>
      </c>
      <c r="E62" s="452" t="s">
        <v>530</v>
      </c>
      <c r="F62" s="453" t="s">
        <v>531</v>
      </c>
      <c r="G62" s="452" t="s">
        <v>646</v>
      </c>
      <c r="H62" s="452" t="s">
        <v>647</v>
      </c>
      <c r="I62" s="455">
        <v>0.20000000298023224</v>
      </c>
      <c r="J62" s="455">
        <v>1000</v>
      </c>
      <c r="K62" s="456">
        <v>198.19999694824219</v>
      </c>
    </row>
    <row r="63" spans="1:11" ht="14.45" customHeight="1" x14ac:dyDescent="0.2">
      <c r="A63" s="450" t="s">
        <v>478</v>
      </c>
      <c r="B63" s="451" t="s">
        <v>479</v>
      </c>
      <c r="C63" s="452" t="s">
        <v>485</v>
      </c>
      <c r="D63" s="453" t="s">
        <v>486</v>
      </c>
      <c r="E63" s="452" t="s">
        <v>530</v>
      </c>
      <c r="F63" s="453" t="s">
        <v>531</v>
      </c>
      <c r="G63" s="452" t="s">
        <v>648</v>
      </c>
      <c r="H63" s="452" t="s">
        <v>649</v>
      </c>
      <c r="I63" s="455">
        <v>102.84999847412109</v>
      </c>
      <c r="J63" s="455">
        <v>6</v>
      </c>
      <c r="K63" s="456">
        <v>617.09999084472656</v>
      </c>
    </row>
    <row r="64" spans="1:11" ht="14.45" customHeight="1" x14ac:dyDescent="0.2">
      <c r="A64" s="450" t="s">
        <v>478</v>
      </c>
      <c r="B64" s="451" t="s">
        <v>479</v>
      </c>
      <c r="C64" s="452" t="s">
        <v>485</v>
      </c>
      <c r="D64" s="453" t="s">
        <v>486</v>
      </c>
      <c r="E64" s="452" t="s">
        <v>530</v>
      </c>
      <c r="F64" s="453" t="s">
        <v>531</v>
      </c>
      <c r="G64" s="452" t="s">
        <v>650</v>
      </c>
      <c r="H64" s="452" t="s">
        <v>651</v>
      </c>
      <c r="I64" s="455">
        <v>558.03997802734375</v>
      </c>
      <c r="J64" s="455">
        <v>5</v>
      </c>
      <c r="K64" s="456">
        <v>2790.199951171875</v>
      </c>
    </row>
    <row r="65" spans="1:11" ht="14.45" customHeight="1" x14ac:dyDescent="0.2">
      <c r="A65" s="450" t="s">
        <v>478</v>
      </c>
      <c r="B65" s="451" t="s">
        <v>479</v>
      </c>
      <c r="C65" s="452" t="s">
        <v>485</v>
      </c>
      <c r="D65" s="453" t="s">
        <v>486</v>
      </c>
      <c r="E65" s="452" t="s">
        <v>530</v>
      </c>
      <c r="F65" s="453" t="s">
        <v>531</v>
      </c>
      <c r="G65" s="452" t="s">
        <v>652</v>
      </c>
      <c r="H65" s="452" t="s">
        <v>653</v>
      </c>
      <c r="I65" s="455">
        <v>4533.93994140625</v>
      </c>
      <c r="J65" s="455">
        <v>1</v>
      </c>
      <c r="K65" s="456">
        <v>4533.93994140625</v>
      </c>
    </row>
    <row r="66" spans="1:11" ht="14.45" customHeight="1" x14ac:dyDescent="0.2">
      <c r="A66" s="450" t="s">
        <v>478</v>
      </c>
      <c r="B66" s="451" t="s">
        <v>479</v>
      </c>
      <c r="C66" s="452" t="s">
        <v>485</v>
      </c>
      <c r="D66" s="453" t="s">
        <v>486</v>
      </c>
      <c r="E66" s="452" t="s">
        <v>530</v>
      </c>
      <c r="F66" s="453" t="s">
        <v>531</v>
      </c>
      <c r="G66" s="452" t="s">
        <v>654</v>
      </c>
      <c r="H66" s="452" t="s">
        <v>655</v>
      </c>
      <c r="I66" s="455">
        <v>199.64999389648438</v>
      </c>
      <c r="J66" s="455">
        <v>2</v>
      </c>
      <c r="K66" s="456">
        <v>399.29998779296875</v>
      </c>
    </row>
    <row r="67" spans="1:11" ht="14.45" customHeight="1" x14ac:dyDescent="0.2">
      <c r="A67" s="450" t="s">
        <v>478</v>
      </c>
      <c r="B67" s="451" t="s">
        <v>479</v>
      </c>
      <c r="C67" s="452" t="s">
        <v>485</v>
      </c>
      <c r="D67" s="453" t="s">
        <v>486</v>
      </c>
      <c r="E67" s="452" t="s">
        <v>530</v>
      </c>
      <c r="F67" s="453" t="s">
        <v>531</v>
      </c>
      <c r="G67" s="452" t="s">
        <v>656</v>
      </c>
      <c r="H67" s="452" t="s">
        <v>657</v>
      </c>
      <c r="I67" s="455">
        <v>133.10000610351563</v>
      </c>
      <c r="J67" s="455">
        <v>1</v>
      </c>
      <c r="K67" s="456">
        <v>133.10000610351563</v>
      </c>
    </row>
    <row r="68" spans="1:11" ht="14.45" customHeight="1" x14ac:dyDescent="0.2">
      <c r="A68" s="450" t="s">
        <v>478</v>
      </c>
      <c r="B68" s="451" t="s">
        <v>479</v>
      </c>
      <c r="C68" s="452" t="s">
        <v>485</v>
      </c>
      <c r="D68" s="453" t="s">
        <v>486</v>
      </c>
      <c r="E68" s="452" t="s">
        <v>530</v>
      </c>
      <c r="F68" s="453" t="s">
        <v>531</v>
      </c>
      <c r="G68" s="452" t="s">
        <v>658</v>
      </c>
      <c r="H68" s="452" t="s">
        <v>659</v>
      </c>
      <c r="I68" s="455">
        <v>91.555000305175781</v>
      </c>
      <c r="J68" s="455">
        <v>6</v>
      </c>
      <c r="K68" s="456">
        <v>549.33999633789063</v>
      </c>
    </row>
    <row r="69" spans="1:11" ht="14.45" customHeight="1" x14ac:dyDescent="0.2">
      <c r="A69" s="450" t="s">
        <v>478</v>
      </c>
      <c r="B69" s="451" t="s">
        <v>479</v>
      </c>
      <c r="C69" s="452" t="s">
        <v>485</v>
      </c>
      <c r="D69" s="453" t="s">
        <v>486</v>
      </c>
      <c r="E69" s="452" t="s">
        <v>530</v>
      </c>
      <c r="F69" s="453" t="s">
        <v>531</v>
      </c>
      <c r="G69" s="452" t="s">
        <v>660</v>
      </c>
      <c r="H69" s="452" t="s">
        <v>661</v>
      </c>
      <c r="I69" s="455">
        <v>7139</v>
      </c>
      <c r="J69" s="455">
        <v>1</v>
      </c>
      <c r="K69" s="456">
        <v>7139</v>
      </c>
    </row>
    <row r="70" spans="1:11" ht="14.45" customHeight="1" x14ac:dyDescent="0.2">
      <c r="A70" s="450" t="s">
        <v>478</v>
      </c>
      <c r="B70" s="451" t="s">
        <v>479</v>
      </c>
      <c r="C70" s="452" t="s">
        <v>485</v>
      </c>
      <c r="D70" s="453" t="s">
        <v>486</v>
      </c>
      <c r="E70" s="452" t="s">
        <v>530</v>
      </c>
      <c r="F70" s="453" t="s">
        <v>531</v>
      </c>
      <c r="G70" s="452" t="s">
        <v>662</v>
      </c>
      <c r="H70" s="452" t="s">
        <v>663</v>
      </c>
      <c r="I70" s="455">
        <v>137.53666687011719</v>
      </c>
      <c r="J70" s="455">
        <v>40</v>
      </c>
      <c r="K70" s="456">
        <v>5553.900146484375</v>
      </c>
    </row>
    <row r="71" spans="1:11" ht="14.45" customHeight="1" x14ac:dyDescent="0.2">
      <c r="A71" s="450" t="s">
        <v>478</v>
      </c>
      <c r="B71" s="451" t="s">
        <v>479</v>
      </c>
      <c r="C71" s="452" t="s">
        <v>485</v>
      </c>
      <c r="D71" s="453" t="s">
        <v>486</v>
      </c>
      <c r="E71" s="452" t="s">
        <v>530</v>
      </c>
      <c r="F71" s="453" t="s">
        <v>531</v>
      </c>
      <c r="G71" s="452" t="s">
        <v>664</v>
      </c>
      <c r="H71" s="452" t="s">
        <v>665</v>
      </c>
      <c r="I71" s="455">
        <v>30.25</v>
      </c>
      <c r="J71" s="455">
        <v>30</v>
      </c>
      <c r="K71" s="456">
        <v>907.5</v>
      </c>
    </row>
    <row r="72" spans="1:11" ht="14.45" customHeight="1" x14ac:dyDescent="0.2">
      <c r="A72" s="450" t="s">
        <v>478</v>
      </c>
      <c r="B72" s="451" t="s">
        <v>479</v>
      </c>
      <c r="C72" s="452" t="s">
        <v>485</v>
      </c>
      <c r="D72" s="453" t="s">
        <v>486</v>
      </c>
      <c r="E72" s="452" t="s">
        <v>530</v>
      </c>
      <c r="F72" s="453" t="s">
        <v>531</v>
      </c>
      <c r="G72" s="452" t="s">
        <v>666</v>
      </c>
      <c r="H72" s="452" t="s">
        <v>667</v>
      </c>
      <c r="I72" s="455">
        <v>5251.43017578125</v>
      </c>
      <c r="J72" s="455">
        <v>1</v>
      </c>
      <c r="K72" s="456">
        <v>5251.43017578125</v>
      </c>
    </row>
    <row r="73" spans="1:11" ht="14.45" customHeight="1" x14ac:dyDescent="0.2">
      <c r="A73" s="450" t="s">
        <v>478</v>
      </c>
      <c r="B73" s="451" t="s">
        <v>479</v>
      </c>
      <c r="C73" s="452" t="s">
        <v>485</v>
      </c>
      <c r="D73" s="453" t="s">
        <v>486</v>
      </c>
      <c r="E73" s="452" t="s">
        <v>530</v>
      </c>
      <c r="F73" s="453" t="s">
        <v>531</v>
      </c>
      <c r="G73" s="452" t="s">
        <v>668</v>
      </c>
      <c r="H73" s="452" t="s">
        <v>669</v>
      </c>
      <c r="I73" s="455">
        <v>68.970001220703125</v>
      </c>
      <c r="J73" s="455">
        <v>15</v>
      </c>
      <c r="K73" s="456">
        <v>1034.5500183105469</v>
      </c>
    </row>
    <row r="74" spans="1:11" ht="14.45" customHeight="1" x14ac:dyDescent="0.2">
      <c r="A74" s="450" t="s">
        <v>478</v>
      </c>
      <c r="B74" s="451" t="s">
        <v>479</v>
      </c>
      <c r="C74" s="452" t="s">
        <v>485</v>
      </c>
      <c r="D74" s="453" t="s">
        <v>486</v>
      </c>
      <c r="E74" s="452" t="s">
        <v>530</v>
      </c>
      <c r="F74" s="453" t="s">
        <v>531</v>
      </c>
      <c r="G74" s="452" t="s">
        <v>670</v>
      </c>
      <c r="H74" s="452" t="s">
        <v>671</v>
      </c>
      <c r="I74" s="455">
        <v>3615.47998046875</v>
      </c>
      <c r="J74" s="455">
        <v>1</v>
      </c>
      <c r="K74" s="456">
        <v>3615.47998046875</v>
      </c>
    </row>
    <row r="75" spans="1:11" ht="14.45" customHeight="1" x14ac:dyDescent="0.2">
      <c r="A75" s="450" t="s">
        <v>478</v>
      </c>
      <c r="B75" s="451" t="s">
        <v>479</v>
      </c>
      <c r="C75" s="452" t="s">
        <v>485</v>
      </c>
      <c r="D75" s="453" t="s">
        <v>486</v>
      </c>
      <c r="E75" s="452" t="s">
        <v>530</v>
      </c>
      <c r="F75" s="453" t="s">
        <v>531</v>
      </c>
      <c r="G75" s="452" t="s">
        <v>672</v>
      </c>
      <c r="H75" s="452" t="s">
        <v>673</v>
      </c>
      <c r="I75" s="455">
        <v>30.25</v>
      </c>
      <c r="J75" s="455">
        <v>550</v>
      </c>
      <c r="K75" s="456">
        <v>16637.5</v>
      </c>
    </row>
    <row r="76" spans="1:11" ht="14.45" customHeight="1" x14ac:dyDescent="0.2">
      <c r="A76" s="450" t="s">
        <v>478</v>
      </c>
      <c r="B76" s="451" t="s">
        <v>479</v>
      </c>
      <c r="C76" s="452" t="s">
        <v>485</v>
      </c>
      <c r="D76" s="453" t="s">
        <v>486</v>
      </c>
      <c r="E76" s="452" t="s">
        <v>530</v>
      </c>
      <c r="F76" s="453" t="s">
        <v>531</v>
      </c>
      <c r="G76" s="452" t="s">
        <v>674</v>
      </c>
      <c r="H76" s="452" t="s">
        <v>675</v>
      </c>
      <c r="I76" s="455">
        <v>1936.0400390625</v>
      </c>
      <c r="J76" s="455">
        <v>1</v>
      </c>
      <c r="K76" s="456">
        <v>1936.0400390625</v>
      </c>
    </row>
    <row r="77" spans="1:11" ht="14.45" customHeight="1" x14ac:dyDescent="0.2">
      <c r="A77" s="450" t="s">
        <v>478</v>
      </c>
      <c r="B77" s="451" t="s">
        <v>479</v>
      </c>
      <c r="C77" s="452" t="s">
        <v>485</v>
      </c>
      <c r="D77" s="453" t="s">
        <v>486</v>
      </c>
      <c r="E77" s="452" t="s">
        <v>530</v>
      </c>
      <c r="F77" s="453" t="s">
        <v>531</v>
      </c>
      <c r="G77" s="452" t="s">
        <v>676</v>
      </c>
      <c r="H77" s="452" t="s">
        <v>677</v>
      </c>
      <c r="I77" s="455">
        <v>2057</v>
      </c>
      <c r="J77" s="455">
        <v>1</v>
      </c>
      <c r="K77" s="456">
        <v>2057</v>
      </c>
    </row>
    <row r="78" spans="1:11" ht="14.45" customHeight="1" x14ac:dyDescent="0.2">
      <c r="A78" s="450" t="s">
        <v>478</v>
      </c>
      <c r="B78" s="451" t="s">
        <v>479</v>
      </c>
      <c r="C78" s="452" t="s">
        <v>485</v>
      </c>
      <c r="D78" s="453" t="s">
        <v>486</v>
      </c>
      <c r="E78" s="452" t="s">
        <v>530</v>
      </c>
      <c r="F78" s="453" t="s">
        <v>531</v>
      </c>
      <c r="G78" s="452" t="s">
        <v>678</v>
      </c>
      <c r="H78" s="452" t="s">
        <v>679</v>
      </c>
      <c r="I78" s="455">
        <v>3388</v>
      </c>
      <c r="J78" s="455">
        <v>1</v>
      </c>
      <c r="K78" s="456">
        <v>3388</v>
      </c>
    </row>
    <row r="79" spans="1:11" ht="14.45" customHeight="1" x14ac:dyDescent="0.2">
      <c r="A79" s="450" t="s">
        <v>478</v>
      </c>
      <c r="B79" s="451" t="s">
        <v>479</v>
      </c>
      <c r="C79" s="452" t="s">
        <v>485</v>
      </c>
      <c r="D79" s="453" t="s">
        <v>486</v>
      </c>
      <c r="E79" s="452" t="s">
        <v>530</v>
      </c>
      <c r="F79" s="453" t="s">
        <v>531</v>
      </c>
      <c r="G79" s="452" t="s">
        <v>680</v>
      </c>
      <c r="H79" s="452" t="s">
        <v>681</v>
      </c>
      <c r="I79" s="455">
        <v>1127.0699462890625</v>
      </c>
      <c r="J79" s="455">
        <v>12</v>
      </c>
      <c r="K79" s="456">
        <v>13524.789794921875</v>
      </c>
    </row>
    <row r="80" spans="1:11" ht="14.45" customHeight="1" x14ac:dyDescent="0.2">
      <c r="A80" s="450" t="s">
        <v>478</v>
      </c>
      <c r="B80" s="451" t="s">
        <v>479</v>
      </c>
      <c r="C80" s="452" t="s">
        <v>485</v>
      </c>
      <c r="D80" s="453" t="s">
        <v>486</v>
      </c>
      <c r="E80" s="452" t="s">
        <v>530</v>
      </c>
      <c r="F80" s="453" t="s">
        <v>531</v>
      </c>
      <c r="G80" s="452" t="s">
        <v>682</v>
      </c>
      <c r="H80" s="452" t="s">
        <v>683</v>
      </c>
      <c r="I80" s="455">
        <v>111.92499542236328</v>
      </c>
      <c r="J80" s="455">
        <v>50</v>
      </c>
      <c r="K80" s="456">
        <v>5596.25</v>
      </c>
    </row>
    <row r="81" spans="1:11" ht="14.45" customHeight="1" x14ac:dyDescent="0.2">
      <c r="A81" s="450" t="s">
        <v>478</v>
      </c>
      <c r="B81" s="451" t="s">
        <v>479</v>
      </c>
      <c r="C81" s="452" t="s">
        <v>485</v>
      </c>
      <c r="D81" s="453" t="s">
        <v>486</v>
      </c>
      <c r="E81" s="452" t="s">
        <v>530</v>
      </c>
      <c r="F81" s="453" t="s">
        <v>531</v>
      </c>
      <c r="G81" s="452" t="s">
        <v>684</v>
      </c>
      <c r="H81" s="452" t="s">
        <v>685</v>
      </c>
      <c r="I81" s="455">
        <v>219.49000549316406</v>
      </c>
      <c r="J81" s="455">
        <v>1</v>
      </c>
      <c r="K81" s="456">
        <v>219.49000549316406</v>
      </c>
    </row>
    <row r="82" spans="1:11" ht="14.45" customHeight="1" x14ac:dyDescent="0.2">
      <c r="A82" s="450" t="s">
        <v>478</v>
      </c>
      <c r="B82" s="451" t="s">
        <v>479</v>
      </c>
      <c r="C82" s="452" t="s">
        <v>485</v>
      </c>
      <c r="D82" s="453" t="s">
        <v>486</v>
      </c>
      <c r="E82" s="452" t="s">
        <v>530</v>
      </c>
      <c r="F82" s="453" t="s">
        <v>531</v>
      </c>
      <c r="G82" s="452" t="s">
        <v>686</v>
      </c>
      <c r="H82" s="452" t="s">
        <v>687</v>
      </c>
      <c r="I82" s="455">
        <v>853.04998779296875</v>
      </c>
      <c r="J82" s="455">
        <v>1</v>
      </c>
      <c r="K82" s="456">
        <v>853.04998779296875</v>
      </c>
    </row>
    <row r="83" spans="1:11" ht="14.45" customHeight="1" x14ac:dyDescent="0.2">
      <c r="A83" s="450" t="s">
        <v>478</v>
      </c>
      <c r="B83" s="451" t="s">
        <v>479</v>
      </c>
      <c r="C83" s="452" t="s">
        <v>485</v>
      </c>
      <c r="D83" s="453" t="s">
        <v>486</v>
      </c>
      <c r="E83" s="452" t="s">
        <v>530</v>
      </c>
      <c r="F83" s="453" t="s">
        <v>531</v>
      </c>
      <c r="G83" s="452" t="s">
        <v>688</v>
      </c>
      <c r="H83" s="452" t="s">
        <v>689</v>
      </c>
      <c r="I83" s="455">
        <v>1694</v>
      </c>
      <c r="J83" s="455">
        <v>2</v>
      </c>
      <c r="K83" s="456">
        <v>3388</v>
      </c>
    </row>
    <row r="84" spans="1:11" ht="14.45" customHeight="1" x14ac:dyDescent="0.2">
      <c r="A84" s="450" t="s">
        <v>478</v>
      </c>
      <c r="B84" s="451" t="s">
        <v>479</v>
      </c>
      <c r="C84" s="452" t="s">
        <v>485</v>
      </c>
      <c r="D84" s="453" t="s">
        <v>486</v>
      </c>
      <c r="E84" s="452" t="s">
        <v>530</v>
      </c>
      <c r="F84" s="453" t="s">
        <v>531</v>
      </c>
      <c r="G84" s="452" t="s">
        <v>690</v>
      </c>
      <c r="H84" s="452" t="s">
        <v>691</v>
      </c>
      <c r="I84" s="455">
        <v>0.18496667345364889</v>
      </c>
      <c r="J84" s="455">
        <v>6000</v>
      </c>
      <c r="K84" s="456">
        <v>1093.3399658203125</v>
      </c>
    </row>
    <row r="85" spans="1:11" ht="14.45" customHeight="1" x14ac:dyDescent="0.2">
      <c r="A85" s="450" t="s">
        <v>478</v>
      </c>
      <c r="B85" s="451" t="s">
        <v>479</v>
      </c>
      <c r="C85" s="452" t="s">
        <v>485</v>
      </c>
      <c r="D85" s="453" t="s">
        <v>486</v>
      </c>
      <c r="E85" s="452" t="s">
        <v>530</v>
      </c>
      <c r="F85" s="453" t="s">
        <v>531</v>
      </c>
      <c r="G85" s="452" t="s">
        <v>692</v>
      </c>
      <c r="H85" s="452" t="s">
        <v>693</v>
      </c>
      <c r="I85" s="455">
        <v>7.9999998211860657E-2</v>
      </c>
      <c r="J85" s="455">
        <v>32000</v>
      </c>
      <c r="K85" s="456">
        <v>2594.2099990844727</v>
      </c>
    </row>
    <row r="86" spans="1:11" ht="14.45" customHeight="1" x14ac:dyDescent="0.2">
      <c r="A86" s="450" t="s">
        <v>478</v>
      </c>
      <c r="B86" s="451" t="s">
        <v>479</v>
      </c>
      <c r="C86" s="452" t="s">
        <v>485</v>
      </c>
      <c r="D86" s="453" t="s">
        <v>486</v>
      </c>
      <c r="E86" s="452" t="s">
        <v>530</v>
      </c>
      <c r="F86" s="453" t="s">
        <v>531</v>
      </c>
      <c r="G86" s="452" t="s">
        <v>694</v>
      </c>
      <c r="H86" s="452" t="s">
        <v>695</v>
      </c>
      <c r="I86" s="455">
        <v>82.69000244140625</v>
      </c>
      <c r="J86" s="455">
        <v>10</v>
      </c>
      <c r="K86" s="456">
        <v>826.8699951171875</v>
      </c>
    </row>
    <row r="87" spans="1:11" ht="14.45" customHeight="1" x14ac:dyDescent="0.2">
      <c r="A87" s="450" t="s">
        <v>478</v>
      </c>
      <c r="B87" s="451" t="s">
        <v>479</v>
      </c>
      <c r="C87" s="452" t="s">
        <v>485</v>
      </c>
      <c r="D87" s="453" t="s">
        <v>486</v>
      </c>
      <c r="E87" s="452" t="s">
        <v>530</v>
      </c>
      <c r="F87" s="453" t="s">
        <v>531</v>
      </c>
      <c r="G87" s="452" t="s">
        <v>696</v>
      </c>
      <c r="H87" s="452" t="s">
        <v>697</v>
      </c>
      <c r="I87" s="455">
        <v>968</v>
      </c>
      <c r="J87" s="455">
        <v>1</v>
      </c>
      <c r="K87" s="456">
        <v>968</v>
      </c>
    </row>
    <row r="88" spans="1:11" ht="14.45" customHeight="1" x14ac:dyDescent="0.2">
      <c r="A88" s="450" t="s">
        <v>478</v>
      </c>
      <c r="B88" s="451" t="s">
        <v>479</v>
      </c>
      <c r="C88" s="452" t="s">
        <v>485</v>
      </c>
      <c r="D88" s="453" t="s">
        <v>486</v>
      </c>
      <c r="E88" s="452" t="s">
        <v>530</v>
      </c>
      <c r="F88" s="453" t="s">
        <v>531</v>
      </c>
      <c r="G88" s="452" t="s">
        <v>698</v>
      </c>
      <c r="H88" s="452" t="s">
        <v>699</v>
      </c>
      <c r="I88" s="455">
        <v>726</v>
      </c>
      <c r="J88" s="455">
        <v>2</v>
      </c>
      <c r="K88" s="456">
        <v>1452</v>
      </c>
    </row>
    <row r="89" spans="1:11" ht="14.45" customHeight="1" x14ac:dyDescent="0.2">
      <c r="A89" s="450" t="s">
        <v>478</v>
      </c>
      <c r="B89" s="451" t="s">
        <v>479</v>
      </c>
      <c r="C89" s="452" t="s">
        <v>485</v>
      </c>
      <c r="D89" s="453" t="s">
        <v>486</v>
      </c>
      <c r="E89" s="452" t="s">
        <v>530</v>
      </c>
      <c r="F89" s="453" t="s">
        <v>531</v>
      </c>
      <c r="G89" s="452" t="s">
        <v>700</v>
      </c>
      <c r="H89" s="452" t="s">
        <v>701</v>
      </c>
      <c r="I89" s="455">
        <v>2070.2400512695313</v>
      </c>
      <c r="J89" s="455">
        <v>8</v>
      </c>
      <c r="K89" s="456">
        <v>16561.89990234375</v>
      </c>
    </row>
    <row r="90" spans="1:11" ht="14.45" customHeight="1" x14ac:dyDescent="0.2">
      <c r="A90" s="450" t="s">
        <v>478</v>
      </c>
      <c r="B90" s="451" t="s">
        <v>479</v>
      </c>
      <c r="C90" s="452" t="s">
        <v>485</v>
      </c>
      <c r="D90" s="453" t="s">
        <v>486</v>
      </c>
      <c r="E90" s="452" t="s">
        <v>530</v>
      </c>
      <c r="F90" s="453" t="s">
        <v>531</v>
      </c>
      <c r="G90" s="452" t="s">
        <v>702</v>
      </c>
      <c r="H90" s="452" t="s">
        <v>703</v>
      </c>
      <c r="I90" s="455">
        <v>4156.35009765625</v>
      </c>
      <c r="J90" s="455">
        <v>2</v>
      </c>
      <c r="K90" s="456">
        <v>8312.7001953125</v>
      </c>
    </row>
    <row r="91" spans="1:11" ht="14.45" customHeight="1" x14ac:dyDescent="0.2">
      <c r="A91" s="450" t="s">
        <v>478</v>
      </c>
      <c r="B91" s="451" t="s">
        <v>479</v>
      </c>
      <c r="C91" s="452" t="s">
        <v>485</v>
      </c>
      <c r="D91" s="453" t="s">
        <v>486</v>
      </c>
      <c r="E91" s="452" t="s">
        <v>704</v>
      </c>
      <c r="F91" s="453" t="s">
        <v>705</v>
      </c>
      <c r="G91" s="452" t="s">
        <v>706</v>
      </c>
      <c r="H91" s="452" t="s">
        <v>707</v>
      </c>
      <c r="I91" s="455">
        <v>1567.8571428571429</v>
      </c>
      <c r="J91" s="455">
        <v>8</v>
      </c>
      <c r="K91" s="456">
        <v>12675</v>
      </c>
    </row>
    <row r="92" spans="1:11" ht="14.45" customHeight="1" x14ac:dyDescent="0.2">
      <c r="A92" s="450" t="s">
        <v>478</v>
      </c>
      <c r="B92" s="451" t="s">
        <v>479</v>
      </c>
      <c r="C92" s="452" t="s">
        <v>485</v>
      </c>
      <c r="D92" s="453" t="s">
        <v>486</v>
      </c>
      <c r="E92" s="452" t="s">
        <v>704</v>
      </c>
      <c r="F92" s="453" t="s">
        <v>705</v>
      </c>
      <c r="G92" s="452" t="s">
        <v>706</v>
      </c>
      <c r="H92" s="452" t="s">
        <v>708</v>
      </c>
      <c r="I92" s="455">
        <v>479.60000610351563</v>
      </c>
      <c r="J92" s="455">
        <v>1</v>
      </c>
      <c r="K92" s="456">
        <v>479.60000610351563</v>
      </c>
    </row>
    <row r="93" spans="1:11" ht="14.45" customHeight="1" x14ac:dyDescent="0.2">
      <c r="A93" s="450" t="s">
        <v>478</v>
      </c>
      <c r="B93" s="451" t="s">
        <v>479</v>
      </c>
      <c r="C93" s="452" t="s">
        <v>485</v>
      </c>
      <c r="D93" s="453" t="s">
        <v>486</v>
      </c>
      <c r="E93" s="452" t="s">
        <v>709</v>
      </c>
      <c r="F93" s="453" t="s">
        <v>710</v>
      </c>
      <c r="G93" s="452" t="s">
        <v>711</v>
      </c>
      <c r="H93" s="452" t="s">
        <v>712</v>
      </c>
      <c r="I93" s="455">
        <v>53.240001678466797</v>
      </c>
      <c r="J93" s="455">
        <v>10</v>
      </c>
      <c r="K93" s="456">
        <v>532.4000244140625</v>
      </c>
    </row>
    <row r="94" spans="1:11" ht="14.45" customHeight="1" x14ac:dyDescent="0.2">
      <c r="A94" s="450" t="s">
        <v>478</v>
      </c>
      <c r="B94" s="451" t="s">
        <v>479</v>
      </c>
      <c r="C94" s="452" t="s">
        <v>485</v>
      </c>
      <c r="D94" s="453" t="s">
        <v>486</v>
      </c>
      <c r="E94" s="452" t="s">
        <v>709</v>
      </c>
      <c r="F94" s="453" t="s">
        <v>710</v>
      </c>
      <c r="G94" s="452" t="s">
        <v>713</v>
      </c>
      <c r="H94" s="452" t="s">
        <v>714</v>
      </c>
      <c r="I94" s="455">
        <v>1594.780029296875</v>
      </c>
      <c r="J94" s="455">
        <v>2</v>
      </c>
      <c r="K94" s="456">
        <v>3189.56005859375</v>
      </c>
    </row>
    <row r="95" spans="1:11" ht="14.45" customHeight="1" x14ac:dyDescent="0.2">
      <c r="A95" s="450" t="s">
        <v>478</v>
      </c>
      <c r="B95" s="451" t="s">
        <v>479</v>
      </c>
      <c r="C95" s="452" t="s">
        <v>485</v>
      </c>
      <c r="D95" s="453" t="s">
        <v>486</v>
      </c>
      <c r="E95" s="452" t="s">
        <v>709</v>
      </c>
      <c r="F95" s="453" t="s">
        <v>710</v>
      </c>
      <c r="G95" s="452" t="s">
        <v>715</v>
      </c>
      <c r="H95" s="452" t="s">
        <v>716</v>
      </c>
      <c r="I95" s="455">
        <v>333.48001098632813</v>
      </c>
      <c r="J95" s="455">
        <v>50</v>
      </c>
      <c r="K95" s="456">
        <v>16673.80078125</v>
      </c>
    </row>
    <row r="96" spans="1:11" ht="14.45" customHeight="1" x14ac:dyDescent="0.2">
      <c r="A96" s="450" t="s">
        <v>478</v>
      </c>
      <c r="B96" s="451" t="s">
        <v>479</v>
      </c>
      <c r="C96" s="452" t="s">
        <v>485</v>
      </c>
      <c r="D96" s="453" t="s">
        <v>486</v>
      </c>
      <c r="E96" s="452" t="s">
        <v>709</v>
      </c>
      <c r="F96" s="453" t="s">
        <v>710</v>
      </c>
      <c r="G96" s="452" t="s">
        <v>717</v>
      </c>
      <c r="H96" s="452" t="s">
        <v>718</v>
      </c>
      <c r="I96" s="455">
        <v>5.83428566796439</v>
      </c>
      <c r="J96" s="455">
        <v>4400</v>
      </c>
      <c r="K96" s="456">
        <v>25642.589721679688</v>
      </c>
    </row>
    <row r="97" spans="1:11" ht="14.45" customHeight="1" x14ac:dyDescent="0.2">
      <c r="A97" s="450" t="s">
        <v>478</v>
      </c>
      <c r="B97" s="451" t="s">
        <v>479</v>
      </c>
      <c r="C97" s="452" t="s">
        <v>485</v>
      </c>
      <c r="D97" s="453" t="s">
        <v>486</v>
      </c>
      <c r="E97" s="452" t="s">
        <v>709</v>
      </c>
      <c r="F97" s="453" t="s">
        <v>710</v>
      </c>
      <c r="G97" s="452" t="s">
        <v>719</v>
      </c>
      <c r="H97" s="452" t="s">
        <v>720</v>
      </c>
      <c r="I97" s="455">
        <v>0.27400000393390656</v>
      </c>
      <c r="J97" s="455">
        <v>29000</v>
      </c>
      <c r="K97" s="456">
        <v>7883.7999877929688</v>
      </c>
    </row>
    <row r="98" spans="1:11" ht="14.45" customHeight="1" x14ac:dyDescent="0.2">
      <c r="A98" s="450" t="s">
        <v>478</v>
      </c>
      <c r="B98" s="451" t="s">
        <v>479</v>
      </c>
      <c r="C98" s="452" t="s">
        <v>485</v>
      </c>
      <c r="D98" s="453" t="s">
        <v>486</v>
      </c>
      <c r="E98" s="452" t="s">
        <v>709</v>
      </c>
      <c r="F98" s="453" t="s">
        <v>710</v>
      </c>
      <c r="G98" s="452" t="s">
        <v>721</v>
      </c>
      <c r="H98" s="452" t="s">
        <v>722</v>
      </c>
      <c r="I98" s="455">
        <v>0.2800000011920929</v>
      </c>
      <c r="J98" s="455">
        <v>16000</v>
      </c>
      <c r="K98" s="456">
        <v>4456.199951171875</v>
      </c>
    </row>
    <row r="99" spans="1:11" ht="14.45" customHeight="1" x14ac:dyDescent="0.2">
      <c r="A99" s="450" t="s">
        <v>478</v>
      </c>
      <c r="B99" s="451" t="s">
        <v>479</v>
      </c>
      <c r="C99" s="452" t="s">
        <v>485</v>
      </c>
      <c r="D99" s="453" t="s">
        <v>486</v>
      </c>
      <c r="E99" s="452" t="s">
        <v>709</v>
      </c>
      <c r="F99" s="453" t="s">
        <v>710</v>
      </c>
      <c r="G99" s="452" t="s">
        <v>723</v>
      </c>
      <c r="H99" s="452" t="s">
        <v>724</v>
      </c>
      <c r="I99" s="455">
        <v>1.5166666507720947</v>
      </c>
      <c r="J99" s="455">
        <v>4000</v>
      </c>
      <c r="K99" s="456">
        <v>6138.0400390625</v>
      </c>
    </row>
    <row r="100" spans="1:11" ht="14.45" customHeight="1" x14ac:dyDescent="0.2">
      <c r="A100" s="450" t="s">
        <v>478</v>
      </c>
      <c r="B100" s="451" t="s">
        <v>479</v>
      </c>
      <c r="C100" s="452" t="s">
        <v>485</v>
      </c>
      <c r="D100" s="453" t="s">
        <v>486</v>
      </c>
      <c r="E100" s="452" t="s">
        <v>709</v>
      </c>
      <c r="F100" s="453" t="s">
        <v>710</v>
      </c>
      <c r="G100" s="452" t="s">
        <v>725</v>
      </c>
      <c r="H100" s="452" t="s">
        <v>726</v>
      </c>
      <c r="I100" s="455">
        <v>1718.199951171875</v>
      </c>
      <c r="J100" s="455">
        <v>1</v>
      </c>
      <c r="K100" s="456">
        <v>1718.199951171875</v>
      </c>
    </row>
    <row r="101" spans="1:11" ht="14.45" customHeight="1" x14ac:dyDescent="0.2">
      <c r="A101" s="450" t="s">
        <v>478</v>
      </c>
      <c r="B101" s="451" t="s">
        <v>479</v>
      </c>
      <c r="C101" s="452" t="s">
        <v>485</v>
      </c>
      <c r="D101" s="453" t="s">
        <v>486</v>
      </c>
      <c r="E101" s="452" t="s">
        <v>709</v>
      </c>
      <c r="F101" s="453" t="s">
        <v>710</v>
      </c>
      <c r="G101" s="452" t="s">
        <v>727</v>
      </c>
      <c r="H101" s="452" t="s">
        <v>728</v>
      </c>
      <c r="I101" s="455">
        <v>0.32375000044703484</v>
      </c>
      <c r="J101" s="455">
        <v>15500</v>
      </c>
      <c r="K101" s="456">
        <v>4981.5199279785156</v>
      </c>
    </row>
    <row r="102" spans="1:11" ht="14.45" customHeight="1" x14ac:dyDescent="0.2">
      <c r="A102" s="450" t="s">
        <v>478</v>
      </c>
      <c r="B102" s="451" t="s">
        <v>479</v>
      </c>
      <c r="C102" s="452" t="s">
        <v>485</v>
      </c>
      <c r="D102" s="453" t="s">
        <v>486</v>
      </c>
      <c r="E102" s="452" t="s">
        <v>709</v>
      </c>
      <c r="F102" s="453" t="s">
        <v>710</v>
      </c>
      <c r="G102" s="452" t="s">
        <v>729</v>
      </c>
      <c r="H102" s="452" t="s">
        <v>730</v>
      </c>
      <c r="I102" s="455">
        <v>243.21000671386719</v>
      </c>
      <c r="J102" s="455">
        <v>10</v>
      </c>
      <c r="K102" s="456">
        <v>2432.10009765625</v>
      </c>
    </row>
    <row r="103" spans="1:11" ht="14.45" customHeight="1" x14ac:dyDescent="0.2">
      <c r="A103" s="450" t="s">
        <v>478</v>
      </c>
      <c r="B103" s="451" t="s">
        <v>479</v>
      </c>
      <c r="C103" s="452" t="s">
        <v>485</v>
      </c>
      <c r="D103" s="453" t="s">
        <v>486</v>
      </c>
      <c r="E103" s="452" t="s">
        <v>709</v>
      </c>
      <c r="F103" s="453" t="s">
        <v>710</v>
      </c>
      <c r="G103" s="452" t="s">
        <v>731</v>
      </c>
      <c r="H103" s="452" t="s">
        <v>732</v>
      </c>
      <c r="I103" s="455">
        <v>105.26999664306641</v>
      </c>
      <c r="J103" s="455">
        <v>10</v>
      </c>
      <c r="K103" s="456">
        <v>1052.699951171875</v>
      </c>
    </row>
    <row r="104" spans="1:11" ht="14.45" customHeight="1" x14ac:dyDescent="0.2">
      <c r="A104" s="450" t="s">
        <v>478</v>
      </c>
      <c r="B104" s="451" t="s">
        <v>479</v>
      </c>
      <c r="C104" s="452" t="s">
        <v>485</v>
      </c>
      <c r="D104" s="453" t="s">
        <v>486</v>
      </c>
      <c r="E104" s="452" t="s">
        <v>709</v>
      </c>
      <c r="F104" s="453" t="s">
        <v>710</v>
      </c>
      <c r="G104" s="452" t="s">
        <v>733</v>
      </c>
      <c r="H104" s="452" t="s">
        <v>734</v>
      </c>
      <c r="I104" s="455">
        <v>0.17000000178813934</v>
      </c>
      <c r="J104" s="455">
        <v>2000</v>
      </c>
      <c r="K104" s="456">
        <v>332.510009765625</v>
      </c>
    </row>
    <row r="105" spans="1:11" ht="14.45" customHeight="1" x14ac:dyDescent="0.2">
      <c r="A105" s="450" t="s">
        <v>478</v>
      </c>
      <c r="B105" s="451" t="s">
        <v>479</v>
      </c>
      <c r="C105" s="452" t="s">
        <v>485</v>
      </c>
      <c r="D105" s="453" t="s">
        <v>486</v>
      </c>
      <c r="E105" s="452" t="s">
        <v>709</v>
      </c>
      <c r="F105" s="453" t="s">
        <v>710</v>
      </c>
      <c r="G105" s="452" t="s">
        <v>735</v>
      </c>
      <c r="H105" s="452" t="s">
        <v>736</v>
      </c>
      <c r="I105" s="455">
        <v>0.20000000298023224</v>
      </c>
      <c r="J105" s="455">
        <v>3000</v>
      </c>
      <c r="K105" s="456">
        <v>598.52999877929688</v>
      </c>
    </row>
    <row r="106" spans="1:11" ht="14.45" customHeight="1" x14ac:dyDescent="0.2">
      <c r="A106" s="450" t="s">
        <v>478</v>
      </c>
      <c r="B106" s="451" t="s">
        <v>479</v>
      </c>
      <c r="C106" s="452" t="s">
        <v>485</v>
      </c>
      <c r="D106" s="453" t="s">
        <v>486</v>
      </c>
      <c r="E106" s="452" t="s">
        <v>709</v>
      </c>
      <c r="F106" s="453" t="s">
        <v>710</v>
      </c>
      <c r="G106" s="452" t="s">
        <v>737</v>
      </c>
      <c r="H106" s="452" t="s">
        <v>738</v>
      </c>
      <c r="I106" s="455">
        <v>0.27000001072883606</v>
      </c>
      <c r="J106" s="455">
        <v>1000</v>
      </c>
      <c r="K106" s="456">
        <v>271.3900146484375</v>
      </c>
    </row>
    <row r="107" spans="1:11" ht="14.45" customHeight="1" x14ac:dyDescent="0.2">
      <c r="A107" s="450" t="s">
        <v>478</v>
      </c>
      <c r="B107" s="451" t="s">
        <v>479</v>
      </c>
      <c r="C107" s="452" t="s">
        <v>485</v>
      </c>
      <c r="D107" s="453" t="s">
        <v>486</v>
      </c>
      <c r="E107" s="452" t="s">
        <v>709</v>
      </c>
      <c r="F107" s="453" t="s">
        <v>710</v>
      </c>
      <c r="G107" s="452" t="s">
        <v>739</v>
      </c>
      <c r="H107" s="452" t="s">
        <v>740</v>
      </c>
      <c r="I107" s="455">
        <v>1.4500000476837158</v>
      </c>
      <c r="J107" s="455">
        <v>2500</v>
      </c>
      <c r="K107" s="456">
        <v>3630</v>
      </c>
    </row>
    <row r="108" spans="1:11" ht="14.45" customHeight="1" x14ac:dyDescent="0.2">
      <c r="A108" s="450" t="s">
        <v>478</v>
      </c>
      <c r="B108" s="451" t="s">
        <v>479</v>
      </c>
      <c r="C108" s="452" t="s">
        <v>485</v>
      </c>
      <c r="D108" s="453" t="s">
        <v>486</v>
      </c>
      <c r="E108" s="452" t="s">
        <v>709</v>
      </c>
      <c r="F108" s="453" t="s">
        <v>710</v>
      </c>
      <c r="G108" s="452" t="s">
        <v>741</v>
      </c>
      <c r="H108" s="452" t="s">
        <v>742</v>
      </c>
      <c r="I108" s="455">
        <v>1972.300048828125</v>
      </c>
      <c r="J108" s="455">
        <v>4</v>
      </c>
      <c r="K108" s="456">
        <v>7889.2001953125</v>
      </c>
    </row>
    <row r="109" spans="1:11" ht="14.45" customHeight="1" x14ac:dyDescent="0.2">
      <c r="A109" s="450" t="s">
        <v>478</v>
      </c>
      <c r="B109" s="451" t="s">
        <v>479</v>
      </c>
      <c r="C109" s="452" t="s">
        <v>485</v>
      </c>
      <c r="D109" s="453" t="s">
        <v>486</v>
      </c>
      <c r="E109" s="452" t="s">
        <v>709</v>
      </c>
      <c r="F109" s="453" t="s">
        <v>710</v>
      </c>
      <c r="G109" s="452" t="s">
        <v>743</v>
      </c>
      <c r="H109" s="452" t="s">
        <v>744</v>
      </c>
      <c r="I109" s="455">
        <v>5.8299999833106995</v>
      </c>
      <c r="J109" s="455">
        <v>4600</v>
      </c>
      <c r="K109" s="456">
        <v>26786.710205078125</v>
      </c>
    </row>
    <row r="110" spans="1:11" ht="14.45" customHeight="1" x14ac:dyDescent="0.2">
      <c r="A110" s="450" t="s">
        <v>478</v>
      </c>
      <c r="B110" s="451" t="s">
        <v>479</v>
      </c>
      <c r="C110" s="452" t="s">
        <v>485</v>
      </c>
      <c r="D110" s="453" t="s">
        <v>486</v>
      </c>
      <c r="E110" s="452" t="s">
        <v>709</v>
      </c>
      <c r="F110" s="453" t="s">
        <v>710</v>
      </c>
      <c r="G110" s="452" t="s">
        <v>745</v>
      </c>
      <c r="H110" s="452" t="s">
        <v>746</v>
      </c>
      <c r="I110" s="455">
        <v>90.75</v>
      </c>
      <c r="J110" s="455">
        <v>1</v>
      </c>
      <c r="K110" s="456">
        <v>90.75</v>
      </c>
    </row>
    <row r="111" spans="1:11" ht="14.45" customHeight="1" x14ac:dyDescent="0.2">
      <c r="A111" s="450" t="s">
        <v>478</v>
      </c>
      <c r="B111" s="451" t="s">
        <v>479</v>
      </c>
      <c r="C111" s="452" t="s">
        <v>485</v>
      </c>
      <c r="D111" s="453" t="s">
        <v>486</v>
      </c>
      <c r="E111" s="452" t="s">
        <v>747</v>
      </c>
      <c r="F111" s="453" t="s">
        <v>748</v>
      </c>
      <c r="G111" s="452" t="s">
        <v>749</v>
      </c>
      <c r="H111" s="452" t="s">
        <v>750</v>
      </c>
      <c r="I111" s="455">
        <v>0.37999999523162842</v>
      </c>
      <c r="J111" s="455">
        <v>400</v>
      </c>
      <c r="K111" s="456">
        <v>152</v>
      </c>
    </row>
    <row r="112" spans="1:11" ht="14.45" customHeight="1" x14ac:dyDescent="0.2">
      <c r="A112" s="450" t="s">
        <v>478</v>
      </c>
      <c r="B112" s="451" t="s">
        <v>479</v>
      </c>
      <c r="C112" s="452" t="s">
        <v>485</v>
      </c>
      <c r="D112" s="453" t="s">
        <v>486</v>
      </c>
      <c r="E112" s="452" t="s">
        <v>747</v>
      </c>
      <c r="F112" s="453" t="s">
        <v>748</v>
      </c>
      <c r="G112" s="452" t="s">
        <v>751</v>
      </c>
      <c r="H112" s="452" t="s">
        <v>752</v>
      </c>
      <c r="I112" s="455">
        <v>7.0799999237060547</v>
      </c>
      <c r="J112" s="455">
        <v>10</v>
      </c>
      <c r="K112" s="456">
        <v>70.800003051757813</v>
      </c>
    </row>
    <row r="113" spans="1:11" ht="14.45" customHeight="1" x14ac:dyDescent="0.2">
      <c r="A113" s="450" t="s">
        <v>478</v>
      </c>
      <c r="B113" s="451" t="s">
        <v>479</v>
      </c>
      <c r="C113" s="452" t="s">
        <v>485</v>
      </c>
      <c r="D113" s="453" t="s">
        <v>486</v>
      </c>
      <c r="E113" s="452" t="s">
        <v>747</v>
      </c>
      <c r="F113" s="453" t="s">
        <v>748</v>
      </c>
      <c r="G113" s="452" t="s">
        <v>753</v>
      </c>
      <c r="H113" s="452" t="s">
        <v>754</v>
      </c>
      <c r="I113" s="455">
        <v>8.3400001525878906</v>
      </c>
      <c r="J113" s="455">
        <v>10</v>
      </c>
      <c r="K113" s="456">
        <v>83.400001525878906</v>
      </c>
    </row>
    <row r="114" spans="1:11" ht="14.45" customHeight="1" x14ac:dyDescent="0.2">
      <c r="A114" s="450" t="s">
        <v>478</v>
      </c>
      <c r="B114" s="451" t="s">
        <v>479</v>
      </c>
      <c r="C114" s="452" t="s">
        <v>485</v>
      </c>
      <c r="D114" s="453" t="s">
        <v>486</v>
      </c>
      <c r="E114" s="452" t="s">
        <v>747</v>
      </c>
      <c r="F114" s="453" t="s">
        <v>748</v>
      </c>
      <c r="G114" s="452" t="s">
        <v>755</v>
      </c>
      <c r="H114" s="452" t="s">
        <v>756</v>
      </c>
      <c r="I114" s="455">
        <v>9.5900001525878906</v>
      </c>
      <c r="J114" s="455">
        <v>10</v>
      </c>
      <c r="K114" s="456">
        <v>95.900001525878906</v>
      </c>
    </row>
    <row r="115" spans="1:11" ht="14.45" customHeight="1" x14ac:dyDescent="0.2">
      <c r="A115" s="450" t="s">
        <v>478</v>
      </c>
      <c r="B115" s="451" t="s">
        <v>479</v>
      </c>
      <c r="C115" s="452" t="s">
        <v>485</v>
      </c>
      <c r="D115" s="453" t="s">
        <v>486</v>
      </c>
      <c r="E115" s="452" t="s">
        <v>747</v>
      </c>
      <c r="F115" s="453" t="s">
        <v>748</v>
      </c>
      <c r="G115" s="452" t="s">
        <v>757</v>
      </c>
      <c r="H115" s="452" t="s">
        <v>758</v>
      </c>
      <c r="I115" s="455">
        <v>42.488000488281251</v>
      </c>
      <c r="J115" s="455">
        <v>67</v>
      </c>
      <c r="K115" s="456">
        <v>2841.3199462890625</v>
      </c>
    </row>
    <row r="116" spans="1:11" ht="14.45" customHeight="1" x14ac:dyDescent="0.2">
      <c r="A116" s="450" t="s">
        <v>478</v>
      </c>
      <c r="B116" s="451" t="s">
        <v>479</v>
      </c>
      <c r="C116" s="452" t="s">
        <v>485</v>
      </c>
      <c r="D116" s="453" t="s">
        <v>486</v>
      </c>
      <c r="E116" s="452" t="s">
        <v>747</v>
      </c>
      <c r="F116" s="453" t="s">
        <v>748</v>
      </c>
      <c r="G116" s="452" t="s">
        <v>757</v>
      </c>
      <c r="H116" s="452" t="s">
        <v>759</v>
      </c>
      <c r="I116" s="455">
        <v>30.780000686645508</v>
      </c>
      <c r="J116" s="455">
        <v>67</v>
      </c>
      <c r="K116" s="456">
        <v>2062.2600402832031</v>
      </c>
    </row>
    <row r="117" spans="1:11" ht="14.45" customHeight="1" x14ac:dyDescent="0.2">
      <c r="A117" s="450" t="s">
        <v>478</v>
      </c>
      <c r="B117" s="451" t="s">
        <v>479</v>
      </c>
      <c r="C117" s="452" t="s">
        <v>485</v>
      </c>
      <c r="D117" s="453" t="s">
        <v>486</v>
      </c>
      <c r="E117" s="452" t="s">
        <v>747</v>
      </c>
      <c r="F117" s="453" t="s">
        <v>748</v>
      </c>
      <c r="G117" s="452" t="s">
        <v>760</v>
      </c>
      <c r="H117" s="452" t="s">
        <v>761</v>
      </c>
      <c r="I117" s="455">
        <v>260.29998779296875</v>
      </c>
      <c r="J117" s="455">
        <v>71</v>
      </c>
      <c r="K117" s="456">
        <v>18481.30029296875</v>
      </c>
    </row>
    <row r="118" spans="1:11" ht="14.45" customHeight="1" x14ac:dyDescent="0.2">
      <c r="A118" s="450" t="s">
        <v>478</v>
      </c>
      <c r="B118" s="451" t="s">
        <v>479</v>
      </c>
      <c r="C118" s="452" t="s">
        <v>485</v>
      </c>
      <c r="D118" s="453" t="s">
        <v>486</v>
      </c>
      <c r="E118" s="452" t="s">
        <v>747</v>
      </c>
      <c r="F118" s="453" t="s">
        <v>748</v>
      </c>
      <c r="G118" s="452" t="s">
        <v>760</v>
      </c>
      <c r="H118" s="452" t="s">
        <v>762</v>
      </c>
      <c r="I118" s="455">
        <v>260.29998779296875</v>
      </c>
      <c r="J118" s="455">
        <v>51</v>
      </c>
      <c r="K118" s="456">
        <v>13275.2900390625</v>
      </c>
    </row>
    <row r="119" spans="1:11" ht="14.45" customHeight="1" x14ac:dyDescent="0.2">
      <c r="A119" s="450" t="s">
        <v>478</v>
      </c>
      <c r="B119" s="451" t="s">
        <v>479</v>
      </c>
      <c r="C119" s="452" t="s">
        <v>485</v>
      </c>
      <c r="D119" s="453" t="s">
        <v>486</v>
      </c>
      <c r="E119" s="452" t="s">
        <v>763</v>
      </c>
      <c r="F119" s="453" t="s">
        <v>764</v>
      </c>
      <c r="G119" s="452" t="s">
        <v>765</v>
      </c>
      <c r="H119" s="452" t="s">
        <v>766</v>
      </c>
      <c r="I119" s="455">
        <v>2.9000000953674316</v>
      </c>
      <c r="J119" s="455">
        <v>100</v>
      </c>
      <c r="K119" s="456">
        <v>290</v>
      </c>
    </row>
    <row r="120" spans="1:11" ht="14.45" customHeight="1" x14ac:dyDescent="0.2">
      <c r="A120" s="450" t="s">
        <v>478</v>
      </c>
      <c r="B120" s="451" t="s">
        <v>479</v>
      </c>
      <c r="C120" s="452" t="s">
        <v>485</v>
      </c>
      <c r="D120" s="453" t="s">
        <v>486</v>
      </c>
      <c r="E120" s="452" t="s">
        <v>763</v>
      </c>
      <c r="F120" s="453" t="s">
        <v>764</v>
      </c>
      <c r="G120" s="452" t="s">
        <v>767</v>
      </c>
      <c r="H120" s="452" t="s">
        <v>768</v>
      </c>
      <c r="I120" s="455">
        <v>2.9050000905990601</v>
      </c>
      <c r="J120" s="455">
        <v>1100</v>
      </c>
      <c r="K120" s="456">
        <v>3194.6300048828125</v>
      </c>
    </row>
    <row r="121" spans="1:11" ht="14.45" customHeight="1" x14ac:dyDescent="0.2">
      <c r="A121" s="450" t="s">
        <v>478</v>
      </c>
      <c r="B121" s="451" t="s">
        <v>479</v>
      </c>
      <c r="C121" s="452" t="s">
        <v>485</v>
      </c>
      <c r="D121" s="453" t="s">
        <v>486</v>
      </c>
      <c r="E121" s="452" t="s">
        <v>763</v>
      </c>
      <c r="F121" s="453" t="s">
        <v>764</v>
      </c>
      <c r="G121" s="452" t="s">
        <v>769</v>
      </c>
      <c r="H121" s="452" t="s">
        <v>770</v>
      </c>
      <c r="I121" s="455">
        <v>178.41749954223633</v>
      </c>
      <c r="J121" s="455">
        <v>250</v>
      </c>
      <c r="K121" s="456">
        <v>44195.2802734375</v>
      </c>
    </row>
    <row r="122" spans="1:11" ht="14.45" customHeight="1" x14ac:dyDescent="0.2">
      <c r="A122" s="450" t="s">
        <v>478</v>
      </c>
      <c r="B122" s="451" t="s">
        <v>479</v>
      </c>
      <c r="C122" s="452" t="s">
        <v>485</v>
      </c>
      <c r="D122" s="453" t="s">
        <v>486</v>
      </c>
      <c r="E122" s="452" t="s">
        <v>763</v>
      </c>
      <c r="F122" s="453" t="s">
        <v>764</v>
      </c>
      <c r="G122" s="452" t="s">
        <v>771</v>
      </c>
      <c r="H122" s="452" t="s">
        <v>772</v>
      </c>
      <c r="I122" s="455">
        <v>3.1460000991821291</v>
      </c>
      <c r="J122" s="455">
        <v>900</v>
      </c>
      <c r="K122" s="456">
        <v>2832</v>
      </c>
    </row>
    <row r="123" spans="1:11" ht="14.45" customHeight="1" x14ac:dyDescent="0.2">
      <c r="A123" s="450" t="s">
        <v>478</v>
      </c>
      <c r="B123" s="451" t="s">
        <v>479</v>
      </c>
      <c r="C123" s="452" t="s">
        <v>485</v>
      </c>
      <c r="D123" s="453" t="s">
        <v>486</v>
      </c>
      <c r="E123" s="452" t="s">
        <v>763</v>
      </c>
      <c r="F123" s="453" t="s">
        <v>764</v>
      </c>
      <c r="G123" s="452" t="s">
        <v>773</v>
      </c>
      <c r="H123" s="452" t="s">
        <v>774</v>
      </c>
      <c r="I123" s="455">
        <v>615.6300048828125</v>
      </c>
      <c r="J123" s="455">
        <v>7</v>
      </c>
      <c r="K123" s="456">
        <v>4304.31982421875</v>
      </c>
    </row>
    <row r="124" spans="1:11" ht="14.45" customHeight="1" x14ac:dyDescent="0.2">
      <c r="A124" s="450" t="s">
        <v>478</v>
      </c>
      <c r="B124" s="451" t="s">
        <v>479</v>
      </c>
      <c r="C124" s="452" t="s">
        <v>485</v>
      </c>
      <c r="D124" s="453" t="s">
        <v>486</v>
      </c>
      <c r="E124" s="452" t="s">
        <v>763</v>
      </c>
      <c r="F124" s="453" t="s">
        <v>764</v>
      </c>
      <c r="G124" s="452" t="s">
        <v>775</v>
      </c>
      <c r="H124" s="452" t="s">
        <v>776</v>
      </c>
      <c r="I124" s="455">
        <v>620.72998046875</v>
      </c>
      <c r="J124" s="455">
        <v>2</v>
      </c>
      <c r="K124" s="456">
        <v>1241.4599609375</v>
      </c>
    </row>
    <row r="125" spans="1:11" ht="14.45" customHeight="1" x14ac:dyDescent="0.2">
      <c r="A125" s="450" t="s">
        <v>478</v>
      </c>
      <c r="B125" s="451" t="s">
        <v>479</v>
      </c>
      <c r="C125" s="452" t="s">
        <v>485</v>
      </c>
      <c r="D125" s="453" t="s">
        <v>486</v>
      </c>
      <c r="E125" s="452" t="s">
        <v>763</v>
      </c>
      <c r="F125" s="453" t="s">
        <v>764</v>
      </c>
      <c r="G125" s="452" t="s">
        <v>777</v>
      </c>
      <c r="H125" s="452" t="s">
        <v>778</v>
      </c>
      <c r="I125" s="455">
        <v>56.889999389648438</v>
      </c>
      <c r="J125" s="455">
        <v>50</v>
      </c>
      <c r="K125" s="456">
        <v>2844.330078125</v>
      </c>
    </row>
    <row r="126" spans="1:11" ht="14.45" customHeight="1" x14ac:dyDescent="0.2">
      <c r="A126" s="450" t="s">
        <v>478</v>
      </c>
      <c r="B126" s="451" t="s">
        <v>479</v>
      </c>
      <c r="C126" s="452" t="s">
        <v>485</v>
      </c>
      <c r="D126" s="453" t="s">
        <v>486</v>
      </c>
      <c r="E126" s="452" t="s">
        <v>763</v>
      </c>
      <c r="F126" s="453" t="s">
        <v>764</v>
      </c>
      <c r="G126" s="452" t="s">
        <v>779</v>
      </c>
      <c r="H126" s="452" t="s">
        <v>780</v>
      </c>
      <c r="I126" s="455">
        <v>4.9711109267340765</v>
      </c>
      <c r="J126" s="455">
        <v>1550</v>
      </c>
      <c r="K126" s="456">
        <v>7706.3599853515625</v>
      </c>
    </row>
    <row r="127" spans="1:11" ht="14.45" customHeight="1" x14ac:dyDescent="0.2">
      <c r="A127" s="450" t="s">
        <v>478</v>
      </c>
      <c r="B127" s="451" t="s">
        <v>479</v>
      </c>
      <c r="C127" s="452" t="s">
        <v>485</v>
      </c>
      <c r="D127" s="453" t="s">
        <v>486</v>
      </c>
      <c r="E127" s="452" t="s">
        <v>763</v>
      </c>
      <c r="F127" s="453" t="s">
        <v>764</v>
      </c>
      <c r="G127" s="452" t="s">
        <v>781</v>
      </c>
      <c r="H127" s="452" t="s">
        <v>782</v>
      </c>
      <c r="I127" s="455">
        <v>6.0500001907348633</v>
      </c>
      <c r="J127" s="455">
        <v>50</v>
      </c>
      <c r="K127" s="456">
        <v>302.5</v>
      </c>
    </row>
    <row r="128" spans="1:11" ht="14.45" customHeight="1" x14ac:dyDescent="0.2">
      <c r="A128" s="450" t="s">
        <v>478</v>
      </c>
      <c r="B128" s="451" t="s">
        <v>479</v>
      </c>
      <c r="C128" s="452" t="s">
        <v>485</v>
      </c>
      <c r="D128" s="453" t="s">
        <v>486</v>
      </c>
      <c r="E128" s="452" t="s">
        <v>763</v>
      </c>
      <c r="F128" s="453" t="s">
        <v>764</v>
      </c>
      <c r="G128" s="452" t="s">
        <v>783</v>
      </c>
      <c r="H128" s="452" t="s">
        <v>784</v>
      </c>
      <c r="I128" s="455">
        <v>9.6800003051757813</v>
      </c>
      <c r="J128" s="455">
        <v>50</v>
      </c>
      <c r="K128" s="456">
        <v>484</v>
      </c>
    </row>
    <row r="129" spans="1:11" ht="14.45" customHeight="1" x14ac:dyDescent="0.2">
      <c r="A129" s="450" t="s">
        <v>478</v>
      </c>
      <c r="B129" s="451" t="s">
        <v>479</v>
      </c>
      <c r="C129" s="452" t="s">
        <v>485</v>
      </c>
      <c r="D129" s="453" t="s">
        <v>486</v>
      </c>
      <c r="E129" s="452" t="s">
        <v>763</v>
      </c>
      <c r="F129" s="453" t="s">
        <v>764</v>
      </c>
      <c r="G129" s="452" t="s">
        <v>785</v>
      </c>
      <c r="H129" s="452" t="s">
        <v>786</v>
      </c>
      <c r="I129" s="455">
        <v>33.880001068115234</v>
      </c>
      <c r="J129" s="455">
        <v>128</v>
      </c>
      <c r="K129" s="456">
        <v>4336.64013671875</v>
      </c>
    </row>
    <row r="130" spans="1:11" ht="14.45" customHeight="1" x14ac:dyDescent="0.2">
      <c r="A130" s="450" t="s">
        <v>478</v>
      </c>
      <c r="B130" s="451" t="s">
        <v>479</v>
      </c>
      <c r="C130" s="452" t="s">
        <v>485</v>
      </c>
      <c r="D130" s="453" t="s">
        <v>486</v>
      </c>
      <c r="E130" s="452" t="s">
        <v>763</v>
      </c>
      <c r="F130" s="453" t="s">
        <v>764</v>
      </c>
      <c r="G130" s="452" t="s">
        <v>787</v>
      </c>
      <c r="H130" s="452" t="s">
        <v>788</v>
      </c>
      <c r="I130" s="455">
        <v>21.780000686645508</v>
      </c>
      <c r="J130" s="455">
        <v>1056</v>
      </c>
      <c r="K130" s="456">
        <v>22999.6796875</v>
      </c>
    </row>
    <row r="131" spans="1:11" ht="14.45" customHeight="1" x14ac:dyDescent="0.2">
      <c r="A131" s="450" t="s">
        <v>478</v>
      </c>
      <c r="B131" s="451" t="s">
        <v>479</v>
      </c>
      <c r="C131" s="452" t="s">
        <v>485</v>
      </c>
      <c r="D131" s="453" t="s">
        <v>486</v>
      </c>
      <c r="E131" s="452" t="s">
        <v>763</v>
      </c>
      <c r="F131" s="453" t="s">
        <v>764</v>
      </c>
      <c r="G131" s="452" t="s">
        <v>789</v>
      </c>
      <c r="H131" s="452" t="s">
        <v>790</v>
      </c>
      <c r="I131" s="455">
        <v>289.19000244140625</v>
      </c>
      <c r="J131" s="455">
        <v>5</v>
      </c>
      <c r="K131" s="456">
        <v>1445.949951171875</v>
      </c>
    </row>
    <row r="132" spans="1:11" ht="14.45" customHeight="1" x14ac:dyDescent="0.2">
      <c r="A132" s="450" t="s">
        <v>478</v>
      </c>
      <c r="B132" s="451" t="s">
        <v>479</v>
      </c>
      <c r="C132" s="452" t="s">
        <v>485</v>
      </c>
      <c r="D132" s="453" t="s">
        <v>486</v>
      </c>
      <c r="E132" s="452" t="s">
        <v>763</v>
      </c>
      <c r="F132" s="453" t="s">
        <v>764</v>
      </c>
      <c r="G132" s="452" t="s">
        <v>789</v>
      </c>
      <c r="H132" s="452" t="s">
        <v>791</v>
      </c>
      <c r="I132" s="455">
        <v>273.86333211263019</v>
      </c>
      <c r="J132" s="455">
        <v>22</v>
      </c>
      <c r="K132" s="456">
        <v>5999.1799926757813</v>
      </c>
    </row>
    <row r="133" spans="1:11" ht="14.45" customHeight="1" x14ac:dyDescent="0.2">
      <c r="A133" s="450" t="s">
        <v>478</v>
      </c>
      <c r="B133" s="451" t="s">
        <v>479</v>
      </c>
      <c r="C133" s="452" t="s">
        <v>485</v>
      </c>
      <c r="D133" s="453" t="s">
        <v>486</v>
      </c>
      <c r="E133" s="452" t="s">
        <v>763</v>
      </c>
      <c r="F133" s="453" t="s">
        <v>764</v>
      </c>
      <c r="G133" s="452" t="s">
        <v>792</v>
      </c>
      <c r="H133" s="452" t="s">
        <v>793</v>
      </c>
      <c r="I133" s="455">
        <v>70.180000305175781</v>
      </c>
      <c r="J133" s="455">
        <v>10</v>
      </c>
      <c r="K133" s="456">
        <v>701.79998779296875</v>
      </c>
    </row>
    <row r="134" spans="1:11" ht="14.45" customHeight="1" x14ac:dyDescent="0.2">
      <c r="A134" s="450" t="s">
        <v>478</v>
      </c>
      <c r="B134" s="451" t="s">
        <v>479</v>
      </c>
      <c r="C134" s="452" t="s">
        <v>485</v>
      </c>
      <c r="D134" s="453" t="s">
        <v>486</v>
      </c>
      <c r="E134" s="452" t="s">
        <v>763</v>
      </c>
      <c r="F134" s="453" t="s">
        <v>764</v>
      </c>
      <c r="G134" s="452" t="s">
        <v>794</v>
      </c>
      <c r="H134" s="452" t="s">
        <v>795</v>
      </c>
      <c r="I134" s="455">
        <v>198.44000244140625</v>
      </c>
      <c r="J134" s="455">
        <v>26</v>
      </c>
      <c r="K134" s="456">
        <v>5159.4400024414063</v>
      </c>
    </row>
    <row r="135" spans="1:11" ht="14.45" customHeight="1" x14ac:dyDescent="0.2">
      <c r="A135" s="450" t="s">
        <v>478</v>
      </c>
      <c r="B135" s="451" t="s">
        <v>479</v>
      </c>
      <c r="C135" s="452" t="s">
        <v>485</v>
      </c>
      <c r="D135" s="453" t="s">
        <v>486</v>
      </c>
      <c r="E135" s="452" t="s">
        <v>763</v>
      </c>
      <c r="F135" s="453" t="s">
        <v>764</v>
      </c>
      <c r="G135" s="452" t="s">
        <v>796</v>
      </c>
      <c r="H135" s="452" t="s">
        <v>797</v>
      </c>
      <c r="I135" s="455">
        <v>70.180000305175781</v>
      </c>
      <c r="J135" s="455">
        <v>20</v>
      </c>
      <c r="K135" s="456">
        <v>1403.5999755859375</v>
      </c>
    </row>
    <row r="136" spans="1:11" ht="14.45" customHeight="1" x14ac:dyDescent="0.2">
      <c r="A136" s="450" t="s">
        <v>478</v>
      </c>
      <c r="B136" s="451" t="s">
        <v>479</v>
      </c>
      <c r="C136" s="452" t="s">
        <v>485</v>
      </c>
      <c r="D136" s="453" t="s">
        <v>486</v>
      </c>
      <c r="E136" s="452" t="s">
        <v>763</v>
      </c>
      <c r="F136" s="453" t="s">
        <v>764</v>
      </c>
      <c r="G136" s="452" t="s">
        <v>798</v>
      </c>
      <c r="H136" s="452" t="s">
        <v>799</v>
      </c>
      <c r="I136" s="455">
        <v>25.532000732421874</v>
      </c>
      <c r="J136" s="455">
        <v>100</v>
      </c>
      <c r="K136" s="456">
        <v>2553.3000507354736</v>
      </c>
    </row>
    <row r="137" spans="1:11" ht="14.45" customHeight="1" x14ac:dyDescent="0.2">
      <c r="A137" s="450" t="s">
        <v>478</v>
      </c>
      <c r="B137" s="451" t="s">
        <v>479</v>
      </c>
      <c r="C137" s="452" t="s">
        <v>485</v>
      </c>
      <c r="D137" s="453" t="s">
        <v>486</v>
      </c>
      <c r="E137" s="452" t="s">
        <v>763</v>
      </c>
      <c r="F137" s="453" t="s">
        <v>764</v>
      </c>
      <c r="G137" s="452" t="s">
        <v>798</v>
      </c>
      <c r="H137" s="452" t="s">
        <v>800</v>
      </c>
      <c r="I137" s="455">
        <v>25.530000686645508</v>
      </c>
      <c r="J137" s="455">
        <v>10</v>
      </c>
      <c r="K137" s="456">
        <v>255.30999755859375</v>
      </c>
    </row>
    <row r="138" spans="1:11" ht="14.45" customHeight="1" x14ac:dyDescent="0.2">
      <c r="A138" s="450" t="s">
        <v>478</v>
      </c>
      <c r="B138" s="451" t="s">
        <v>479</v>
      </c>
      <c r="C138" s="452" t="s">
        <v>485</v>
      </c>
      <c r="D138" s="453" t="s">
        <v>486</v>
      </c>
      <c r="E138" s="452" t="s">
        <v>763</v>
      </c>
      <c r="F138" s="453" t="s">
        <v>764</v>
      </c>
      <c r="G138" s="452" t="s">
        <v>801</v>
      </c>
      <c r="H138" s="452" t="s">
        <v>802</v>
      </c>
      <c r="I138" s="455">
        <v>1185.800048828125</v>
      </c>
      <c r="J138" s="455">
        <v>2</v>
      </c>
      <c r="K138" s="456">
        <v>2371.60009765625</v>
      </c>
    </row>
    <row r="139" spans="1:11" ht="14.45" customHeight="1" x14ac:dyDescent="0.2">
      <c r="A139" s="450" t="s">
        <v>478</v>
      </c>
      <c r="B139" s="451" t="s">
        <v>479</v>
      </c>
      <c r="C139" s="452" t="s">
        <v>485</v>
      </c>
      <c r="D139" s="453" t="s">
        <v>486</v>
      </c>
      <c r="E139" s="452" t="s">
        <v>763</v>
      </c>
      <c r="F139" s="453" t="s">
        <v>764</v>
      </c>
      <c r="G139" s="452" t="s">
        <v>803</v>
      </c>
      <c r="H139" s="452" t="s">
        <v>804</v>
      </c>
      <c r="I139" s="455">
        <v>1452</v>
      </c>
      <c r="J139" s="455">
        <v>2</v>
      </c>
      <c r="K139" s="456">
        <v>2904</v>
      </c>
    </row>
    <row r="140" spans="1:11" ht="14.45" customHeight="1" x14ac:dyDescent="0.2">
      <c r="A140" s="450" t="s">
        <v>478</v>
      </c>
      <c r="B140" s="451" t="s">
        <v>479</v>
      </c>
      <c r="C140" s="452" t="s">
        <v>485</v>
      </c>
      <c r="D140" s="453" t="s">
        <v>486</v>
      </c>
      <c r="E140" s="452" t="s">
        <v>763</v>
      </c>
      <c r="F140" s="453" t="s">
        <v>764</v>
      </c>
      <c r="G140" s="452" t="s">
        <v>805</v>
      </c>
      <c r="H140" s="452" t="s">
        <v>806</v>
      </c>
      <c r="I140" s="455">
        <v>653.4000244140625</v>
      </c>
      <c r="J140" s="455">
        <v>2</v>
      </c>
      <c r="K140" s="456">
        <v>1306.800048828125</v>
      </c>
    </row>
    <row r="141" spans="1:11" ht="14.45" customHeight="1" x14ac:dyDescent="0.2">
      <c r="A141" s="450" t="s">
        <v>478</v>
      </c>
      <c r="B141" s="451" t="s">
        <v>479</v>
      </c>
      <c r="C141" s="452" t="s">
        <v>485</v>
      </c>
      <c r="D141" s="453" t="s">
        <v>486</v>
      </c>
      <c r="E141" s="452" t="s">
        <v>763</v>
      </c>
      <c r="F141" s="453" t="s">
        <v>764</v>
      </c>
      <c r="G141" s="452" t="s">
        <v>807</v>
      </c>
      <c r="H141" s="452" t="s">
        <v>808</v>
      </c>
      <c r="I141" s="455">
        <v>929.8900146484375</v>
      </c>
      <c r="J141" s="455">
        <v>5</v>
      </c>
      <c r="K141" s="456">
        <v>4649.43017578125</v>
      </c>
    </row>
    <row r="142" spans="1:11" ht="14.45" customHeight="1" x14ac:dyDescent="0.2">
      <c r="A142" s="450" t="s">
        <v>478</v>
      </c>
      <c r="B142" s="451" t="s">
        <v>479</v>
      </c>
      <c r="C142" s="452" t="s">
        <v>485</v>
      </c>
      <c r="D142" s="453" t="s">
        <v>486</v>
      </c>
      <c r="E142" s="452" t="s">
        <v>763</v>
      </c>
      <c r="F142" s="453" t="s">
        <v>764</v>
      </c>
      <c r="G142" s="452" t="s">
        <v>809</v>
      </c>
      <c r="H142" s="452" t="s">
        <v>810</v>
      </c>
      <c r="I142" s="455">
        <v>595.32000732421875</v>
      </c>
      <c r="J142" s="455">
        <v>2</v>
      </c>
      <c r="K142" s="456">
        <v>1190.6400146484375</v>
      </c>
    </row>
    <row r="143" spans="1:11" ht="14.45" customHeight="1" x14ac:dyDescent="0.2">
      <c r="A143" s="450" t="s">
        <v>478</v>
      </c>
      <c r="B143" s="451" t="s">
        <v>479</v>
      </c>
      <c r="C143" s="452" t="s">
        <v>485</v>
      </c>
      <c r="D143" s="453" t="s">
        <v>486</v>
      </c>
      <c r="E143" s="452" t="s">
        <v>763</v>
      </c>
      <c r="F143" s="453" t="s">
        <v>764</v>
      </c>
      <c r="G143" s="452" t="s">
        <v>811</v>
      </c>
      <c r="H143" s="452" t="s">
        <v>812</v>
      </c>
      <c r="I143" s="455">
        <v>496.10000610351563</v>
      </c>
      <c r="J143" s="455">
        <v>2</v>
      </c>
      <c r="K143" s="456">
        <v>992.20001220703125</v>
      </c>
    </row>
    <row r="144" spans="1:11" ht="14.45" customHeight="1" x14ac:dyDescent="0.2">
      <c r="A144" s="450" t="s">
        <v>478</v>
      </c>
      <c r="B144" s="451" t="s">
        <v>479</v>
      </c>
      <c r="C144" s="452" t="s">
        <v>485</v>
      </c>
      <c r="D144" s="453" t="s">
        <v>486</v>
      </c>
      <c r="E144" s="452" t="s">
        <v>763</v>
      </c>
      <c r="F144" s="453" t="s">
        <v>764</v>
      </c>
      <c r="G144" s="452" t="s">
        <v>813</v>
      </c>
      <c r="H144" s="452" t="s">
        <v>814</v>
      </c>
      <c r="I144" s="455">
        <v>217.80000305175781</v>
      </c>
      <c r="J144" s="455">
        <v>10</v>
      </c>
      <c r="K144" s="456">
        <v>2178</v>
      </c>
    </row>
    <row r="145" spans="1:11" ht="14.45" customHeight="1" x14ac:dyDescent="0.2">
      <c r="A145" s="450" t="s">
        <v>478</v>
      </c>
      <c r="B145" s="451" t="s">
        <v>479</v>
      </c>
      <c r="C145" s="452" t="s">
        <v>485</v>
      </c>
      <c r="D145" s="453" t="s">
        <v>486</v>
      </c>
      <c r="E145" s="452" t="s">
        <v>763</v>
      </c>
      <c r="F145" s="453" t="s">
        <v>764</v>
      </c>
      <c r="G145" s="452" t="s">
        <v>815</v>
      </c>
      <c r="H145" s="452" t="s">
        <v>816</v>
      </c>
      <c r="I145" s="455">
        <v>4.1399998664855957</v>
      </c>
      <c r="J145" s="455">
        <v>500</v>
      </c>
      <c r="K145" s="456">
        <v>2069.10009765625</v>
      </c>
    </row>
    <row r="146" spans="1:11" ht="14.45" customHeight="1" x14ac:dyDescent="0.2">
      <c r="A146" s="450" t="s">
        <v>478</v>
      </c>
      <c r="B146" s="451" t="s">
        <v>479</v>
      </c>
      <c r="C146" s="452" t="s">
        <v>485</v>
      </c>
      <c r="D146" s="453" t="s">
        <v>486</v>
      </c>
      <c r="E146" s="452" t="s">
        <v>763</v>
      </c>
      <c r="F146" s="453" t="s">
        <v>764</v>
      </c>
      <c r="G146" s="452" t="s">
        <v>817</v>
      </c>
      <c r="H146" s="452" t="s">
        <v>818</v>
      </c>
      <c r="I146" s="455">
        <v>123.90000152587891</v>
      </c>
      <c r="J146" s="455">
        <v>50</v>
      </c>
      <c r="K146" s="456">
        <v>6195.2001953125</v>
      </c>
    </row>
    <row r="147" spans="1:11" ht="14.45" customHeight="1" x14ac:dyDescent="0.2">
      <c r="A147" s="450" t="s">
        <v>478</v>
      </c>
      <c r="B147" s="451" t="s">
        <v>479</v>
      </c>
      <c r="C147" s="452" t="s">
        <v>485</v>
      </c>
      <c r="D147" s="453" t="s">
        <v>486</v>
      </c>
      <c r="E147" s="452" t="s">
        <v>763</v>
      </c>
      <c r="F147" s="453" t="s">
        <v>764</v>
      </c>
      <c r="G147" s="452" t="s">
        <v>819</v>
      </c>
      <c r="H147" s="452" t="s">
        <v>820</v>
      </c>
      <c r="I147" s="455">
        <v>2.5899999141693115</v>
      </c>
      <c r="J147" s="455">
        <v>500</v>
      </c>
      <c r="K147" s="456">
        <v>1294.699951171875</v>
      </c>
    </row>
    <row r="148" spans="1:11" ht="14.45" customHeight="1" x14ac:dyDescent="0.2">
      <c r="A148" s="450" t="s">
        <v>478</v>
      </c>
      <c r="B148" s="451" t="s">
        <v>479</v>
      </c>
      <c r="C148" s="452" t="s">
        <v>485</v>
      </c>
      <c r="D148" s="453" t="s">
        <v>486</v>
      </c>
      <c r="E148" s="452" t="s">
        <v>763</v>
      </c>
      <c r="F148" s="453" t="s">
        <v>764</v>
      </c>
      <c r="G148" s="452" t="s">
        <v>821</v>
      </c>
      <c r="H148" s="452" t="s">
        <v>822</v>
      </c>
      <c r="I148" s="455">
        <v>723.58001708984375</v>
      </c>
      <c r="J148" s="455">
        <v>3</v>
      </c>
      <c r="K148" s="456">
        <v>2170.7400512695313</v>
      </c>
    </row>
    <row r="149" spans="1:11" ht="14.45" customHeight="1" x14ac:dyDescent="0.2">
      <c r="A149" s="450" t="s">
        <v>478</v>
      </c>
      <c r="B149" s="451" t="s">
        <v>479</v>
      </c>
      <c r="C149" s="452" t="s">
        <v>485</v>
      </c>
      <c r="D149" s="453" t="s">
        <v>486</v>
      </c>
      <c r="E149" s="452" t="s">
        <v>763</v>
      </c>
      <c r="F149" s="453" t="s">
        <v>764</v>
      </c>
      <c r="G149" s="452" t="s">
        <v>823</v>
      </c>
      <c r="H149" s="452" t="s">
        <v>824</v>
      </c>
      <c r="I149" s="455">
        <v>0.653333326180776</v>
      </c>
      <c r="J149" s="455">
        <v>3200</v>
      </c>
      <c r="K149" s="456">
        <v>2092</v>
      </c>
    </row>
    <row r="150" spans="1:11" ht="14.45" customHeight="1" x14ac:dyDescent="0.2">
      <c r="A150" s="450" t="s">
        <v>478</v>
      </c>
      <c r="B150" s="451" t="s">
        <v>479</v>
      </c>
      <c r="C150" s="452" t="s">
        <v>485</v>
      </c>
      <c r="D150" s="453" t="s">
        <v>486</v>
      </c>
      <c r="E150" s="452" t="s">
        <v>763</v>
      </c>
      <c r="F150" s="453" t="s">
        <v>764</v>
      </c>
      <c r="G150" s="452" t="s">
        <v>823</v>
      </c>
      <c r="H150" s="452" t="s">
        <v>825</v>
      </c>
      <c r="I150" s="455">
        <v>0.68999997774759925</v>
      </c>
      <c r="J150" s="455">
        <v>2400</v>
      </c>
      <c r="K150" s="456">
        <v>1664.9599609375</v>
      </c>
    </row>
    <row r="151" spans="1:11" ht="14.45" customHeight="1" x14ac:dyDescent="0.2">
      <c r="A151" s="450" t="s">
        <v>478</v>
      </c>
      <c r="B151" s="451" t="s">
        <v>479</v>
      </c>
      <c r="C151" s="452" t="s">
        <v>485</v>
      </c>
      <c r="D151" s="453" t="s">
        <v>486</v>
      </c>
      <c r="E151" s="452" t="s">
        <v>763</v>
      </c>
      <c r="F151" s="453" t="s">
        <v>764</v>
      </c>
      <c r="G151" s="452" t="s">
        <v>826</v>
      </c>
      <c r="H151" s="452" t="s">
        <v>827</v>
      </c>
      <c r="I151" s="455">
        <v>0.80000001192092896</v>
      </c>
      <c r="J151" s="455">
        <v>20</v>
      </c>
      <c r="K151" s="456">
        <v>16</v>
      </c>
    </row>
    <row r="152" spans="1:11" ht="14.45" customHeight="1" x14ac:dyDescent="0.2">
      <c r="A152" s="450" t="s">
        <v>478</v>
      </c>
      <c r="B152" s="451" t="s">
        <v>479</v>
      </c>
      <c r="C152" s="452" t="s">
        <v>485</v>
      </c>
      <c r="D152" s="453" t="s">
        <v>486</v>
      </c>
      <c r="E152" s="452" t="s">
        <v>763</v>
      </c>
      <c r="F152" s="453" t="s">
        <v>764</v>
      </c>
      <c r="G152" s="452" t="s">
        <v>828</v>
      </c>
      <c r="H152" s="452" t="s">
        <v>829</v>
      </c>
      <c r="I152" s="455">
        <v>1.1499999761581421</v>
      </c>
      <c r="J152" s="455">
        <v>240</v>
      </c>
      <c r="K152" s="456">
        <v>275.54000854492188</v>
      </c>
    </row>
    <row r="153" spans="1:11" ht="14.45" customHeight="1" x14ac:dyDescent="0.2">
      <c r="A153" s="450" t="s">
        <v>478</v>
      </c>
      <c r="B153" s="451" t="s">
        <v>479</v>
      </c>
      <c r="C153" s="452" t="s">
        <v>485</v>
      </c>
      <c r="D153" s="453" t="s">
        <v>486</v>
      </c>
      <c r="E153" s="452" t="s">
        <v>763</v>
      </c>
      <c r="F153" s="453" t="s">
        <v>764</v>
      </c>
      <c r="G153" s="452" t="s">
        <v>830</v>
      </c>
      <c r="H153" s="452" t="s">
        <v>831</v>
      </c>
      <c r="I153" s="455">
        <v>1.1333333253860474</v>
      </c>
      <c r="J153" s="455">
        <v>560</v>
      </c>
      <c r="K153" s="456">
        <v>634.40000915527344</v>
      </c>
    </row>
    <row r="154" spans="1:11" ht="14.45" customHeight="1" x14ac:dyDescent="0.2">
      <c r="A154" s="450" t="s">
        <v>478</v>
      </c>
      <c r="B154" s="451" t="s">
        <v>479</v>
      </c>
      <c r="C154" s="452" t="s">
        <v>485</v>
      </c>
      <c r="D154" s="453" t="s">
        <v>486</v>
      </c>
      <c r="E154" s="452" t="s">
        <v>763</v>
      </c>
      <c r="F154" s="453" t="s">
        <v>764</v>
      </c>
      <c r="G154" s="452" t="s">
        <v>832</v>
      </c>
      <c r="H154" s="452" t="s">
        <v>833</v>
      </c>
      <c r="I154" s="455">
        <v>0.56999999284744263</v>
      </c>
      <c r="J154" s="455">
        <v>20</v>
      </c>
      <c r="K154" s="456">
        <v>11.399999618530273</v>
      </c>
    </row>
    <row r="155" spans="1:11" ht="14.45" customHeight="1" x14ac:dyDescent="0.2">
      <c r="A155" s="450" t="s">
        <v>478</v>
      </c>
      <c r="B155" s="451" t="s">
        <v>479</v>
      </c>
      <c r="C155" s="452" t="s">
        <v>485</v>
      </c>
      <c r="D155" s="453" t="s">
        <v>486</v>
      </c>
      <c r="E155" s="452" t="s">
        <v>763</v>
      </c>
      <c r="F155" s="453" t="s">
        <v>764</v>
      </c>
      <c r="G155" s="452" t="s">
        <v>834</v>
      </c>
      <c r="H155" s="452" t="s">
        <v>835</v>
      </c>
      <c r="I155" s="455">
        <v>1208.7900390625</v>
      </c>
      <c r="J155" s="455">
        <v>2</v>
      </c>
      <c r="K155" s="456">
        <v>2417.580078125</v>
      </c>
    </row>
    <row r="156" spans="1:11" ht="14.45" customHeight="1" x14ac:dyDescent="0.2">
      <c r="A156" s="450" t="s">
        <v>478</v>
      </c>
      <c r="B156" s="451" t="s">
        <v>479</v>
      </c>
      <c r="C156" s="452" t="s">
        <v>485</v>
      </c>
      <c r="D156" s="453" t="s">
        <v>486</v>
      </c>
      <c r="E156" s="452" t="s">
        <v>763</v>
      </c>
      <c r="F156" s="453" t="s">
        <v>764</v>
      </c>
      <c r="G156" s="452" t="s">
        <v>836</v>
      </c>
      <c r="H156" s="452" t="s">
        <v>837</v>
      </c>
      <c r="I156" s="455">
        <v>4.7600002288818359</v>
      </c>
      <c r="J156" s="455">
        <v>100</v>
      </c>
      <c r="K156" s="456">
        <v>475.52999877929688</v>
      </c>
    </row>
    <row r="157" spans="1:11" ht="14.45" customHeight="1" x14ac:dyDescent="0.2">
      <c r="A157" s="450" t="s">
        <v>478</v>
      </c>
      <c r="B157" s="451" t="s">
        <v>479</v>
      </c>
      <c r="C157" s="452" t="s">
        <v>485</v>
      </c>
      <c r="D157" s="453" t="s">
        <v>486</v>
      </c>
      <c r="E157" s="452" t="s">
        <v>763</v>
      </c>
      <c r="F157" s="453" t="s">
        <v>764</v>
      </c>
      <c r="G157" s="452" t="s">
        <v>838</v>
      </c>
      <c r="H157" s="452" t="s">
        <v>839</v>
      </c>
      <c r="I157" s="455">
        <v>1.4500000476837158</v>
      </c>
      <c r="J157" s="455">
        <v>9700</v>
      </c>
      <c r="K157" s="456">
        <v>14084.399993896484</v>
      </c>
    </row>
    <row r="158" spans="1:11" ht="14.45" customHeight="1" x14ac:dyDescent="0.2">
      <c r="A158" s="450" t="s">
        <v>478</v>
      </c>
      <c r="B158" s="451" t="s">
        <v>479</v>
      </c>
      <c r="C158" s="452" t="s">
        <v>485</v>
      </c>
      <c r="D158" s="453" t="s">
        <v>486</v>
      </c>
      <c r="E158" s="452" t="s">
        <v>763</v>
      </c>
      <c r="F158" s="453" t="s">
        <v>764</v>
      </c>
      <c r="G158" s="452" t="s">
        <v>840</v>
      </c>
      <c r="H158" s="452" t="s">
        <v>841</v>
      </c>
      <c r="I158" s="455">
        <v>2</v>
      </c>
      <c r="J158" s="455">
        <v>8200</v>
      </c>
      <c r="K158" s="456">
        <v>16371.300048828125</v>
      </c>
    </row>
    <row r="159" spans="1:11" ht="14.45" customHeight="1" x14ac:dyDescent="0.2">
      <c r="A159" s="450" t="s">
        <v>478</v>
      </c>
      <c r="B159" s="451" t="s">
        <v>479</v>
      </c>
      <c r="C159" s="452" t="s">
        <v>485</v>
      </c>
      <c r="D159" s="453" t="s">
        <v>486</v>
      </c>
      <c r="E159" s="452" t="s">
        <v>763</v>
      </c>
      <c r="F159" s="453" t="s">
        <v>764</v>
      </c>
      <c r="G159" s="452" t="s">
        <v>842</v>
      </c>
      <c r="H159" s="452" t="s">
        <v>843</v>
      </c>
      <c r="I159" s="455">
        <v>1.9900000095367432</v>
      </c>
      <c r="J159" s="455">
        <v>20</v>
      </c>
      <c r="K159" s="456">
        <v>39.799999237060547</v>
      </c>
    </row>
    <row r="160" spans="1:11" ht="14.45" customHeight="1" x14ac:dyDescent="0.2">
      <c r="A160" s="450" t="s">
        <v>478</v>
      </c>
      <c r="B160" s="451" t="s">
        <v>479</v>
      </c>
      <c r="C160" s="452" t="s">
        <v>485</v>
      </c>
      <c r="D160" s="453" t="s">
        <v>486</v>
      </c>
      <c r="E160" s="452" t="s">
        <v>763</v>
      </c>
      <c r="F160" s="453" t="s">
        <v>764</v>
      </c>
      <c r="G160" s="452" t="s">
        <v>844</v>
      </c>
      <c r="H160" s="452" t="s">
        <v>845</v>
      </c>
      <c r="I160" s="455">
        <v>2</v>
      </c>
      <c r="J160" s="455">
        <v>10</v>
      </c>
      <c r="K160" s="456">
        <v>20</v>
      </c>
    </row>
    <row r="161" spans="1:11" ht="14.45" customHeight="1" x14ac:dyDescent="0.2">
      <c r="A161" s="450" t="s">
        <v>478</v>
      </c>
      <c r="B161" s="451" t="s">
        <v>479</v>
      </c>
      <c r="C161" s="452" t="s">
        <v>485</v>
      </c>
      <c r="D161" s="453" t="s">
        <v>486</v>
      </c>
      <c r="E161" s="452" t="s">
        <v>763</v>
      </c>
      <c r="F161" s="453" t="s">
        <v>764</v>
      </c>
      <c r="G161" s="452" t="s">
        <v>846</v>
      </c>
      <c r="H161" s="452" t="s">
        <v>847</v>
      </c>
      <c r="I161" s="455">
        <v>3.1450001001358032</v>
      </c>
      <c r="J161" s="455">
        <v>20</v>
      </c>
      <c r="K161" s="456">
        <v>62.899999618530273</v>
      </c>
    </row>
    <row r="162" spans="1:11" ht="14.45" customHeight="1" x14ac:dyDescent="0.2">
      <c r="A162" s="450" t="s">
        <v>478</v>
      </c>
      <c r="B162" s="451" t="s">
        <v>479</v>
      </c>
      <c r="C162" s="452" t="s">
        <v>485</v>
      </c>
      <c r="D162" s="453" t="s">
        <v>486</v>
      </c>
      <c r="E162" s="452" t="s">
        <v>763</v>
      </c>
      <c r="F162" s="453" t="s">
        <v>764</v>
      </c>
      <c r="G162" s="452" t="s">
        <v>848</v>
      </c>
      <c r="H162" s="452" t="s">
        <v>849</v>
      </c>
      <c r="I162" s="455">
        <v>2.3579999923706056</v>
      </c>
      <c r="J162" s="455">
        <v>4400</v>
      </c>
      <c r="K162" s="456">
        <v>10393.260192871094</v>
      </c>
    </row>
    <row r="163" spans="1:11" ht="14.45" customHeight="1" x14ac:dyDescent="0.2">
      <c r="A163" s="450" t="s">
        <v>478</v>
      </c>
      <c r="B163" s="451" t="s">
        <v>479</v>
      </c>
      <c r="C163" s="452" t="s">
        <v>485</v>
      </c>
      <c r="D163" s="453" t="s">
        <v>486</v>
      </c>
      <c r="E163" s="452" t="s">
        <v>763</v>
      </c>
      <c r="F163" s="453" t="s">
        <v>764</v>
      </c>
      <c r="G163" s="452" t="s">
        <v>850</v>
      </c>
      <c r="H163" s="452" t="s">
        <v>851</v>
      </c>
      <c r="I163" s="455">
        <v>23.719999313354492</v>
      </c>
      <c r="J163" s="455">
        <v>40</v>
      </c>
      <c r="K163" s="456">
        <v>948.6300048828125</v>
      </c>
    </row>
    <row r="164" spans="1:11" ht="14.45" customHeight="1" x14ac:dyDescent="0.2">
      <c r="A164" s="450" t="s">
        <v>478</v>
      </c>
      <c r="B164" s="451" t="s">
        <v>479</v>
      </c>
      <c r="C164" s="452" t="s">
        <v>485</v>
      </c>
      <c r="D164" s="453" t="s">
        <v>486</v>
      </c>
      <c r="E164" s="452" t="s">
        <v>763</v>
      </c>
      <c r="F164" s="453" t="s">
        <v>764</v>
      </c>
      <c r="G164" s="452" t="s">
        <v>850</v>
      </c>
      <c r="H164" s="452" t="s">
        <v>852</v>
      </c>
      <c r="I164" s="455">
        <v>23.713999176025389</v>
      </c>
      <c r="J164" s="455">
        <v>140</v>
      </c>
      <c r="K164" s="456">
        <v>3319.9999389648438</v>
      </c>
    </row>
    <row r="165" spans="1:11" ht="14.45" customHeight="1" x14ac:dyDescent="0.2">
      <c r="A165" s="450" t="s">
        <v>478</v>
      </c>
      <c r="B165" s="451" t="s">
        <v>479</v>
      </c>
      <c r="C165" s="452" t="s">
        <v>485</v>
      </c>
      <c r="D165" s="453" t="s">
        <v>486</v>
      </c>
      <c r="E165" s="452" t="s">
        <v>853</v>
      </c>
      <c r="F165" s="453" t="s">
        <v>854</v>
      </c>
      <c r="G165" s="452" t="s">
        <v>855</v>
      </c>
      <c r="H165" s="452" t="s">
        <v>856</v>
      </c>
      <c r="I165" s="455">
        <v>0.47999998927116394</v>
      </c>
      <c r="J165" s="455">
        <v>100</v>
      </c>
      <c r="K165" s="456">
        <v>48</v>
      </c>
    </row>
    <row r="166" spans="1:11" ht="14.45" customHeight="1" x14ac:dyDescent="0.2">
      <c r="A166" s="450" t="s">
        <v>478</v>
      </c>
      <c r="B166" s="451" t="s">
        <v>479</v>
      </c>
      <c r="C166" s="452" t="s">
        <v>485</v>
      </c>
      <c r="D166" s="453" t="s">
        <v>486</v>
      </c>
      <c r="E166" s="452" t="s">
        <v>853</v>
      </c>
      <c r="F166" s="453" t="s">
        <v>854</v>
      </c>
      <c r="G166" s="452" t="s">
        <v>857</v>
      </c>
      <c r="H166" s="452" t="s">
        <v>858</v>
      </c>
      <c r="I166" s="455">
        <v>0.30000001192092896</v>
      </c>
      <c r="J166" s="455">
        <v>50</v>
      </c>
      <c r="K166" s="456">
        <v>15</v>
      </c>
    </row>
    <row r="167" spans="1:11" ht="14.45" customHeight="1" x14ac:dyDescent="0.2">
      <c r="A167" s="450" t="s">
        <v>478</v>
      </c>
      <c r="B167" s="451" t="s">
        <v>479</v>
      </c>
      <c r="C167" s="452" t="s">
        <v>485</v>
      </c>
      <c r="D167" s="453" t="s">
        <v>486</v>
      </c>
      <c r="E167" s="452" t="s">
        <v>853</v>
      </c>
      <c r="F167" s="453" t="s">
        <v>854</v>
      </c>
      <c r="G167" s="452" t="s">
        <v>859</v>
      </c>
      <c r="H167" s="452" t="s">
        <v>860</v>
      </c>
      <c r="I167" s="455">
        <v>0.36000001430511475</v>
      </c>
      <c r="J167" s="455">
        <v>100</v>
      </c>
      <c r="K167" s="456">
        <v>36</v>
      </c>
    </row>
    <row r="168" spans="1:11" ht="14.45" customHeight="1" x14ac:dyDescent="0.2">
      <c r="A168" s="450" t="s">
        <v>478</v>
      </c>
      <c r="B168" s="451" t="s">
        <v>479</v>
      </c>
      <c r="C168" s="452" t="s">
        <v>485</v>
      </c>
      <c r="D168" s="453" t="s">
        <v>486</v>
      </c>
      <c r="E168" s="452" t="s">
        <v>861</v>
      </c>
      <c r="F168" s="453" t="s">
        <v>862</v>
      </c>
      <c r="G168" s="452" t="s">
        <v>863</v>
      </c>
      <c r="H168" s="452" t="s">
        <v>864</v>
      </c>
      <c r="I168" s="455">
        <v>18.629999160766602</v>
      </c>
      <c r="J168" s="455">
        <v>450</v>
      </c>
      <c r="K168" s="456">
        <v>8385.3001708984375</v>
      </c>
    </row>
    <row r="169" spans="1:11" ht="14.45" customHeight="1" x14ac:dyDescent="0.2">
      <c r="A169" s="450" t="s">
        <v>478</v>
      </c>
      <c r="B169" s="451" t="s">
        <v>479</v>
      </c>
      <c r="C169" s="452" t="s">
        <v>485</v>
      </c>
      <c r="D169" s="453" t="s">
        <v>486</v>
      </c>
      <c r="E169" s="452" t="s">
        <v>861</v>
      </c>
      <c r="F169" s="453" t="s">
        <v>862</v>
      </c>
      <c r="G169" s="452" t="s">
        <v>865</v>
      </c>
      <c r="H169" s="452" t="s">
        <v>866</v>
      </c>
      <c r="I169" s="455">
        <v>18.632856369018555</v>
      </c>
      <c r="J169" s="455">
        <v>350</v>
      </c>
      <c r="K169" s="456">
        <v>6522.5000610351563</v>
      </c>
    </row>
    <row r="170" spans="1:11" ht="14.45" customHeight="1" x14ac:dyDescent="0.2">
      <c r="A170" s="450" t="s">
        <v>478</v>
      </c>
      <c r="B170" s="451" t="s">
        <v>479</v>
      </c>
      <c r="C170" s="452" t="s">
        <v>485</v>
      </c>
      <c r="D170" s="453" t="s">
        <v>486</v>
      </c>
      <c r="E170" s="452" t="s">
        <v>861</v>
      </c>
      <c r="F170" s="453" t="s">
        <v>862</v>
      </c>
      <c r="G170" s="452" t="s">
        <v>867</v>
      </c>
      <c r="H170" s="452" t="s">
        <v>868</v>
      </c>
      <c r="I170" s="455">
        <v>13.715555402967665</v>
      </c>
      <c r="J170" s="455">
        <v>1020</v>
      </c>
      <c r="K170" s="456">
        <v>13980.799987792969</v>
      </c>
    </row>
    <row r="171" spans="1:11" ht="14.45" customHeight="1" x14ac:dyDescent="0.2">
      <c r="A171" s="450" t="s">
        <v>478</v>
      </c>
      <c r="B171" s="451" t="s">
        <v>479</v>
      </c>
      <c r="C171" s="452" t="s">
        <v>485</v>
      </c>
      <c r="D171" s="453" t="s">
        <v>486</v>
      </c>
      <c r="E171" s="452" t="s">
        <v>861</v>
      </c>
      <c r="F171" s="453" t="s">
        <v>862</v>
      </c>
      <c r="G171" s="452" t="s">
        <v>869</v>
      </c>
      <c r="H171" s="452" t="s">
        <v>870</v>
      </c>
      <c r="I171" s="455">
        <v>11.739999771118164</v>
      </c>
      <c r="J171" s="455">
        <v>100</v>
      </c>
      <c r="K171" s="456">
        <v>1174</v>
      </c>
    </row>
    <row r="172" spans="1:11" ht="14.45" customHeight="1" x14ac:dyDescent="0.2">
      <c r="A172" s="450" t="s">
        <v>478</v>
      </c>
      <c r="B172" s="451" t="s">
        <v>479</v>
      </c>
      <c r="C172" s="452" t="s">
        <v>485</v>
      </c>
      <c r="D172" s="453" t="s">
        <v>486</v>
      </c>
      <c r="E172" s="452" t="s">
        <v>861</v>
      </c>
      <c r="F172" s="453" t="s">
        <v>862</v>
      </c>
      <c r="G172" s="452" t="s">
        <v>871</v>
      </c>
      <c r="H172" s="452" t="s">
        <v>872</v>
      </c>
      <c r="I172" s="455">
        <v>7.0100002288818359</v>
      </c>
      <c r="J172" s="455">
        <v>350</v>
      </c>
      <c r="K172" s="456">
        <v>2453.5</v>
      </c>
    </row>
    <row r="173" spans="1:11" ht="14.45" customHeight="1" x14ac:dyDescent="0.2">
      <c r="A173" s="450" t="s">
        <v>478</v>
      </c>
      <c r="B173" s="451" t="s">
        <v>479</v>
      </c>
      <c r="C173" s="452" t="s">
        <v>485</v>
      </c>
      <c r="D173" s="453" t="s">
        <v>486</v>
      </c>
      <c r="E173" s="452" t="s">
        <v>861</v>
      </c>
      <c r="F173" s="453" t="s">
        <v>862</v>
      </c>
      <c r="G173" s="452" t="s">
        <v>873</v>
      </c>
      <c r="H173" s="452" t="s">
        <v>874</v>
      </c>
      <c r="I173" s="455">
        <v>6.2399997711181641</v>
      </c>
      <c r="J173" s="455">
        <v>350</v>
      </c>
      <c r="K173" s="456">
        <v>2183.0999755859375</v>
      </c>
    </row>
    <row r="174" spans="1:11" ht="14.45" customHeight="1" x14ac:dyDescent="0.2">
      <c r="A174" s="450" t="s">
        <v>478</v>
      </c>
      <c r="B174" s="451" t="s">
        <v>479</v>
      </c>
      <c r="C174" s="452" t="s">
        <v>485</v>
      </c>
      <c r="D174" s="453" t="s">
        <v>486</v>
      </c>
      <c r="E174" s="452" t="s">
        <v>861</v>
      </c>
      <c r="F174" s="453" t="s">
        <v>862</v>
      </c>
      <c r="G174" s="452" t="s">
        <v>875</v>
      </c>
      <c r="H174" s="452" t="s">
        <v>876</v>
      </c>
      <c r="I174" s="455">
        <v>2.8971428530556813</v>
      </c>
      <c r="J174" s="455">
        <v>11300</v>
      </c>
      <c r="K174" s="456">
        <v>32563</v>
      </c>
    </row>
    <row r="175" spans="1:11" ht="14.45" customHeight="1" x14ac:dyDescent="0.2">
      <c r="A175" s="450" t="s">
        <v>478</v>
      </c>
      <c r="B175" s="451" t="s">
        <v>479</v>
      </c>
      <c r="C175" s="452" t="s">
        <v>485</v>
      </c>
      <c r="D175" s="453" t="s">
        <v>486</v>
      </c>
      <c r="E175" s="452" t="s">
        <v>861</v>
      </c>
      <c r="F175" s="453" t="s">
        <v>862</v>
      </c>
      <c r="G175" s="452" t="s">
        <v>877</v>
      </c>
      <c r="H175" s="452" t="s">
        <v>878</v>
      </c>
      <c r="I175" s="455">
        <v>2.9600000381469727</v>
      </c>
      <c r="J175" s="455">
        <v>2000</v>
      </c>
      <c r="K175" s="456">
        <v>5850</v>
      </c>
    </row>
    <row r="176" spans="1:11" ht="14.45" customHeight="1" x14ac:dyDescent="0.2">
      <c r="A176" s="450" t="s">
        <v>478</v>
      </c>
      <c r="B176" s="451" t="s">
        <v>479</v>
      </c>
      <c r="C176" s="452" t="s">
        <v>485</v>
      </c>
      <c r="D176" s="453" t="s">
        <v>486</v>
      </c>
      <c r="E176" s="452" t="s">
        <v>861</v>
      </c>
      <c r="F176" s="453" t="s">
        <v>862</v>
      </c>
      <c r="G176" s="452" t="s">
        <v>879</v>
      </c>
      <c r="H176" s="452" t="s">
        <v>880</v>
      </c>
      <c r="I176" s="455">
        <v>2.8950001001358032</v>
      </c>
      <c r="J176" s="455">
        <v>1200</v>
      </c>
      <c r="K176" s="456">
        <v>3474</v>
      </c>
    </row>
    <row r="177" spans="1:11" ht="14.45" customHeight="1" x14ac:dyDescent="0.2">
      <c r="A177" s="450" t="s">
        <v>478</v>
      </c>
      <c r="B177" s="451" t="s">
        <v>479</v>
      </c>
      <c r="C177" s="452" t="s">
        <v>485</v>
      </c>
      <c r="D177" s="453" t="s">
        <v>486</v>
      </c>
      <c r="E177" s="452" t="s">
        <v>861</v>
      </c>
      <c r="F177" s="453" t="s">
        <v>862</v>
      </c>
      <c r="G177" s="452" t="s">
        <v>881</v>
      </c>
      <c r="H177" s="452" t="s">
        <v>882</v>
      </c>
      <c r="I177" s="455">
        <v>2.2999999523162842</v>
      </c>
      <c r="J177" s="455">
        <v>600</v>
      </c>
      <c r="K177" s="456">
        <v>1379.1600341796875</v>
      </c>
    </row>
    <row r="178" spans="1:11" ht="14.45" customHeight="1" x14ac:dyDescent="0.2">
      <c r="A178" s="450" t="s">
        <v>478</v>
      </c>
      <c r="B178" s="451" t="s">
        <v>479</v>
      </c>
      <c r="C178" s="452" t="s">
        <v>485</v>
      </c>
      <c r="D178" s="453" t="s">
        <v>486</v>
      </c>
      <c r="E178" s="452" t="s">
        <v>861</v>
      </c>
      <c r="F178" s="453" t="s">
        <v>862</v>
      </c>
      <c r="G178" s="452" t="s">
        <v>883</v>
      </c>
      <c r="H178" s="452" t="s">
        <v>884</v>
      </c>
      <c r="I178" s="455">
        <v>2.2999999523162842</v>
      </c>
      <c r="J178" s="455">
        <v>2800</v>
      </c>
      <c r="K178" s="456">
        <v>6440</v>
      </c>
    </row>
    <row r="179" spans="1:11" ht="14.45" customHeight="1" x14ac:dyDescent="0.2">
      <c r="A179" s="450" t="s">
        <v>478</v>
      </c>
      <c r="B179" s="451" t="s">
        <v>479</v>
      </c>
      <c r="C179" s="452" t="s">
        <v>485</v>
      </c>
      <c r="D179" s="453" t="s">
        <v>486</v>
      </c>
      <c r="E179" s="452" t="s">
        <v>861</v>
      </c>
      <c r="F179" s="453" t="s">
        <v>862</v>
      </c>
      <c r="G179" s="452" t="s">
        <v>885</v>
      </c>
      <c r="H179" s="452" t="s">
        <v>886</v>
      </c>
      <c r="I179" s="455">
        <v>2.2999999523162842</v>
      </c>
      <c r="J179" s="455">
        <v>600</v>
      </c>
      <c r="K179" s="456">
        <v>1380</v>
      </c>
    </row>
    <row r="180" spans="1:11" ht="14.45" customHeight="1" x14ac:dyDescent="0.2">
      <c r="A180" s="450" t="s">
        <v>478</v>
      </c>
      <c r="B180" s="451" t="s">
        <v>479</v>
      </c>
      <c r="C180" s="452" t="s">
        <v>485</v>
      </c>
      <c r="D180" s="453" t="s">
        <v>486</v>
      </c>
      <c r="E180" s="452" t="s">
        <v>861</v>
      </c>
      <c r="F180" s="453" t="s">
        <v>862</v>
      </c>
      <c r="G180" s="452" t="s">
        <v>887</v>
      </c>
      <c r="H180" s="452" t="s">
        <v>888</v>
      </c>
      <c r="I180" s="455">
        <v>3.3900001049041748</v>
      </c>
      <c r="J180" s="455">
        <v>2000</v>
      </c>
      <c r="K180" s="456">
        <v>6780</v>
      </c>
    </row>
    <row r="181" spans="1:11" ht="14.45" customHeight="1" x14ac:dyDescent="0.2">
      <c r="A181" s="450" t="s">
        <v>478</v>
      </c>
      <c r="B181" s="451" t="s">
        <v>479</v>
      </c>
      <c r="C181" s="452" t="s">
        <v>485</v>
      </c>
      <c r="D181" s="453" t="s">
        <v>486</v>
      </c>
      <c r="E181" s="452" t="s">
        <v>861</v>
      </c>
      <c r="F181" s="453" t="s">
        <v>862</v>
      </c>
      <c r="G181" s="452" t="s">
        <v>889</v>
      </c>
      <c r="H181" s="452" t="s">
        <v>890</v>
      </c>
      <c r="I181" s="455">
        <v>3.3900001049041748</v>
      </c>
      <c r="J181" s="455">
        <v>1600</v>
      </c>
      <c r="K181" s="456">
        <v>5424</v>
      </c>
    </row>
    <row r="182" spans="1:11" ht="14.45" customHeight="1" x14ac:dyDescent="0.2">
      <c r="A182" s="450" t="s">
        <v>478</v>
      </c>
      <c r="B182" s="451" t="s">
        <v>479</v>
      </c>
      <c r="C182" s="452" t="s">
        <v>485</v>
      </c>
      <c r="D182" s="453" t="s">
        <v>486</v>
      </c>
      <c r="E182" s="452" t="s">
        <v>861</v>
      </c>
      <c r="F182" s="453" t="s">
        <v>862</v>
      </c>
      <c r="G182" s="452" t="s">
        <v>891</v>
      </c>
      <c r="H182" s="452" t="s">
        <v>892</v>
      </c>
      <c r="I182" s="455">
        <v>3.0199999809265137</v>
      </c>
      <c r="J182" s="455">
        <v>1000</v>
      </c>
      <c r="K182" s="456">
        <v>3020</v>
      </c>
    </row>
    <row r="183" spans="1:11" ht="14.45" customHeight="1" x14ac:dyDescent="0.2">
      <c r="A183" s="450" t="s">
        <v>478</v>
      </c>
      <c r="B183" s="451" t="s">
        <v>479</v>
      </c>
      <c r="C183" s="452" t="s">
        <v>485</v>
      </c>
      <c r="D183" s="453" t="s">
        <v>486</v>
      </c>
      <c r="E183" s="452" t="s">
        <v>861</v>
      </c>
      <c r="F183" s="453" t="s">
        <v>862</v>
      </c>
      <c r="G183" s="452" t="s">
        <v>893</v>
      </c>
      <c r="H183" s="452" t="s">
        <v>894</v>
      </c>
      <c r="I183" s="455">
        <v>3.565000057220459</v>
      </c>
      <c r="J183" s="455">
        <v>1800</v>
      </c>
      <c r="K183" s="456">
        <v>6526</v>
      </c>
    </row>
    <row r="184" spans="1:11" ht="14.45" customHeight="1" x14ac:dyDescent="0.2">
      <c r="A184" s="450" t="s">
        <v>478</v>
      </c>
      <c r="B184" s="451" t="s">
        <v>479</v>
      </c>
      <c r="C184" s="452" t="s">
        <v>485</v>
      </c>
      <c r="D184" s="453" t="s">
        <v>486</v>
      </c>
      <c r="E184" s="452" t="s">
        <v>861</v>
      </c>
      <c r="F184" s="453" t="s">
        <v>862</v>
      </c>
      <c r="G184" s="452" t="s">
        <v>895</v>
      </c>
      <c r="H184" s="452" t="s">
        <v>896</v>
      </c>
      <c r="I184" s="455">
        <v>3.0199999809265137</v>
      </c>
      <c r="J184" s="455">
        <v>1200</v>
      </c>
      <c r="K184" s="456">
        <v>3629.8798828125</v>
      </c>
    </row>
    <row r="185" spans="1:11" ht="14.45" customHeight="1" x14ac:dyDescent="0.2">
      <c r="A185" s="450" t="s">
        <v>478</v>
      </c>
      <c r="B185" s="451" t="s">
        <v>479</v>
      </c>
      <c r="C185" s="452" t="s">
        <v>485</v>
      </c>
      <c r="D185" s="453" t="s">
        <v>486</v>
      </c>
      <c r="E185" s="452" t="s">
        <v>861</v>
      </c>
      <c r="F185" s="453" t="s">
        <v>862</v>
      </c>
      <c r="G185" s="452" t="s">
        <v>897</v>
      </c>
      <c r="H185" s="452" t="s">
        <v>898</v>
      </c>
      <c r="I185" s="455">
        <v>2.6600000858306885</v>
      </c>
      <c r="J185" s="455">
        <v>700</v>
      </c>
      <c r="K185" s="456">
        <v>1863.6199951171875</v>
      </c>
    </row>
    <row r="186" spans="1:11" ht="14.45" customHeight="1" x14ac:dyDescent="0.2">
      <c r="A186" s="450" t="s">
        <v>478</v>
      </c>
      <c r="B186" s="451" t="s">
        <v>479</v>
      </c>
      <c r="C186" s="452" t="s">
        <v>485</v>
      </c>
      <c r="D186" s="453" t="s">
        <v>486</v>
      </c>
      <c r="E186" s="452" t="s">
        <v>861</v>
      </c>
      <c r="F186" s="453" t="s">
        <v>862</v>
      </c>
      <c r="G186" s="452" t="s">
        <v>899</v>
      </c>
      <c r="H186" s="452" t="s">
        <v>900</v>
      </c>
      <c r="I186" s="455">
        <v>2.6600000858306885</v>
      </c>
      <c r="J186" s="455">
        <v>600</v>
      </c>
      <c r="K186" s="456">
        <v>1597.6800537109375</v>
      </c>
    </row>
    <row r="187" spans="1:11" ht="14.45" customHeight="1" x14ac:dyDescent="0.2">
      <c r="A187" s="450" t="s">
        <v>478</v>
      </c>
      <c r="B187" s="451" t="s">
        <v>479</v>
      </c>
      <c r="C187" s="452" t="s">
        <v>485</v>
      </c>
      <c r="D187" s="453" t="s">
        <v>486</v>
      </c>
      <c r="E187" s="452" t="s">
        <v>861</v>
      </c>
      <c r="F187" s="453" t="s">
        <v>862</v>
      </c>
      <c r="G187" s="452" t="s">
        <v>901</v>
      </c>
      <c r="H187" s="452" t="s">
        <v>902</v>
      </c>
      <c r="I187" s="455">
        <v>2.6600000858306885</v>
      </c>
      <c r="J187" s="455">
        <v>600</v>
      </c>
      <c r="K187" s="456">
        <v>1597.199951171875</v>
      </c>
    </row>
    <row r="188" spans="1:11" ht="14.45" customHeight="1" x14ac:dyDescent="0.2">
      <c r="A188" s="450" t="s">
        <v>478</v>
      </c>
      <c r="B188" s="451" t="s">
        <v>479</v>
      </c>
      <c r="C188" s="452" t="s">
        <v>485</v>
      </c>
      <c r="D188" s="453" t="s">
        <v>486</v>
      </c>
      <c r="E188" s="452" t="s">
        <v>861</v>
      </c>
      <c r="F188" s="453" t="s">
        <v>862</v>
      </c>
      <c r="G188" s="452" t="s">
        <v>903</v>
      </c>
      <c r="H188" s="452" t="s">
        <v>904</v>
      </c>
      <c r="I188" s="455">
        <v>3.8760000228881837</v>
      </c>
      <c r="J188" s="455">
        <v>7000</v>
      </c>
      <c r="K188" s="456">
        <v>27144</v>
      </c>
    </row>
    <row r="189" spans="1:11" ht="14.45" customHeight="1" x14ac:dyDescent="0.2">
      <c r="A189" s="450" t="s">
        <v>478</v>
      </c>
      <c r="B189" s="451" t="s">
        <v>479</v>
      </c>
      <c r="C189" s="452" t="s">
        <v>485</v>
      </c>
      <c r="D189" s="453" t="s">
        <v>486</v>
      </c>
      <c r="E189" s="452" t="s">
        <v>861</v>
      </c>
      <c r="F189" s="453" t="s">
        <v>862</v>
      </c>
      <c r="G189" s="452" t="s">
        <v>905</v>
      </c>
      <c r="H189" s="452" t="s">
        <v>906</v>
      </c>
      <c r="I189" s="455">
        <v>3.869999885559082</v>
      </c>
      <c r="J189" s="455">
        <v>2000</v>
      </c>
      <c r="K189" s="456">
        <v>7740</v>
      </c>
    </row>
    <row r="190" spans="1:11" ht="14.45" customHeight="1" x14ac:dyDescent="0.2">
      <c r="A190" s="450" t="s">
        <v>478</v>
      </c>
      <c r="B190" s="451" t="s">
        <v>479</v>
      </c>
      <c r="C190" s="452" t="s">
        <v>485</v>
      </c>
      <c r="D190" s="453" t="s">
        <v>486</v>
      </c>
      <c r="E190" s="452" t="s">
        <v>861</v>
      </c>
      <c r="F190" s="453" t="s">
        <v>862</v>
      </c>
      <c r="G190" s="452" t="s">
        <v>905</v>
      </c>
      <c r="H190" s="452" t="s">
        <v>907</v>
      </c>
      <c r="I190" s="455">
        <v>3.869999885559082</v>
      </c>
      <c r="J190" s="455">
        <v>1400</v>
      </c>
      <c r="K190" s="456">
        <v>5418</v>
      </c>
    </row>
    <row r="191" spans="1:11" ht="14.45" customHeight="1" x14ac:dyDescent="0.2">
      <c r="A191" s="450" t="s">
        <v>478</v>
      </c>
      <c r="B191" s="451" t="s">
        <v>479</v>
      </c>
      <c r="C191" s="452" t="s">
        <v>485</v>
      </c>
      <c r="D191" s="453" t="s">
        <v>486</v>
      </c>
      <c r="E191" s="452" t="s">
        <v>861</v>
      </c>
      <c r="F191" s="453" t="s">
        <v>862</v>
      </c>
      <c r="G191" s="452" t="s">
        <v>908</v>
      </c>
      <c r="H191" s="452" t="s">
        <v>909</v>
      </c>
      <c r="I191" s="455">
        <v>3.1500000953674316</v>
      </c>
      <c r="J191" s="455">
        <v>1000</v>
      </c>
      <c r="K191" s="456">
        <v>3150</v>
      </c>
    </row>
    <row r="192" spans="1:11" ht="14.45" customHeight="1" x14ac:dyDescent="0.2">
      <c r="A192" s="450" t="s">
        <v>478</v>
      </c>
      <c r="B192" s="451" t="s">
        <v>479</v>
      </c>
      <c r="C192" s="452" t="s">
        <v>485</v>
      </c>
      <c r="D192" s="453" t="s">
        <v>486</v>
      </c>
      <c r="E192" s="452" t="s">
        <v>861</v>
      </c>
      <c r="F192" s="453" t="s">
        <v>862</v>
      </c>
      <c r="G192" s="452" t="s">
        <v>910</v>
      </c>
      <c r="H192" s="452" t="s">
        <v>911</v>
      </c>
      <c r="I192" s="455">
        <v>3.0299999713897705</v>
      </c>
      <c r="J192" s="455">
        <v>800</v>
      </c>
      <c r="K192" s="456">
        <v>2424</v>
      </c>
    </row>
    <row r="193" spans="1:11" ht="14.45" customHeight="1" x14ac:dyDescent="0.2">
      <c r="A193" s="450" t="s">
        <v>478</v>
      </c>
      <c r="B193" s="451" t="s">
        <v>479</v>
      </c>
      <c r="C193" s="452" t="s">
        <v>485</v>
      </c>
      <c r="D193" s="453" t="s">
        <v>486</v>
      </c>
      <c r="E193" s="452" t="s">
        <v>861</v>
      </c>
      <c r="F193" s="453" t="s">
        <v>862</v>
      </c>
      <c r="G193" s="452" t="s">
        <v>912</v>
      </c>
      <c r="H193" s="452" t="s">
        <v>913</v>
      </c>
      <c r="I193" s="455">
        <v>1.3899999856948853</v>
      </c>
      <c r="J193" s="455">
        <v>1400</v>
      </c>
      <c r="K193" s="456">
        <v>1948.0999755859375</v>
      </c>
    </row>
    <row r="194" spans="1:11" ht="14.45" customHeight="1" x14ac:dyDescent="0.2">
      <c r="A194" s="450" t="s">
        <v>478</v>
      </c>
      <c r="B194" s="451" t="s">
        <v>479</v>
      </c>
      <c r="C194" s="452" t="s">
        <v>485</v>
      </c>
      <c r="D194" s="453" t="s">
        <v>486</v>
      </c>
      <c r="E194" s="452" t="s">
        <v>861</v>
      </c>
      <c r="F194" s="453" t="s">
        <v>862</v>
      </c>
      <c r="G194" s="452" t="s">
        <v>914</v>
      </c>
      <c r="H194" s="452" t="s">
        <v>915</v>
      </c>
      <c r="I194" s="455">
        <v>2.9100000858306885</v>
      </c>
      <c r="J194" s="455">
        <v>100</v>
      </c>
      <c r="K194" s="456">
        <v>291</v>
      </c>
    </row>
    <row r="195" spans="1:11" ht="14.45" customHeight="1" x14ac:dyDescent="0.2">
      <c r="A195" s="450" t="s">
        <v>478</v>
      </c>
      <c r="B195" s="451" t="s">
        <v>479</v>
      </c>
      <c r="C195" s="452" t="s">
        <v>485</v>
      </c>
      <c r="D195" s="453" t="s">
        <v>486</v>
      </c>
      <c r="E195" s="452" t="s">
        <v>861</v>
      </c>
      <c r="F195" s="453" t="s">
        <v>862</v>
      </c>
      <c r="G195" s="452" t="s">
        <v>916</v>
      </c>
      <c r="H195" s="452" t="s">
        <v>917</v>
      </c>
      <c r="I195" s="455">
        <v>2.809999942779541</v>
      </c>
      <c r="J195" s="455">
        <v>1000</v>
      </c>
      <c r="K195" s="456">
        <v>2810</v>
      </c>
    </row>
    <row r="196" spans="1:11" ht="14.45" customHeight="1" x14ac:dyDescent="0.2">
      <c r="A196" s="450" t="s">
        <v>478</v>
      </c>
      <c r="B196" s="451" t="s">
        <v>479</v>
      </c>
      <c r="C196" s="452" t="s">
        <v>485</v>
      </c>
      <c r="D196" s="453" t="s">
        <v>486</v>
      </c>
      <c r="E196" s="452" t="s">
        <v>861</v>
      </c>
      <c r="F196" s="453" t="s">
        <v>862</v>
      </c>
      <c r="G196" s="452" t="s">
        <v>918</v>
      </c>
      <c r="H196" s="452" t="s">
        <v>919</v>
      </c>
      <c r="I196" s="455">
        <v>2.9200000762939453</v>
      </c>
      <c r="J196" s="455">
        <v>800</v>
      </c>
      <c r="K196" s="456">
        <v>2336</v>
      </c>
    </row>
    <row r="197" spans="1:11" ht="14.45" customHeight="1" x14ac:dyDescent="0.2">
      <c r="A197" s="450" t="s">
        <v>478</v>
      </c>
      <c r="B197" s="451" t="s">
        <v>479</v>
      </c>
      <c r="C197" s="452" t="s">
        <v>485</v>
      </c>
      <c r="D197" s="453" t="s">
        <v>486</v>
      </c>
      <c r="E197" s="452" t="s">
        <v>920</v>
      </c>
      <c r="F197" s="453" t="s">
        <v>921</v>
      </c>
      <c r="G197" s="452" t="s">
        <v>922</v>
      </c>
      <c r="H197" s="452" t="s">
        <v>923</v>
      </c>
      <c r="I197" s="455">
        <v>0.40999999642372131</v>
      </c>
      <c r="J197" s="455">
        <v>100</v>
      </c>
      <c r="K197" s="456">
        <v>41</v>
      </c>
    </row>
    <row r="198" spans="1:11" ht="14.45" customHeight="1" x14ac:dyDescent="0.2">
      <c r="A198" s="450" t="s">
        <v>503</v>
      </c>
      <c r="B198" s="451" t="s">
        <v>504</v>
      </c>
      <c r="C198" s="452" t="s">
        <v>505</v>
      </c>
      <c r="D198" s="453" t="s">
        <v>506</v>
      </c>
      <c r="E198" s="452" t="s">
        <v>747</v>
      </c>
      <c r="F198" s="453" t="s">
        <v>748</v>
      </c>
      <c r="G198" s="452" t="s">
        <v>924</v>
      </c>
      <c r="H198" s="452" t="s">
        <v>925</v>
      </c>
      <c r="I198" s="455">
        <v>13.020000457763672</v>
      </c>
      <c r="J198" s="455">
        <v>1</v>
      </c>
      <c r="K198" s="456">
        <v>13.020000457763672</v>
      </c>
    </row>
    <row r="199" spans="1:11" ht="14.45" customHeight="1" x14ac:dyDescent="0.2">
      <c r="A199" s="450" t="s">
        <v>503</v>
      </c>
      <c r="B199" s="451" t="s">
        <v>504</v>
      </c>
      <c r="C199" s="452" t="s">
        <v>505</v>
      </c>
      <c r="D199" s="453" t="s">
        <v>506</v>
      </c>
      <c r="E199" s="452" t="s">
        <v>747</v>
      </c>
      <c r="F199" s="453" t="s">
        <v>748</v>
      </c>
      <c r="G199" s="452" t="s">
        <v>926</v>
      </c>
      <c r="H199" s="452" t="s">
        <v>927</v>
      </c>
      <c r="I199" s="455">
        <v>0.85000002384185791</v>
      </c>
      <c r="J199" s="455">
        <v>5</v>
      </c>
      <c r="K199" s="456">
        <v>4.25</v>
      </c>
    </row>
    <row r="200" spans="1:11" ht="14.45" customHeight="1" x14ac:dyDescent="0.2">
      <c r="A200" s="450" t="s">
        <v>503</v>
      </c>
      <c r="B200" s="451" t="s">
        <v>504</v>
      </c>
      <c r="C200" s="452" t="s">
        <v>505</v>
      </c>
      <c r="D200" s="453" t="s">
        <v>506</v>
      </c>
      <c r="E200" s="452" t="s">
        <v>747</v>
      </c>
      <c r="F200" s="453" t="s">
        <v>748</v>
      </c>
      <c r="G200" s="452" t="s">
        <v>928</v>
      </c>
      <c r="H200" s="452" t="s">
        <v>929</v>
      </c>
      <c r="I200" s="455">
        <v>15.029999732971191</v>
      </c>
      <c r="J200" s="455">
        <v>1</v>
      </c>
      <c r="K200" s="456">
        <v>14.92999267578125</v>
      </c>
    </row>
    <row r="201" spans="1:11" ht="14.45" customHeight="1" x14ac:dyDescent="0.2">
      <c r="A201" s="450" t="s">
        <v>503</v>
      </c>
      <c r="B201" s="451" t="s">
        <v>504</v>
      </c>
      <c r="C201" s="452" t="s">
        <v>505</v>
      </c>
      <c r="D201" s="453" t="s">
        <v>506</v>
      </c>
      <c r="E201" s="452" t="s">
        <v>747</v>
      </c>
      <c r="F201" s="453" t="s">
        <v>748</v>
      </c>
      <c r="G201" s="452" t="s">
        <v>749</v>
      </c>
      <c r="H201" s="452" t="s">
        <v>750</v>
      </c>
      <c r="I201" s="455">
        <v>0.37999999523162842</v>
      </c>
      <c r="J201" s="455">
        <v>5</v>
      </c>
      <c r="K201" s="456">
        <v>1.8999999761581421</v>
      </c>
    </row>
    <row r="202" spans="1:11" ht="14.45" customHeight="1" x14ac:dyDescent="0.2">
      <c r="A202" s="450" t="s">
        <v>503</v>
      </c>
      <c r="B202" s="451" t="s">
        <v>504</v>
      </c>
      <c r="C202" s="452" t="s">
        <v>505</v>
      </c>
      <c r="D202" s="453" t="s">
        <v>506</v>
      </c>
      <c r="E202" s="452" t="s">
        <v>747</v>
      </c>
      <c r="F202" s="453" t="s">
        <v>748</v>
      </c>
      <c r="G202" s="452" t="s">
        <v>930</v>
      </c>
      <c r="H202" s="452" t="s">
        <v>931</v>
      </c>
      <c r="I202" s="455">
        <v>7.820000171661377</v>
      </c>
      <c r="J202" s="455">
        <v>1</v>
      </c>
      <c r="K202" s="456">
        <v>7.820000171661377</v>
      </c>
    </row>
    <row r="203" spans="1:11" ht="14.45" customHeight="1" x14ac:dyDescent="0.2">
      <c r="A203" s="450" t="s">
        <v>503</v>
      </c>
      <c r="B203" s="451" t="s">
        <v>504</v>
      </c>
      <c r="C203" s="452" t="s">
        <v>505</v>
      </c>
      <c r="D203" s="453" t="s">
        <v>506</v>
      </c>
      <c r="E203" s="452" t="s">
        <v>747</v>
      </c>
      <c r="F203" s="453" t="s">
        <v>748</v>
      </c>
      <c r="G203" s="452" t="s">
        <v>751</v>
      </c>
      <c r="H203" s="452" t="s">
        <v>752</v>
      </c>
      <c r="I203" s="455">
        <v>7.0900001525878906</v>
      </c>
      <c r="J203" s="455">
        <v>2</v>
      </c>
      <c r="K203" s="456">
        <v>14.180000305175781</v>
      </c>
    </row>
    <row r="204" spans="1:11" ht="14.45" customHeight="1" x14ac:dyDescent="0.2">
      <c r="A204" s="450" t="s">
        <v>503</v>
      </c>
      <c r="B204" s="451" t="s">
        <v>504</v>
      </c>
      <c r="C204" s="452" t="s">
        <v>505</v>
      </c>
      <c r="D204" s="453" t="s">
        <v>506</v>
      </c>
      <c r="E204" s="452" t="s">
        <v>747</v>
      </c>
      <c r="F204" s="453" t="s">
        <v>748</v>
      </c>
      <c r="G204" s="452" t="s">
        <v>753</v>
      </c>
      <c r="H204" s="452" t="s">
        <v>754</v>
      </c>
      <c r="I204" s="455">
        <v>8.3400001525878906</v>
      </c>
      <c r="J204" s="455">
        <v>2</v>
      </c>
      <c r="K204" s="456">
        <v>16.680000305175781</v>
      </c>
    </row>
    <row r="205" spans="1:11" ht="14.45" customHeight="1" x14ac:dyDescent="0.2">
      <c r="A205" s="450" t="s">
        <v>503</v>
      </c>
      <c r="B205" s="451" t="s">
        <v>504</v>
      </c>
      <c r="C205" s="452" t="s">
        <v>505</v>
      </c>
      <c r="D205" s="453" t="s">
        <v>506</v>
      </c>
      <c r="E205" s="452" t="s">
        <v>747</v>
      </c>
      <c r="F205" s="453" t="s">
        <v>748</v>
      </c>
      <c r="G205" s="452" t="s">
        <v>755</v>
      </c>
      <c r="H205" s="452" t="s">
        <v>756</v>
      </c>
      <c r="I205" s="455">
        <v>9.6000003814697266</v>
      </c>
      <c r="J205" s="455">
        <v>1</v>
      </c>
      <c r="K205" s="456">
        <v>9.6000003814697266</v>
      </c>
    </row>
    <row r="206" spans="1:11" ht="14.45" customHeight="1" x14ac:dyDescent="0.2">
      <c r="A206" s="450" t="s">
        <v>503</v>
      </c>
      <c r="B206" s="451" t="s">
        <v>504</v>
      </c>
      <c r="C206" s="452" t="s">
        <v>505</v>
      </c>
      <c r="D206" s="453" t="s">
        <v>506</v>
      </c>
      <c r="E206" s="452" t="s">
        <v>747</v>
      </c>
      <c r="F206" s="453" t="s">
        <v>748</v>
      </c>
      <c r="G206" s="452" t="s">
        <v>932</v>
      </c>
      <c r="H206" s="452" t="s">
        <v>933</v>
      </c>
      <c r="I206" s="455">
        <v>30.530000686645508</v>
      </c>
      <c r="J206" s="455">
        <v>1</v>
      </c>
      <c r="K206" s="456">
        <v>30.530000686645508</v>
      </c>
    </row>
    <row r="207" spans="1:11" ht="14.45" customHeight="1" x14ac:dyDescent="0.2">
      <c r="A207" s="450" t="s">
        <v>503</v>
      </c>
      <c r="B207" s="451" t="s">
        <v>504</v>
      </c>
      <c r="C207" s="452" t="s">
        <v>505</v>
      </c>
      <c r="D207" s="453" t="s">
        <v>506</v>
      </c>
      <c r="E207" s="452" t="s">
        <v>747</v>
      </c>
      <c r="F207" s="453" t="s">
        <v>748</v>
      </c>
      <c r="G207" s="452" t="s">
        <v>934</v>
      </c>
      <c r="H207" s="452" t="s">
        <v>935</v>
      </c>
      <c r="I207" s="455">
        <v>10.350000381469727</v>
      </c>
      <c r="J207" s="455">
        <v>1</v>
      </c>
      <c r="K207" s="456">
        <v>10.350000381469727</v>
      </c>
    </row>
    <row r="208" spans="1:11" ht="14.45" customHeight="1" x14ac:dyDescent="0.2">
      <c r="A208" s="450" t="s">
        <v>503</v>
      </c>
      <c r="B208" s="451" t="s">
        <v>504</v>
      </c>
      <c r="C208" s="452" t="s">
        <v>505</v>
      </c>
      <c r="D208" s="453" t="s">
        <v>506</v>
      </c>
      <c r="E208" s="452" t="s">
        <v>763</v>
      </c>
      <c r="F208" s="453" t="s">
        <v>764</v>
      </c>
      <c r="G208" s="452" t="s">
        <v>936</v>
      </c>
      <c r="H208" s="452" t="s">
        <v>937</v>
      </c>
      <c r="I208" s="455">
        <v>33.880001068115234</v>
      </c>
      <c r="J208" s="455">
        <v>1</v>
      </c>
      <c r="K208" s="456">
        <v>33.880001068115234</v>
      </c>
    </row>
    <row r="209" spans="1:11" ht="14.45" customHeight="1" thickBot="1" x14ac:dyDescent="0.25">
      <c r="A209" s="457" t="s">
        <v>503</v>
      </c>
      <c r="B209" s="458" t="s">
        <v>504</v>
      </c>
      <c r="C209" s="459" t="s">
        <v>505</v>
      </c>
      <c r="D209" s="460" t="s">
        <v>506</v>
      </c>
      <c r="E209" s="459" t="s">
        <v>763</v>
      </c>
      <c r="F209" s="460" t="s">
        <v>764</v>
      </c>
      <c r="G209" s="459" t="s">
        <v>938</v>
      </c>
      <c r="H209" s="459" t="s">
        <v>939</v>
      </c>
      <c r="I209" s="462">
        <v>78.69000244140625</v>
      </c>
      <c r="J209" s="462">
        <v>1</v>
      </c>
      <c r="K209" s="463">
        <v>78.69000244140625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B19FA99-88FB-4CC4-891F-D10CC1D5B4E5}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5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0" customWidth="1"/>
    <col min="18" max="18" width="7.28515625" style="255" customWidth="1"/>
    <col min="19" max="19" width="8" style="210" customWidth="1"/>
    <col min="21" max="21" width="11.28515625" bestFit="1" customWidth="1"/>
  </cols>
  <sheetData>
    <row r="1" spans="1:19" ht="19.5" thickBot="1" x14ac:dyDescent="0.35">
      <c r="A1" s="364" t="s">
        <v>92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5.75" thickBot="1" x14ac:dyDescent="0.3">
      <c r="A2" s="211" t="s">
        <v>247</v>
      </c>
      <c r="B2" s="212"/>
    </row>
    <row r="3" spans="1:19" x14ac:dyDescent="0.25">
      <c r="A3" s="378" t="s">
        <v>168</v>
      </c>
      <c r="B3" s="379"/>
      <c r="C3" s="380" t="s">
        <v>157</v>
      </c>
      <c r="D3" s="381"/>
      <c r="E3" s="381"/>
      <c r="F3" s="382"/>
      <c r="G3" s="383" t="s">
        <v>158</v>
      </c>
      <c r="H3" s="384"/>
      <c r="I3" s="384"/>
      <c r="J3" s="385"/>
      <c r="K3" s="386" t="s">
        <v>167</v>
      </c>
      <c r="L3" s="387"/>
      <c r="M3" s="387"/>
      <c r="N3" s="387"/>
      <c r="O3" s="388"/>
      <c r="P3" s="384" t="s">
        <v>219</v>
      </c>
      <c r="Q3" s="384"/>
      <c r="R3" s="384"/>
      <c r="S3" s="385"/>
    </row>
    <row r="4" spans="1:19" ht="15.75" thickBot="1" x14ac:dyDescent="0.3">
      <c r="A4" s="397">
        <v>2021</v>
      </c>
      <c r="B4" s="398"/>
      <c r="C4" s="399" t="s">
        <v>218</v>
      </c>
      <c r="D4" s="401" t="s">
        <v>93</v>
      </c>
      <c r="E4" s="401" t="s">
        <v>61</v>
      </c>
      <c r="F4" s="376" t="s">
        <v>54</v>
      </c>
      <c r="G4" s="391" t="s">
        <v>159</v>
      </c>
      <c r="H4" s="393" t="s">
        <v>163</v>
      </c>
      <c r="I4" s="393" t="s">
        <v>217</v>
      </c>
      <c r="J4" s="395" t="s">
        <v>160</v>
      </c>
      <c r="K4" s="373" t="s">
        <v>216</v>
      </c>
      <c r="L4" s="374"/>
      <c r="M4" s="374"/>
      <c r="N4" s="375"/>
      <c r="O4" s="376" t="s">
        <v>215</v>
      </c>
      <c r="P4" s="365" t="s">
        <v>214</v>
      </c>
      <c r="Q4" s="365" t="s">
        <v>170</v>
      </c>
      <c r="R4" s="367" t="s">
        <v>61</v>
      </c>
      <c r="S4" s="369" t="s">
        <v>169</v>
      </c>
    </row>
    <row r="5" spans="1:19" s="290" customFormat="1" ht="19.149999999999999" customHeight="1" x14ac:dyDescent="0.25">
      <c r="A5" s="371" t="s">
        <v>213</v>
      </c>
      <c r="B5" s="372"/>
      <c r="C5" s="400"/>
      <c r="D5" s="402"/>
      <c r="E5" s="402"/>
      <c r="F5" s="377"/>
      <c r="G5" s="392"/>
      <c r="H5" s="394"/>
      <c r="I5" s="394"/>
      <c r="J5" s="396"/>
      <c r="K5" s="293" t="s">
        <v>161</v>
      </c>
      <c r="L5" s="292" t="s">
        <v>162</v>
      </c>
      <c r="M5" s="292" t="s">
        <v>212</v>
      </c>
      <c r="N5" s="291" t="s">
        <v>3</v>
      </c>
      <c r="O5" s="377"/>
      <c r="P5" s="366"/>
      <c r="Q5" s="366"/>
      <c r="R5" s="368"/>
      <c r="S5" s="370"/>
    </row>
    <row r="6" spans="1:19" ht="15.75" thickBot="1" x14ac:dyDescent="0.3">
      <c r="A6" s="389" t="s">
        <v>156</v>
      </c>
      <c r="B6" s="390"/>
      <c r="C6" s="289">
        <f ca="1">SUM(Tabulka[01 uv_sk])/2</f>
        <v>27.827272727272732</v>
      </c>
      <c r="D6" s="287"/>
      <c r="E6" s="287"/>
      <c r="F6" s="286"/>
      <c r="G6" s="288">
        <f ca="1">SUM(Tabulka[05 h_vram])/2</f>
        <v>43493.599999999991</v>
      </c>
      <c r="H6" s="287">
        <f ca="1">SUM(Tabulka[06 h_naduv])/2</f>
        <v>2025.5500000000002</v>
      </c>
      <c r="I6" s="287">
        <f ca="1">SUM(Tabulka[07 h_nadzk])/2</f>
        <v>414.40000000000003</v>
      </c>
      <c r="J6" s="286">
        <f ca="1">SUM(Tabulka[08 h_oon])/2</f>
        <v>8613.5</v>
      </c>
      <c r="K6" s="288">
        <f ca="1">SUM(Tabulka[09 m_kl])/2</f>
        <v>0</v>
      </c>
      <c r="L6" s="287">
        <f ca="1">SUM(Tabulka[10 m_gr])/2</f>
        <v>0</v>
      </c>
      <c r="M6" s="287">
        <f ca="1">SUM(Tabulka[11 m_jo])/2</f>
        <v>1221680</v>
      </c>
      <c r="N6" s="287">
        <f ca="1">SUM(Tabulka[12 m_oc])/2</f>
        <v>1221680</v>
      </c>
      <c r="O6" s="286">
        <f ca="1">SUM(Tabulka[13 m_sk])/2</f>
        <v>19945747</v>
      </c>
      <c r="P6" s="285">
        <f ca="1">SUM(Tabulka[14_vzsk])/2</f>
        <v>34390</v>
      </c>
      <c r="Q6" s="285">
        <f ca="1">SUM(Tabulka[15_vzpl])/2</f>
        <v>42464.26170486772</v>
      </c>
      <c r="R6" s="284">
        <f ca="1">IF(Q6=0,0,P6/Q6)</f>
        <v>0.80985748060369178</v>
      </c>
      <c r="S6" s="283">
        <f ca="1">Q6-P6</f>
        <v>8074.2617048677203</v>
      </c>
    </row>
    <row r="7" spans="1:19" hidden="1" x14ac:dyDescent="0.25">
      <c r="A7" s="282" t="s">
        <v>211</v>
      </c>
      <c r="B7" s="281" t="s">
        <v>210</v>
      </c>
      <c r="C7" s="280" t="s">
        <v>209</v>
      </c>
      <c r="D7" s="279" t="s">
        <v>208</v>
      </c>
      <c r="E7" s="278" t="s">
        <v>207</v>
      </c>
      <c r="F7" s="277" t="s">
        <v>206</v>
      </c>
      <c r="G7" s="276" t="s">
        <v>205</v>
      </c>
      <c r="H7" s="274" t="s">
        <v>204</v>
      </c>
      <c r="I7" s="274" t="s">
        <v>203</v>
      </c>
      <c r="J7" s="273" t="s">
        <v>202</v>
      </c>
      <c r="K7" s="275" t="s">
        <v>201</v>
      </c>
      <c r="L7" s="274" t="s">
        <v>200</v>
      </c>
      <c r="M7" s="274" t="s">
        <v>199</v>
      </c>
      <c r="N7" s="273" t="s">
        <v>198</v>
      </c>
      <c r="O7" s="272" t="s">
        <v>197</v>
      </c>
      <c r="P7" s="271" t="s">
        <v>196</v>
      </c>
      <c r="Q7" s="270" t="s">
        <v>195</v>
      </c>
      <c r="R7" s="269" t="s">
        <v>194</v>
      </c>
      <c r="S7" s="268" t="s">
        <v>193</v>
      </c>
    </row>
    <row r="8" spans="1:19" x14ac:dyDescent="0.25">
      <c r="A8" s="265" t="s">
        <v>192</v>
      </c>
      <c r="B8" s="264"/>
      <c r="C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5.7818181818181813</v>
      </c>
      <c r="D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9629.6</v>
      </c>
      <c r="H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J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316910</v>
      </c>
      <c r="N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316910</v>
      </c>
      <c r="O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5139078</v>
      </c>
      <c r="P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30390</v>
      </c>
      <c r="Q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8" s="267">
        <f ca="1">IF(Tabulka[[#This Row],[15_vzpl]]=0,"",Tabulka[[#This Row],[14_vzsk]]/Tabulka[[#This Row],[15_vzpl]])</f>
        <v>1.5749623850654775</v>
      </c>
      <c r="S8" s="266">
        <f ca="1">IF(Tabulka[[#This Row],[15_vzpl]]-Tabulka[[#This Row],[14_vzsk]]=0,"",Tabulka[[#This Row],[15_vzpl]]-Tabulka[[#This Row],[14_vzsk]])</f>
        <v>-11094.301075268813</v>
      </c>
    </row>
    <row r="9" spans="1:19" x14ac:dyDescent="0.25">
      <c r="A9" s="265">
        <v>99</v>
      </c>
      <c r="B9" s="264" t="s">
        <v>957</v>
      </c>
      <c r="C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1.9090909090909092</v>
      </c>
      <c r="D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3236</v>
      </c>
      <c r="H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31058</v>
      </c>
      <c r="N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31058</v>
      </c>
      <c r="O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1264045</v>
      </c>
      <c r="P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30390</v>
      </c>
      <c r="Q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9" s="267">
        <f ca="1">IF(Tabulka[[#This Row],[15_vzpl]]=0,"",Tabulka[[#This Row],[14_vzsk]]/Tabulka[[#This Row],[15_vzpl]])</f>
        <v>1.5749623850654775</v>
      </c>
      <c r="S9" s="266">
        <f ca="1">IF(Tabulka[[#This Row],[15_vzpl]]-Tabulka[[#This Row],[14_vzsk]]=0,"",Tabulka[[#This Row],[15_vzpl]]-Tabulka[[#This Row],[14_vzsk]])</f>
        <v>-11094.301075268813</v>
      </c>
    </row>
    <row r="10" spans="1:19" x14ac:dyDescent="0.25">
      <c r="A10" s="265">
        <v>100</v>
      </c>
      <c r="B10" s="264" t="s">
        <v>958</v>
      </c>
      <c r="C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0.5818181818181819</v>
      </c>
      <c r="D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873.6</v>
      </c>
      <c r="H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46585</v>
      </c>
      <c r="N1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46585</v>
      </c>
      <c r="O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430996</v>
      </c>
      <c r="P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7" t="str">
        <f ca="1">IF(Tabulka[[#This Row],[15_vzpl]]=0,"",Tabulka[[#This Row],[14_vzsk]]/Tabulka[[#This Row],[15_vzpl]])</f>
        <v/>
      </c>
      <c r="S10" s="266" t="str">
        <f ca="1">IF(Tabulka[[#This Row],[15_vzpl]]-Tabulka[[#This Row],[14_vzsk]]=0,"",Tabulka[[#This Row],[15_vzpl]]-Tabulka[[#This Row],[14_vzsk]])</f>
        <v/>
      </c>
    </row>
    <row r="11" spans="1:19" x14ac:dyDescent="0.25">
      <c r="A11" s="265">
        <v>101</v>
      </c>
      <c r="B11" s="264" t="s">
        <v>959</v>
      </c>
      <c r="C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3.290909090909091</v>
      </c>
      <c r="D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5520</v>
      </c>
      <c r="H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</v>
      </c>
      <c r="J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K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235788</v>
      </c>
      <c r="N1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235788</v>
      </c>
      <c r="O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3440558</v>
      </c>
      <c r="P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7" t="str">
        <f ca="1">IF(Tabulka[[#This Row],[15_vzpl]]=0,"",Tabulka[[#This Row],[14_vzsk]]/Tabulka[[#This Row],[15_vzpl]])</f>
        <v/>
      </c>
      <c r="S11" s="266" t="str">
        <f ca="1">IF(Tabulka[[#This Row],[15_vzpl]]-Tabulka[[#This Row],[14_vzsk]]=0,"",Tabulka[[#This Row],[15_vzpl]]-Tabulka[[#This Row],[14_vzsk]])</f>
        <v/>
      </c>
    </row>
    <row r="12" spans="1:19" x14ac:dyDescent="0.25">
      <c r="A12" s="265">
        <v>103</v>
      </c>
      <c r="B12" s="264" t="s">
        <v>960</v>
      </c>
      <c r="C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N1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O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3479</v>
      </c>
      <c r="P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67" t="str">
        <f ca="1">IF(Tabulka[[#This Row],[15_vzpl]]=0,"",Tabulka[[#This Row],[14_vzsk]]/Tabulka[[#This Row],[15_vzpl]])</f>
        <v/>
      </c>
      <c r="S12" s="266" t="str">
        <f ca="1">IF(Tabulka[[#This Row],[15_vzpl]]-Tabulka[[#This Row],[14_vzsk]]=0,"",Tabulka[[#This Row],[15_vzpl]]-Tabulka[[#This Row],[14_vzsk]])</f>
        <v/>
      </c>
    </row>
    <row r="13" spans="1:19" x14ac:dyDescent="0.25">
      <c r="A13" s="265" t="s">
        <v>941</v>
      </c>
      <c r="B13" s="264"/>
      <c r="C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6453.6</v>
      </c>
      <c r="H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1513.8000000000002</v>
      </c>
      <c r="I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342.40000000000003</v>
      </c>
      <c r="J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3311.5</v>
      </c>
      <c r="K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306765</v>
      </c>
      <c r="N1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306765</v>
      </c>
      <c r="O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5438216</v>
      </c>
      <c r="P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1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3" s="267">
        <f ca="1">IF(Tabulka[[#This Row],[15_vzpl]]=0,"",Tabulka[[#This Row],[14_vzsk]]/Tabulka[[#This Row],[15_vzpl]])</f>
        <v>0.47048328356572777</v>
      </c>
      <c r="S13" s="266">
        <f ca="1">IF(Tabulka[[#This Row],[15_vzpl]]-Tabulka[[#This Row],[14_vzsk]]=0,"",Tabulka[[#This Row],[15_vzpl]]-Tabulka[[#This Row],[14_vzsk]])</f>
        <v>4501.896113469862</v>
      </c>
    </row>
    <row r="14" spans="1:19" x14ac:dyDescent="0.25">
      <c r="A14" s="265">
        <v>520</v>
      </c>
      <c r="B14" s="264" t="s">
        <v>961</v>
      </c>
      <c r="C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N1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O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4729</v>
      </c>
      <c r="P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67" t="str">
        <f ca="1">IF(Tabulka[[#This Row],[15_vzpl]]=0,"",Tabulka[[#This Row],[14_vzsk]]/Tabulka[[#This Row],[15_vzpl]])</f>
        <v/>
      </c>
      <c r="S14" s="266" t="str">
        <f ca="1">IF(Tabulka[[#This Row],[15_vzpl]]-Tabulka[[#This Row],[14_vzsk]]=0,"",Tabulka[[#This Row],[15_vzpl]]-Tabulka[[#This Row],[14_vzsk]])</f>
        <v/>
      </c>
    </row>
    <row r="15" spans="1:19" x14ac:dyDescent="0.25">
      <c r="A15" s="265">
        <v>521</v>
      </c>
      <c r="B15" s="264" t="s">
        <v>962</v>
      </c>
      <c r="C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2088</v>
      </c>
      <c r="N1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2088</v>
      </c>
      <c r="O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2088</v>
      </c>
      <c r="P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7" t="str">
        <f ca="1">IF(Tabulka[[#This Row],[15_vzpl]]=0,"",Tabulka[[#This Row],[14_vzsk]]/Tabulka[[#This Row],[15_vzpl]])</f>
        <v/>
      </c>
      <c r="S15" s="266" t="str">
        <f ca="1">IF(Tabulka[[#This Row],[15_vzpl]]-Tabulka[[#This Row],[14_vzsk]]=0,"",Tabulka[[#This Row],[15_vzpl]]-Tabulka[[#This Row],[14_vzsk]])</f>
        <v/>
      </c>
    </row>
    <row r="16" spans="1:19" x14ac:dyDescent="0.25">
      <c r="A16" s="265">
        <v>522</v>
      </c>
      <c r="B16" s="264" t="s">
        <v>963</v>
      </c>
      <c r="C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N1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O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9449</v>
      </c>
      <c r="P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7" t="str">
        <f ca="1">IF(Tabulka[[#This Row],[15_vzpl]]=0,"",Tabulka[[#This Row],[14_vzsk]]/Tabulka[[#This Row],[15_vzpl]])</f>
        <v/>
      </c>
      <c r="S16" s="266" t="str">
        <f ca="1">IF(Tabulka[[#This Row],[15_vzpl]]-Tabulka[[#This Row],[14_vzsk]]=0,"",Tabulka[[#This Row],[15_vzpl]]-Tabulka[[#This Row],[14_vzsk]])</f>
        <v/>
      </c>
    </row>
    <row r="17" spans="1:19" x14ac:dyDescent="0.25">
      <c r="A17" s="265">
        <v>526</v>
      </c>
      <c r="B17" s="264" t="s">
        <v>964</v>
      </c>
      <c r="C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3.8</v>
      </c>
      <c r="D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6453.6</v>
      </c>
      <c r="H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1513.8000000000002</v>
      </c>
      <c r="I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342.40000000000003</v>
      </c>
      <c r="J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290499</v>
      </c>
      <c r="N1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290499</v>
      </c>
      <c r="O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4495918</v>
      </c>
      <c r="P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4000</v>
      </c>
      <c r="Q1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7" s="267">
        <f ca="1">IF(Tabulka[[#This Row],[15_vzpl]]=0,"",Tabulka[[#This Row],[14_vzsk]]/Tabulka[[#This Row],[15_vzpl]])</f>
        <v>0.47048328356572777</v>
      </c>
      <c r="S17" s="266">
        <f ca="1">IF(Tabulka[[#This Row],[15_vzpl]]-Tabulka[[#This Row],[14_vzsk]]=0,"",Tabulka[[#This Row],[15_vzpl]]-Tabulka[[#This Row],[14_vzsk]])</f>
        <v>4501.896113469862</v>
      </c>
    </row>
    <row r="18" spans="1:19" x14ac:dyDescent="0.25">
      <c r="A18" s="265">
        <v>746</v>
      </c>
      <c r="B18" s="264" t="s">
        <v>965</v>
      </c>
      <c r="C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3311.5</v>
      </c>
      <c r="K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926032</v>
      </c>
      <c r="P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7" t="str">
        <f ca="1">IF(Tabulka[[#This Row],[15_vzpl]]=0,"",Tabulka[[#This Row],[14_vzsk]]/Tabulka[[#This Row],[15_vzpl]])</f>
        <v/>
      </c>
      <c r="S18" s="266" t="str">
        <f ca="1">IF(Tabulka[[#This Row],[15_vzpl]]-Tabulka[[#This Row],[14_vzsk]]=0,"",Tabulka[[#This Row],[15_vzpl]]-Tabulka[[#This Row],[14_vzsk]])</f>
        <v/>
      </c>
    </row>
    <row r="19" spans="1:19" x14ac:dyDescent="0.25">
      <c r="A19" s="265" t="s">
        <v>942</v>
      </c>
      <c r="B19" s="264"/>
      <c r="C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14.545454545454545</v>
      </c>
      <c r="D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21484</v>
      </c>
      <c r="H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408</v>
      </c>
      <c r="I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4917</v>
      </c>
      <c r="K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468098</v>
      </c>
      <c r="N19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468098</v>
      </c>
      <c r="O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7713755</v>
      </c>
      <c r="P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9" s="267">
        <f ca="1">IF(Tabulka[[#This Row],[15_vzpl]]=0,"",Tabulka[[#This Row],[14_vzsk]]/Tabulka[[#This Row],[15_vzpl]])</f>
        <v>0</v>
      </c>
      <c r="S19" s="266">
        <f ca="1">IF(Tabulka[[#This Row],[15_vzpl]]-Tabulka[[#This Row],[14_vzsk]]=0,"",Tabulka[[#This Row],[15_vzpl]]-Tabulka[[#This Row],[14_vzsk]])</f>
        <v>14666.666666666668</v>
      </c>
    </row>
    <row r="20" spans="1:19" x14ac:dyDescent="0.25">
      <c r="A20" s="265">
        <v>303</v>
      </c>
      <c r="B20" s="264" t="s">
        <v>966</v>
      </c>
      <c r="C2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0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20" s="267">
        <f ca="1">IF(Tabulka[[#This Row],[15_vzpl]]=0,"",Tabulka[[#This Row],[14_vzsk]]/Tabulka[[#This Row],[15_vzpl]])</f>
        <v>0</v>
      </c>
      <c r="S20" s="266">
        <f ca="1">IF(Tabulka[[#This Row],[15_vzpl]]-Tabulka[[#This Row],[14_vzsk]]=0,"",Tabulka[[#This Row],[15_vzpl]]-Tabulka[[#This Row],[14_vzsk]])</f>
        <v>14666.666666666668</v>
      </c>
    </row>
    <row r="21" spans="1:19" x14ac:dyDescent="0.25">
      <c r="A21" s="265">
        <v>409</v>
      </c>
      <c r="B21" s="264" t="s">
        <v>967</v>
      </c>
      <c r="C2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</v>
      </c>
      <c r="D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16116</v>
      </c>
      <c r="H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</v>
      </c>
      <c r="I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305725</v>
      </c>
      <c r="N21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305725</v>
      </c>
      <c r="O2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5394975</v>
      </c>
      <c r="P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67" t="str">
        <f ca="1">IF(Tabulka[[#This Row],[15_vzpl]]=0,"",Tabulka[[#This Row],[14_vzsk]]/Tabulka[[#This Row],[15_vzpl]])</f>
        <v/>
      </c>
      <c r="S21" s="266" t="str">
        <f ca="1">IF(Tabulka[[#This Row],[15_vzpl]]-Tabulka[[#This Row],[14_vzsk]]=0,"",Tabulka[[#This Row],[15_vzpl]]-Tabulka[[#This Row],[14_vzsk]])</f>
        <v/>
      </c>
    </row>
    <row r="22" spans="1:19" x14ac:dyDescent="0.25">
      <c r="A22" s="265">
        <v>642</v>
      </c>
      <c r="B22" s="264" t="s">
        <v>968</v>
      </c>
      <c r="C2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4.5454545454545459</v>
      </c>
      <c r="D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5368</v>
      </c>
      <c r="H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</v>
      </c>
      <c r="I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4917</v>
      </c>
      <c r="K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162373</v>
      </c>
      <c r="N22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162373</v>
      </c>
      <c r="O2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2318780</v>
      </c>
      <c r="P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67" t="str">
        <f ca="1">IF(Tabulka[[#This Row],[15_vzpl]]=0,"",Tabulka[[#This Row],[14_vzsk]]/Tabulka[[#This Row],[15_vzpl]])</f>
        <v/>
      </c>
      <c r="S22" s="266" t="str">
        <f ca="1">IF(Tabulka[[#This Row],[15_vzpl]]-Tabulka[[#This Row],[14_vzsk]]=0,"",Tabulka[[#This Row],[15_vzpl]]-Tabulka[[#This Row],[14_vzsk]])</f>
        <v/>
      </c>
    </row>
    <row r="23" spans="1:19" x14ac:dyDescent="0.25">
      <c r="A23" s="265" t="s">
        <v>943</v>
      </c>
      <c r="B23" s="264"/>
      <c r="C2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4546.3999999999996</v>
      </c>
      <c r="H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</v>
      </c>
      <c r="I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</v>
      </c>
      <c r="K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72985</v>
      </c>
      <c r="N23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72985</v>
      </c>
      <c r="O2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1182646</v>
      </c>
      <c r="P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67" t="str">
        <f ca="1">IF(Tabulka[[#This Row],[15_vzpl]]=0,"",Tabulka[[#This Row],[14_vzsk]]/Tabulka[[#This Row],[15_vzpl]])</f>
        <v/>
      </c>
      <c r="S23" s="266" t="str">
        <f ca="1">IF(Tabulka[[#This Row],[15_vzpl]]-Tabulka[[#This Row],[14_vzsk]]=0,"",Tabulka[[#This Row],[15_vzpl]]-Tabulka[[#This Row],[14_vzsk]])</f>
        <v/>
      </c>
    </row>
    <row r="24" spans="1:19" x14ac:dyDescent="0.25">
      <c r="A24" s="265">
        <v>25</v>
      </c>
      <c r="B24" s="264" t="s">
        <v>969</v>
      </c>
      <c r="C2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</v>
      </c>
      <c r="K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4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41250</v>
      </c>
      <c r="P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67" t="str">
        <f ca="1">IF(Tabulka[[#This Row],[15_vzpl]]=0,"",Tabulka[[#This Row],[14_vzsk]]/Tabulka[[#This Row],[15_vzpl]])</f>
        <v/>
      </c>
      <c r="S24" s="266" t="str">
        <f ca="1">IF(Tabulka[[#This Row],[15_vzpl]]-Tabulka[[#This Row],[14_vzsk]]=0,"",Tabulka[[#This Row],[15_vzpl]]-Tabulka[[#This Row],[14_vzsk]])</f>
        <v/>
      </c>
    </row>
    <row r="25" spans="1:19" x14ac:dyDescent="0.25">
      <c r="A25" s="265">
        <v>30</v>
      </c>
      <c r="B25" s="264" t="s">
        <v>970</v>
      </c>
      <c r="C2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4546.3999999999996</v>
      </c>
      <c r="H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72637</v>
      </c>
      <c r="N25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72637</v>
      </c>
      <c r="O2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1139791</v>
      </c>
      <c r="P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67" t="str">
        <f ca="1">IF(Tabulka[[#This Row],[15_vzpl]]=0,"",Tabulka[[#This Row],[14_vzsk]]/Tabulka[[#This Row],[15_vzpl]])</f>
        <v/>
      </c>
      <c r="S25" s="266" t="str">
        <f ca="1">IF(Tabulka[[#This Row],[15_vzpl]]-Tabulka[[#This Row],[14_vzsk]]=0,"",Tabulka[[#This Row],[15_vzpl]]-Tabulka[[#This Row],[14_vzsk]])</f>
        <v/>
      </c>
    </row>
    <row r="26" spans="1:19" x14ac:dyDescent="0.25">
      <c r="A26" s="265">
        <v>640</v>
      </c>
      <c r="B26" s="264" t="s">
        <v>971</v>
      </c>
      <c r="C2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</v>
      </c>
      <c r="I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N26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</v>
      </c>
      <c r="O2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1605</v>
      </c>
      <c r="P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67" t="str">
        <f ca="1">IF(Tabulka[[#This Row],[15_vzpl]]=0,"",Tabulka[[#This Row],[14_vzsk]]/Tabulka[[#This Row],[15_vzpl]])</f>
        <v/>
      </c>
      <c r="S26" s="266" t="str">
        <f ca="1">IF(Tabulka[[#This Row],[15_vzpl]]-Tabulka[[#This Row],[14_vzsk]]=0,"",Tabulka[[#This Row],[15_vzpl]]-Tabulka[[#This Row],[14_vzsk]])</f>
        <v/>
      </c>
    </row>
    <row r="27" spans="1:19" x14ac:dyDescent="0.25">
      <c r="A27" s="265" t="s">
        <v>944</v>
      </c>
      <c r="B27" s="264"/>
      <c r="C2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68.75</v>
      </c>
      <c r="I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56922</v>
      </c>
      <c r="N27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56922</v>
      </c>
      <c r="O2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472052</v>
      </c>
      <c r="P2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67" t="str">
        <f ca="1">IF(Tabulka[[#This Row],[15_vzpl]]=0,"",Tabulka[[#This Row],[14_vzsk]]/Tabulka[[#This Row],[15_vzpl]])</f>
        <v/>
      </c>
      <c r="S27" s="266" t="str">
        <f ca="1">IF(Tabulka[[#This Row],[15_vzpl]]-Tabulka[[#This Row],[14_vzsk]]=0,"",Tabulka[[#This Row],[15_vzpl]]-Tabulka[[#This Row],[14_vzsk]])</f>
        <v/>
      </c>
    </row>
    <row r="28" spans="1:19" x14ac:dyDescent="0.25">
      <c r="A28" s="265">
        <v>641</v>
      </c>
      <c r="B28" s="264" t="s">
        <v>944</v>
      </c>
      <c r="C2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8" s="26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1380</v>
      </c>
      <c r="H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68.75</v>
      </c>
      <c r="I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8" s="26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56922</v>
      </c>
      <c r="N28" s="26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56922</v>
      </c>
      <c r="O2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472052</v>
      </c>
      <c r="P2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8" s="26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8" s="267" t="str">
        <f ca="1">IF(Tabulka[[#This Row],[15_vzpl]]=0,"",Tabulka[[#This Row],[14_vzsk]]/Tabulka[[#This Row],[15_vzpl]])</f>
        <v/>
      </c>
      <c r="S28" s="266" t="str">
        <f ca="1">IF(Tabulka[[#This Row],[15_vzpl]]-Tabulka[[#This Row],[14_vzsk]]=0,"",Tabulka[[#This Row],[15_vzpl]]-Tabulka[[#This Row],[14_vzsk]])</f>
        <v/>
      </c>
    </row>
    <row r="29" spans="1:19" x14ac:dyDescent="0.25">
      <c r="A29" t="s">
        <v>221</v>
      </c>
    </row>
    <row r="30" spans="1:19" x14ac:dyDescent="0.25">
      <c r="A30" s="99" t="s">
        <v>138</v>
      </c>
    </row>
    <row r="31" spans="1:19" x14ac:dyDescent="0.25">
      <c r="A31" s="100" t="s">
        <v>191</v>
      </c>
    </row>
    <row r="32" spans="1:19" x14ac:dyDescent="0.25">
      <c r="A32" s="257" t="s">
        <v>190</v>
      </c>
    </row>
    <row r="33" spans="1:1" x14ac:dyDescent="0.25">
      <c r="A33" s="214" t="s">
        <v>166</v>
      </c>
    </row>
    <row r="34" spans="1:1" x14ac:dyDescent="0.25">
      <c r="A34" s="216" t="s">
        <v>171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8">
    <cfRule type="cellIs" dxfId="4" priority="3" operator="lessThan">
      <formula>0</formula>
    </cfRule>
  </conditionalFormatting>
  <conditionalFormatting sqref="R6:R28">
    <cfRule type="cellIs" dxfId="3" priority="4" operator="greaterThan">
      <formula>1</formula>
    </cfRule>
  </conditionalFormatting>
  <conditionalFormatting sqref="A8:S28">
    <cfRule type="expression" dxfId="2" priority="2">
      <formula>$B8=""</formula>
    </cfRule>
  </conditionalFormatting>
  <conditionalFormatting sqref="P8:S28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5C534C1-B72E-44FB-9CF5-BCBE725A38C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956</v>
      </c>
    </row>
    <row r="2" spans="1:19" x14ac:dyDescent="0.25">
      <c r="A2" s="211" t="s">
        <v>247</v>
      </c>
    </row>
    <row r="3" spans="1:19" x14ac:dyDescent="0.25">
      <c r="A3" s="303" t="s">
        <v>143</v>
      </c>
      <c r="B3" s="302">
        <v>2021</v>
      </c>
      <c r="C3" t="s">
        <v>220</v>
      </c>
      <c r="D3" t="s">
        <v>211</v>
      </c>
      <c r="E3" t="s">
        <v>209</v>
      </c>
      <c r="F3" t="s">
        <v>208</v>
      </c>
      <c r="G3" t="s">
        <v>207</v>
      </c>
      <c r="H3" t="s">
        <v>206</v>
      </c>
      <c r="I3" t="s">
        <v>205</v>
      </c>
      <c r="J3" t="s">
        <v>204</v>
      </c>
      <c r="K3" t="s">
        <v>203</v>
      </c>
      <c r="L3" t="s">
        <v>202</v>
      </c>
      <c r="M3" t="s">
        <v>201</v>
      </c>
      <c r="N3" t="s">
        <v>200</v>
      </c>
      <c r="O3" t="s">
        <v>199</v>
      </c>
      <c r="P3" t="s">
        <v>198</v>
      </c>
      <c r="Q3" t="s">
        <v>197</v>
      </c>
      <c r="R3" t="s">
        <v>196</v>
      </c>
      <c r="S3" t="s">
        <v>195</v>
      </c>
    </row>
    <row r="4" spans="1:19" x14ac:dyDescent="0.25">
      <c r="A4" s="301" t="s">
        <v>144</v>
      </c>
      <c r="B4" s="300">
        <v>1</v>
      </c>
      <c r="C4" s="295">
        <v>1</v>
      </c>
      <c r="D4" s="295" t="s">
        <v>192</v>
      </c>
      <c r="E4" s="294">
        <v>6.2</v>
      </c>
      <c r="F4" s="294"/>
      <c r="G4" s="294"/>
      <c r="H4" s="294"/>
      <c r="I4" s="294">
        <v>961.6</v>
      </c>
      <c r="J4" s="294"/>
      <c r="K4" s="294"/>
      <c r="L4" s="294"/>
      <c r="M4" s="294"/>
      <c r="N4" s="294"/>
      <c r="O4" s="294">
        <v>696</v>
      </c>
      <c r="P4" s="294">
        <v>696</v>
      </c>
      <c r="Q4" s="294">
        <v>383246</v>
      </c>
      <c r="R4" s="294"/>
      <c r="S4" s="294">
        <v>1754.1544477028349</v>
      </c>
    </row>
    <row r="5" spans="1:19" x14ac:dyDescent="0.25">
      <c r="A5" s="299" t="s">
        <v>145</v>
      </c>
      <c r="B5" s="298">
        <v>2</v>
      </c>
      <c r="C5">
        <v>1</v>
      </c>
      <c r="D5">
        <v>99</v>
      </c>
      <c r="E5">
        <v>2</v>
      </c>
      <c r="I5">
        <v>336</v>
      </c>
      <c r="Q5">
        <v>98044</v>
      </c>
      <c r="S5">
        <v>1754.1544477028349</v>
      </c>
    </row>
    <row r="6" spans="1:19" x14ac:dyDescent="0.25">
      <c r="A6" s="301" t="s">
        <v>146</v>
      </c>
      <c r="B6" s="300">
        <v>3</v>
      </c>
      <c r="C6">
        <v>1</v>
      </c>
      <c r="D6">
        <v>100</v>
      </c>
      <c r="E6">
        <v>1</v>
      </c>
      <c r="I6">
        <v>152</v>
      </c>
      <c r="Q6">
        <v>48538</v>
      </c>
    </row>
    <row r="7" spans="1:19" x14ac:dyDescent="0.25">
      <c r="A7" s="299" t="s">
        <v>147</v>
      </c>
      <c r="B7" s="298">
        <v>4</v>
      </c>
      <c r="C7">
        <v>1</v>
      </c>
      <c r="D7">
        <v>101</v>
      </c>
      <c r="E7">
        <v>3.2</v>
      </c>
      <c r="I7">
        <v>473.6</v>
      </c>
      <c r="O7">
        <v>696</v>
      </c>
      <c r="P7">
        <v>696</v>
      </c>
      <c r="Q7">
        <v>236664</v>
      </c>
    </row>
    <row r="8" spans="1:19" x14ac:dyDescent="0.25">
      <c r="A8" s="301" t="s">
        <v>148</v>
      </c>
      <c r="B8" s="300">
        <v>5</v>
      </c>
      <c r="C8">
        <v>1</v>
      </c>
      <c r="D8" t="s">
        <v>941</v>
      </c>
      <c r="E8">
        <v>3.8</v>
      </c>
      <c r="I8">
        <v>580.79999999999995</v>
      </c>
      <c r="J8">
        <v>157.80000000000001</v>
      </c>
      <c r="K8">
        <v>27.2</v>
      </c>
      <c r="L8">
        <v>329.5</v>
      </c>
      <c r="O8">
        <v>13824</v>
      </c>
      <c r="P8">
        <v>13824</v>
      </c>
      <c r="Q8">
        <v>438356</v>
      </c>
      <c r="S8">
        <v>772.89964667907827</v>
      </c>
    </row>
    <row r="9" spans="1:19" x14ac:dyDescent="0.25">
      <c r="A9" s="299" t="s">
        <v>149</v>
      </c>
      <c r="B9" s="298">
        <v>6</v>
      </c>
      <c r="C9">
        <v>1</v>
      </c>
      <c r="D9">
        <v>526</v>
      </c>
      <c r="E9">
        <v>3.8</v>
      </c>
      <c r="I9">
        <v>580.79999999999995</v>
      </c>
      <c r="J9">
        <v>157.80000000000001</v>
      </c>
      <c r="K9">
        <v>27.2</v>
      </c>
      <c r="O9">
        <v>13824</v>
      </c>
      <c r="P9">
        <v>13824</v>
      </c>
      <c r="Q9">
        <v>377388</v>
      </c>
      <c r="S9">
        <v>772.89964667907827</v>
      </c>
    </row>
    <row r="10" spans="1:19" x14ac:dyDescent="0.25">
      <c r="A10" s="301" t="s">
        <v>150</v>
      </c>
      <c r="B10" s="300">
        <v>7</v>
      </c>
      <c r="C10">
        <v>1</v>
      </c>
      <c r="D10">
        <v>746</v>
      </c>
      <c r="L10">
        <v>329.5</v>
      </c>
      <c r="Q10">
        <v>60968</v>
      </c>
    </row>
    <row r="11" spans="1:19" x14ac:dyDescent="0.25">
      <c r="A11" s="299" t="s">
        <v>151</v>
      </c>
      <c r="B11" s="298">
        <v>8</v>
      </c>
      <c r="C11">
        <v>1</v>
      </c>
      <c r="D11" t="s">
        <v>942</v>
      </c>
      <c r="E11">
        <v>14</v>
      </c>
      <c r="I11">
        <v>2032</v>
      </c>
      <c r="J11">
        <v>65</v>
      </c>
      <c r="L11">
        <v>510</v>
      </c>
      <c r="O11">
        <v>7005</v>
      </c>
      <c r="P11">
        <v>7005</v>
      </c>
      <c r="Q11">
        <v>557029</v>
      </c>
      <c r="S11">
        <v>1333.3333333333333</v>
      </c>
    </row>
    <row r="12" spans="1:19" x14ac:dyDescent="0.25">
      <c r="A12" s="301" t="s">
        <v>152</v>
      </c>
      <c r="B12" s="300">
        <v>9</v>
      </c>
      <c r="C12">
        <v>1</v>
      </c>
      <c r="D12">
        <v>303</v>
      </c>
      <c r="S12">
        <v>1333.3333333333333</v>
      </c>
    </row>
    <row r="13" spans="1:19" x14ac:dyDescent="0.25">
      <c r="A13" s="299" t="s">
        <v>153</v>
      </c>
      <c r="B13" s="298">
        <v>10</v>
      </c>
      <c r="C13">
        <v>1</v>
      </c>
      <c r="D13">
        <v>409</v>
      </c>
      <c r="E13">
        <v>10</v>
      </c>
      <c r="I13">
        <v>1608</v>
      </c>
      <c r="J13">
        <v>52</v>
      </c>
      <c r="Q13">
        <v>410000</v>
      </c>
    </row>
    <row r="14" spans="1:19" x14ac:dyDescent="0.25">
      <c r="A14" s="301" t="s">
        <v>154</v>
      </c>
      <c r="B14" s="300">
        <v>11</v>
      </c>
      <c r="C14">
        <v>1</v>
      </c>
      <c r="D14">
        <v>642</v>
      </c>
      <c r="E14">
        <v>4</v>
      </c>
      <c r="I14">
        <v>424</v>
      </c>
      <c r="J14">
        <v>13</v>
      </c>
      <c r="L14">
        <v>510</v>
      </c>
      <c r="O14">
        <v>7005</v>
      </c>
      <c r="P14">
        <v>7005</v>
      </c>
      <c r="Q14">
        <v>147029</v>
      </c>
    </row>
    <row r="15" spans="1:19" x14ac:dyDescent="0.25">
      <c r="A15" s="299" t="s">
        <v>155</v>
      </c>
      <c r="B15" s="298">
        <v>12</v>
      </c>
      <c r="C15">
        <v>1</v>
      </c>
      <c r="D15" t="s">
        <v>943</v>
      </c>
      <c r="E15">
        <v>2.7</v>
      </c>
      <c r="I15">
        <v>448</v>
      </c>
      <c r="L15">
        <v>25</v>
      </c>
      <c r="Q15">
        <v>91881</v>
      </c>
    </row>
    <row r="16" spans="1:19" x14ac:dyDescent="0.25">
      <c r="A16" s="297" t="s">
        <v>143</v>
      </c>
      <c r="B16" s="296">
        <v>2021</v>
      </c>
      <c r="C16">
        <v>1</v>
      </c>
      <c r="D16">
        <v>25</v>
      </c>
      <c r="L16">
        <v>25</v>
      </c>
      <c r="Q16">
        <v>3750</v>
      </c>
    </row>
    <row r="17" spans="3:19" x14ac:dyDescent="0.25">
      <c r="C17">
        <v>1</v>
      </c>
      <c r="D17">
        <v>30</v>
      </c>
      <c r="E17">
        <v>2.7</v>
      </c>
      <c r="I17">
        <v>448</v>
      </c>
      <c r="Q17">
        <v>88131</v>
      </c>
    </row>
    <row r="18" spans="3:19" x14ac:dyDescent="0.25">
      <c r="C18">
        <v>1</v>
      </c>
      <c r="D18" t="s">
        <v>944</v>
      </c>
      <c r="E18">
        <v>1</v>
      </c>
      <c r="I18">
        <v>120</v>
      </c>
      <c r="J18">
        <v>15</v>
      </c>
      <c r="O18">
        <v>3987</v>
      </c>
      <c r="P18">
        <v>3987</v>
      </c>
      <c r="Q18">
        <v>36598</v>
      </c>
    </row>
    <row r="19" spans="3:19" x14ac:dyDescent="0.25">
      <c r="C19">
        <v>1</v>
      </c>
      <c r="D19">
        <v>641</v>
      </c>
      <c r="E19">
        <v>1</v>
      </c>
      <c r="I19">
        <v>120</v>
      </c>
      <c r="J19">
        <v>15</v>
      </c>
      <c r="O19">
        <v>3987</v>
      </c>
      <c r="P19">
        <v>3987</v>
      </c>
      <c r="Q19">
        <v>36598</v>
      </c>
    </row>
    <row r="20" spans="3:19" x14ac:dyDescent="0.25">
      <c r="C20" t="s">
        <v>945</v>
      </c>
      <c r="E20">
        <v>27.7</v>
      </c>
      <c r="I20">
        <v>4142.3999999999996</v>
      </c>
      <c r="J20">
        <v>237.8</v>
      </c>
      <c r="K20">
        <v>27.2</v>
      </c>
      <c r="L20">
        <v>864.5</v>
      </c>
      <c r="O20">
        <v>25512</v>
      </c>
      <c r="P20">
        <v>25512</v>
      </c>
      <c r="Q20">
        <v>1507110</v>
      </c>
      <c r="S20">
        <v>3860.3874277152463</v>
      </c>
    </row>
    <row r="21" spans="3:19" x14ac:dyDescent="0.25">
      <c r="C21">
        <v>2</v>
      </c>
      <c r="D21" t="s">
        <v>192</v>
      </c>
      <c r="E21">
        <v>6.2</v>
      </c>
      <c r="I21">
        <v>920</v>
      </c>
      <c r="L21">
        <v>28</v>
      </c>
      <c r="Q21">
        <v>405188</v>
      </c>
      <c r="S21">
        <v>1754.1544477028349</v>
      </c>
    </row>
    <row r="22" spans="3:19" x14ac:dyDescent="0.25">
      <c r="C22">
        <v>2</v>
      </c>
      <c r="D22">
        <v>99</v>
      </c>
      <c r="E22">
        <v>2</v>
      </c>
      <c r="I22">
        <v>320</v>
      </c>
      <c r="Q22">
        <v>98044</v>
      </c>
      <c r="S22">
        <v>1754.1544477028349</v>
      </c>
    </row>
    <row r="23" spans="3:19" x14ac:dyDescent="0.25">
      <c r="C23">
        <v>2</v>
      </c>
      <c r="D23">
        <v>100</v>
      </c>
      <c r="E23">
        <v>1</v>
      </c>
      <c r="I23">
        <v>136</v>
      </c>
      <c r="Q23">
        <v>48351</v>
      </c>
    </row>
    <row r="24" spans="3:19" x14ac:dyDescent="0.25">
      <c r="C24">
        <v>2</v>
      </c>
      <c r="D24">
        <v>101</v>
      </c>
      <c r="E24">
        <v>3.2</v>
      </c>
      <c r="I24">
        <v>464</v>
      </c>
      <c r="L24">
        <v>28</v>
      </c>
      <c r="Q24">
        <v>258793</v>
      </c>
    </row>
    <row r="25" spans="3:19" x14ac:dyDescent="0.25">
      <c r="C25">
        <v>2</v>
      </c>
      <c r="D25" t="s">
        <v>941</v>
      </c>
      <c r="E25">
        <v>3.8</v>
      </c>
      <c r="I25">
        <v>539.20000000000005</v>
      </c>
      <c r="J25">
        <v>139.19999999999999</v>
      </c>
      <c r="K25">
        <v>28.8</v>
      </c>
      <c r="L25">
        <v>279</v>
      </c>
      <c r="O25">
        <v>13824</v>
      </c>
      <c r="P25">
        <v>13824</v>
      </c>
      <c r="Q25">
        <v>418418</v>
      </c>
      <c r="S25">
        <v>772.89964667907827</v>
      </c>
    </row>
    <row r="26" spans="3:19" x14ac:dyDescent="0.25">
      <c r="C26">
        <v>2</v>
      </c>
      <c r="D26">
        <v>526</v>
      </c>
      <c r="E26">
        <v>3.8</v>
      </c>
      <c r="I26">
        <v>539.20000000000005</v>
      </c>
      <c r="J26">
        <v>139.19999999999999</v>
      </c>
      <c r="K26">
        <v>28.8</v>
      </c>
      <c r="O26">
        <v>13824</v>
      </c>
      <c r="P26">
        <v>13824</v>
      </c>
      <c r="Q26">
        <v>368202</v>
      </c>
      <c r="S26">
        <v>772.89964667907827</v>
      </c>
    </row>
    <row r="27" spans="3:19" x14ac:dyDescent="0.25">
      <c r="C27">
        <v>2</v>
      </c>
      <c r="D27">
        <v>746</v>
      </c>
      <c r="L27">
        <v>279</v>
      </c>
      <c r="Q27">
        <v>50216</v>
      </c>
    </row>
    <row r="28" spans="3:19" x14ac:dyDescent="0.25">
      <c r="C28">
        <v>2</v>
      </c>
      <c r="D28" t="s">
        <v>942</v>
      </c>
      <c r="E28">
        <v>15</v>
      </c>
      <c r="I28">
        <v>1896</v>
      </c>
      <c r="J28">
        <v>11</v>
      </c>
      <c r="L28">
        <v>428</v>
      </c>
      <c r="O28">
        <v>18384</v>
      </c>
      <c r="P28">
        <v>18384</v>
      </c>
      <c r="Q28">
        <v>552990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10</v>
      </c>
      <c r="I30">
        <v>1444</v>
      </c>
      <c r="O30">
        <v>750</v>
      </c>
      <c r="P30">
        <v>750</v>
      </c>
      <c r="Q30">
        <v>394896</v>
      </c>
    </row>
    <row r="31" spans="3:19" x14ac:dyDescent="0.25">
      <c r="C31">
        <v>2</v>
      </c>
      <c r="D31">
        <v>642</v>
      </c>
      <c r="E31">
        <v>5</v>
      </c>
      <c r="I31">
        <v>452</v>
      </c>
      <c r="J31">
        <v>11</v>
      </c>
      <c r="L31">
        <v>428</v>
      </c>
      <c r="O31">
        <v>17634</v>
      </c>
      <c r="P31">
        <v>17634</v>
      </c>
      <c r="Q31">
        <v>158094</v>
      </c>
    </row>
    <row r="32" spans="3:19" x14ac:dyDescent="0.25">
      <c r="C32">
        <v>2</v>
      </c>
      <c r="D32" t="s">
        <v>943</v>
      </c>
      <c r="E32">
        <v>2.7</v>
      </c>
      <c r="I32">
        <v>380.8</v>
      </c>
      <c r="L32">
        <v>25</v>
      </c>
      <c r="Q32">
        <v>92077</v>
      </c>
    </row>
    <row r="33" spans="3:19" x14ac:dyDescent="0.25">
      <c r="C33">
        <v>2</v>
      </c>
      <c r="D33">
        <v>25</v>
      </c>
      <c r="L33">
        <v>25</v>
      </c>
      <c r="Q33">
        <v>3750</v>
      </c>
    </row>
    <row r="34" spans="3:19" x14ac:dyDescent="0.25">
      <c r="C34">
        <v>2</v>
      </c>
      <c r="D34">
        <v>30</v>
      </c>
      <c r="E34">
        <v>2.7</v>
      </c>
      <c r="I34">
        <v>380.8</v>
      </c>
      <c r="Q34">
        <v>88327</v>
      </c>
    </row>
    <row r="35" spans="3:19" x14ac:dyDescent="0.25">
      <c r="C35">
        <v>2</v>
      </c>
      <c r="D35" t="s">
        <v>944</v>
      </c>
      <c r="E35">
        <v>1</v>
      </c>
      <c r="O35">
        <v>4000</v>
      </c>
      <c r="P35">
        <v>4000</v>
      </c>
      <c r="Q35">
        <v>13716</v>
      </c>
    </row>
    <row r="36" spans="3:19" x14ac:dyDescent="0.25">
      <c r="C36">
        <v>2</v>
      </c>
      <c r="D36">
        <v>641</v>
      </c>
      <c r="E36">
        <v>1</v>
      </c>
      <c r="O36">
        <v>4000</v>
      </c>
      <c r="P36">
        <v>4000</v>
      </c>
      <c r="Q36">
        <v>13716</v>
      </c>
    </row>
    <row r="37" spans="3:19" x14ac:dyDescent="0.25">
      <c r="C37" t="s">
        <v>946</v>
      </c>
      <c r="E37">
        <v>28.7</v>
      </c>
      <c r="I37">
        <v>3736</v>
      </c>
      <c r="J37">
        <v>150.19999999999999</v>
      </c>
      <c r="K37">
        <v>28.8</v>
      </c>
      <c r="L37">
        <v>760</v>
      </c>
      <c r="O37">
        <v>36208</v>
      </c>
      <c r="P37">
        <v>36208</v>
      </c>
      <c r="Q37">
        <v>1482389</v>
      </c>
      <c r="S37">
        <v>3860.3874277152463</v>
      </c>
    </row>
    <row r="38" spans="3:19" x14ac:dyDescent="0.25">
      <c r="C38">
        <v>3</v>
      </c>
      <c r="D38" t="s">
        <v>192</v>
      </c>
      <c r="E38">
        <v>6.2</v>
      </c>
      <c r="I38">
        <v>1044</v>
      </c>
      <c r="O38">
        <v>20498</v>
      </c>
      <c r="P38">
        <v>20498</v>
      </c>
      <c r="Q38">
        <v>421870</v>
      </c>
      <c r="R38">
        <v>4500</v>
      </c>
      <c r="S38">
        <v>1754.1544477028349</v>
      </c>
    </row>
    <row r="39" spans="3:19" x14ac:dyDescent="0.25">
      <c r="C39">
        <v>3</v>
      </c>
      <c r="D39">
        <v>99</v>
      </c>
      <c r="E39">
        <v>2</v>
      </c>
      <c r="I39">
        <v>312</v>
      </c>
      <c r="Q39">
        <v>100725</v>
      </c>
      <c r="R39">
        <v>4500</v>
      </c>
      <c r="S39">
        <v>1754.1544477028349</v>
      </c>
    </row>
    <row r="40" spans="3:19" x14ac:dyDescent="0.25">
      <c r="C40">
        <v>3</v>
      </c>
      <c r="D40">
        <v>100</v>
      </c>
      <c r="E40">
        <v>1</v>
      </c>
      <c r="I40">
        <v>172</v>
      </c>
      <c r="Q40">
        <v>48759</v>
      </c>
    </row>
    <row r="41" spans="3:19" x14ac:dyDescent="0.25">
      <c r="C41">
        <v>3</v>
      </c>
      <c r="D41">
        <v>101</v>
      </c>
      <c r="E41">
        <v>3.2</v>
      </c>
      <c r="I41">
        <v>560</v>
      </c>
      <c r="O41">
        <v>20498</v>
      </c>
      <c r="P41">
        <v>20498</v>
      </c>
      <c r="Q41">
        <v>272386</v>
      </c>
    </row>
    <row r="42" spans="3:19" x14ac:dyDescent="0.25">
      <c r="C42">
        <v>3</v>
      </c>
      <c r="D42" t="s">
        <v>941</v>
      </c>
      <c r="E42">
        <v>3.8</v>
      </c>
      <c r="I42">
        <v>652</v>
      </c>
      <c r="J42">
        <v>140.80000000000001</v>
      </c>
      <c r="K42">
        <v>32</v>
      </c>
      <c r="L42">
        <v>297.5</v>
      </c>
      <c r="O42">
        <v>26610</v>
      </c>
      <c r="P42">
        <v>26610</v>
      </c>
      <c r="Q42">
        <v>428440</v>
      </c>
      <c r="S42">
        <v>772.89964667907827</v>
      </c>
    </row>
    <row r="43" spans="3:19" x14ac:dyDescent="0.25">
      <c r="C43">
        <v>3</v>
      </c>
      <c r="D43">
        <v>520</v>
      </c>
      <c r="O43">
        <v>4033</v>
      </c>
      <c r="P43">
        <v>4033</v>
      </c>
      <c r="Q43">
        <v>4033</v>
      </c>
    </row>
    <row r="44" spans="3:19" x14ac:dyDescent="0.25">
      <c r="C44">
        <v>3</v>
      </c>
      <c r="D44">
        <v>522</v>
      </c>
      <c r="O44">
        <v>8753</v>
      </c>
      <c r="P44">
        <v>8753</v>
      </c>
      <c r="Q44">
        <v>8753</v>
      </c>
    </row>
    <row r="45" spans="3:19" x14ac:dyDescent="0.25">
      <c r="C45">
        <v>3</v>
      </c>
      <c r="D45">
        <v>526</v>
      </c>
      <c r="E45">
        <v>3.8</v>
      </c>
      <c r="I45">
        <v>652</v>
      </c>
      <c r="J45">
        <v>140.80000000000001</v>
      </c>
      <c r="K45">
        <v>32</v>
      </c>
      <c r="O45">
        <v>13824</v>
      </c>
      <c r="P45">
        <v>13824</v>
      </c>
      <c r="Q45">
        <v>363761</v>
      </c>
      <c r="S45">
        <v>772.89964667907827</v>
      </c>
    </row>
    <row r="46" spans="3:19" x14ac:dyDescent="0.25">
      <c r="C46">
        <v>3</v>
      </c>
      <c r="D46">
        <v>746</v>
      </c>
      <c r="L46">
        <v>297.5</v>
      </c>
      <c r="Q46">
        <v>51893</v>
      </c>
    </row>
    <row r="47" spans="3:19" x14ac:dyDescent="0.25">
      <c r="C47">
        <v>3</v>
      </c>
      <c r="D47" t="s">
        <v>942</v>
      </c>
      <c r="E47">
        <v>15</v>
      </c>
      <c r="I47">
        <v>2092</v>
      </c>
      <c r="J47">
        <v>76.5</v>
      </c>
      <c r="L47">
        <v>462</v>
      </c>
      <c r="O47">
        <v>10458</v>
      </c>
      <c r="P47">
        <v>10458</v>
      </c>
      <c r="Q47">
        <v>531061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1496</v>
      </c>
      <c r="J49">
        <v>68</v>
      </c>
      <c r="O49">
        <v>750</v>
      </c>
      <c r="P49">
        <v>750</v>
      </c>
      <c r="Q49">
        <v>363074</v>
      </c>
    </row>
    <row r="50" spans="3:19" x14ac:dyDescent="0.25">
      <c r="C50">
        <v>3</v>
      </c>
      <c r="D50">
        <v>642</v>
      </c>
      <c r="E50">
        <v>5</v>
      </c>
      <c r="I50">
        <v>596</v>
      </c>
      <c r="J50">
        <v>8.5</v>
      </c>
      <c r="L50">
        <v>462</v>
      </c>
      <c r="O50">
        <v>9708</v>
      </c>
      <c r="P50">
        <v>9708</v>
      </c>
      <c r="Q50">
        <v>167987</v>
      </c>
    </row>
    <row r="51" spans="3:19" x14ac:dyDescent="0.25">
      <c r="C51">
        <v>3</v>
      </c>
      <c r="D51" t="s">
        <v>943</v>
      </c>
      <c r="E51">
        <v>2.7</v>
      </c>
      <c r="I51">
        <v>424.8</v>
      </c>
      <c r="L51">
        <v>25</v>
      </c>
      <c r="O51">
        <v>996</v>
      </c>
      <c r="P51">
        <v>996</v>
      </c>
      <c r="Q51">
        <v>94892</v>
      </c>
    </row>
    <row r="52" spans="3:19" x14ac:dyDescent="0.25">
      <c r="C52">
        <v>3</v>
      </c>
      <c r="D52">
        <v>25</v>
      </c>
      <c r="L52">
        <v>25</v>
      </c>
      <c r="Q52">
        <v>3750</v>
      </c>
    </row>
    <row r="53" spans="3:19" x14ac:dyDescent="0.25">
      <c r="C53">
        <v>3</v>
      </c>
      <c r="D53">
        <v>30</v>
      </c>
      <c r="E53">
        <v>2.7</v>
      </c>
      <c r="I53">
        <v>424.8</v>
      </c>
      <c r="O53">
        <v>996</v>
      </c>
      <c r="P53">
        <v>996</v>
      </c>
      <c r="Q53">
        <v>91142</v>
      </c>
    </row>
    <row r="54" spans="3:19" x14ac:dyDescent="0.25">
      <c r="C54">
        <v>3</v>
      </c>
      <c r="D54" t="s">
        <v>944</v>
      </c>
      <c r="E54">
        <v>1</v>
      </c>
      <c r="I54">
        <v>164</v>
      </c>
      <c r="O54">
        <v>1646</v>
      </c>
      <c r="P54">
        <v>1646</v>
      </c>
      <c r="Q54">
        <v>33998</v>
      </c>
    </row>
    <row r="55" spans="3:19" x14ac:dyDescent="0.25">
      <c r="C55">
        <v>3</v>
      </c>
      <c r="D55">
        <v>641</v>
      </c>
      <c r="E55">
        <v>1</v>
      </c>
      <c r="I55">
        <v>164</v>
      </c>
      <c r="O55">
        <v>1646</v>
      </c>
      <c r="P55">
        <v>1646</v>
      </c>
      <c r="Q55">
        <v>33998</v>
      </c>
    </row>
    <row r="56" spans="3:19" x14ac:dyDescent="0.25">
      <c r="C56" t="s">
        <v>947</v>
      </c>
      <c r="E56">
        <v>28.7</v>
      </c>
      <c r="I56">
        <v>4376.8</v>
      </c>
      <c r="J56">
        <v>217.3</v>
      </c>
      <c r="K56">
        <v>32</v>
      </c>
      <c r="L56">
        <v>784.5</v>
      </c>
      <c r="O56">
        <v>60208</v>
      </c>
      <c r="P56">
        <v>60208</v>
      </c>
      <c r="Q56">
        <v>1510261</v>
      </c>
      <c r="R56">
        <v>4500</v>
      </c>
      <c r="S56">
        <v>3860.3874277152463</v>
      </c>
    </row>
    <row r="57" spans="3:19" x14ac:dyDescent="0.25">
      <c r="C57">
        <v>4</v>
      </c>
      <c r="D57" t="s">
        <v>192</v>
      </c>
      <c r="E57">
        <v>6.4</v>
      </c>
      <c r="I57">
        <v>1067.2</v>
      </c>
      <c r="J57">
        <v>24</v>
      </c>
      <c r="K57">
        <v>8</v>
      </c>
      <c r="L57">
        <v>10</v>
      </c>
      <c r="O57">
        <v>18920</v>
      </c>
      <c r="P57">
        <v>18920</v>
      </c>
      <c r="Q57">
        <v>931839</v>
      </c>
      <c r="R57">
        <v>10000</v>
      </c>
      <c r="S57">
        <v>1754.1544477028349</v>
      </c>
    </row>
    <row r="58" spans="3:19" x14ac:dyDescent="0.25">
      <c r="C58">
        <v>4</v>
      </c>
      <c r="D58">
        <v>99</v>
      </c>
      <c r="E58">
        <v>2</v>
      </c>
      <c r="I58">
        <v>312</v>
      </c>
      <c r="J58">
        <v>8</v>
      </c>
      <c r="Q58">
        <v>267439</v>
      </c>
      <c r="R58">
        <v>10000</v>
      </c>
      <c r="S58">
        <v>1754.1544477028349</v>
      </c>
    </row>
    <row r="59" spans="3:19" x14ac:dyDescent="0.25">
      <c r="C59">
        <v>4</v>
      </c>
      <c r="D59">
        <v>100</v>
      </c>
      <c r="E59">
        <v>1</v>
      </c>
      <c r="I59">
        <v>176</v>
      </c>
      <c r="Q59">
        <v>112653</v>
      </c>
    </row>
    <row r="60" spans="3:19" x14ac:dyDescent="0.25">
      <c r="C60">
        <v>4</v>
      </c>
      <c r="D60">
        <v>101</v>
      </c>
      <c r="E60">
        <v>3.4</v>
      </c>
      <c r="I60">
        <v>579.20000000000005</v>
      </c>
      <c r="J60">
        <v>16</v>
      </c>
      <c r="K60">
        <v>8</v>
      </c>
      <c r="L60">
        <v>10</v>
      </c>
      <c r="O60">
        <v>15441</v>
      </c>
      <c r="P60">
        <v>15441</v>
      </c>
      <c r="Q60">
        <v>548268</v>
      </c>
    </row>
    <row r="61" spans="3:19" x14ac:dyDescent="0.25">
      <c r="C61">
        <v>4</v>
      </c>
      <c r="D61">
        <v>103</v>
      </c>
      <c r="O61">
        <v>3479</v>
      </c>
      <c r="P61">
        <v>3479</v>
      </c>
      <c r="Q61">
        <v>3479</v>
      </c>
    </row>
    <row r="62" spans="3:19" x14ac:dyDescent="0.25">
      <c r="C62">
        <v>4</v>
      </c>
      <c r="D62" t="s">
        <v>941</v>
      </c>
      <c r="E62">
        <v>3.8</v>
      </c>
      <c r="I62">
        <v>656</v>
      </c>
      <c r="J62">
        <v>139.19999999999999</v>
      </c>
      <c r="K62">
        <v>32</v>
      </c>
      <c r="L62">
        <v>322</v>
      </c>
      <c r="O62">
        <v>15216</v>
      </c>
      <c r="P62">
        <v>15216</v>
      </c>
      <c r="Q62">
        <v>870140</v>
      </c>
      <c r="S62">
        <v>772.89964667907827</v>
      </c>
    </row>
    <row r="63" spans="3:19" x14ac:dyDescent="0.25">
      <c r="C63">
        <v>4</v>
      </c>
      <c r="D63">
        <v>520</v>
      </c>
      <c r="O63">
        <v>696</v>
      </c>
      <c r="P63">
        <v>696</v>
      </c>
      <c r="Q63">
        <v>696</v>
      </c>
    </row>
    <row r="64" spans="3:19" x14ac:dyDescent="0.25">
      <c r="C64">
        <v>4</v>
      </c>
      <c r="D64">
        <v>522</v>
      </c>
      <c r="O64">
        <v>696</v>
      </c>
      <c r="P64">
        <v>696</v>
      </c>
      <c r="Q64">
        <v>696</v>
      </c>
    </row>
    <row r="65" spans="3:19" x14ac:dyDescent="0.25">
      <c r="C65">
        <v>4</v>
      </c>
      <c r="D65">
        <v>526</v>
      </c>
      <c r="E65">
        <v>3.8</v>
      </c>
      <c r="I65">
        <v>656</v>
      </c>
      <c r="J65">
        <v>139.19999999999999</v>
      </c>
      <c r="K65">
        <v>32</v>
      </c>
      <c r="O65">
        <v>13824</v>
      </c>
      <c r="P65">
        <v>13824</v>
      </c>
      <c r="Q65">
        <v>683568</v>
      </c>
      <c r="S65">
        <v>772.89964667907827</v>
      </c>
    </row>
    <row r="66" spans="3:19" x14ac:dyDescent="0.25">
      <c r="C66">
        <v>4</v>
      </c>
      <c r="D66">
        <v>746</v>
      </c>
      <c r="L66">
        <v>322</v>
      </c>
      <c r="Q66">
        <v>185180</v>
      </c>
    </row>
    <row r="67" spans="3:19" x14ac:dyDescent="0.25">
      <c r="C67">
        <v>4</v>
      </c>
      <c r="D67" t="s">
        <v>942</v>
      </c>
      <c r="E67">
        <v>14</v>
      </c>
      <c r="I67">
        <v>2140</v>
      </c>
      <c r="J67">
        <v>72</v>
      </c>
      <c r="L67">
        <v>437</v>
      </c>
      <c r="O67">
        <v>10325</v>
      </c>
      <c r="P67">
        <v>10325</v>
      </c>
      <c r="Q67">
        <v>1708137</v>
      </c>
      <c r="S67">
        <v>1333.3333333333333</v>
      </c>
    </row>
    <row r="68" spans="3:19" x14ac:dyDescent="0.25">
      <c r="C68">
        <v>4</v>
      </c>
      <c r="D68">
        <v>303</v>
      </c>
      <c r="S68">
        <v>1333.3333333333333</v>
      </c>
    </row>
    <row r="69" spans="3:19" x14ac:dyDescent="0.25">
      <c r="C69">
        <v>4</v>
      </c>
      <c r="D69">
        <v>409</v>
      </c>
      <c r="E69">
        <v>10</v>
      </c>
      <c r="I69">
        <v>1628</v>
      </c>
      <c r="J69">
        <v>36</v>
      </c>
      <c r="Q69">
        <v>1099745</v>
      </c>
    </row>
    <row r="70" spans="3:19" x14ac:dyDescent="0.25">
      <c r="C70">
        <v>4</v>
      </c>
      <c r="D70">
        <v>642</v>
      </c>
      <c r="E70">
        <v>4</v>
      </c>
      <c r="I70">
        <v>512</v>
      </c>
      <c r="J70">
        <v>36</v>
      </c>
      <c r="L70">
        <v>437</v>
      </c>
      <c r="O70">
        <v>10325</v>
      </c>
      <c r="P70">
        <v>10325</v>
      </c>
      <c r="Q70">
        <v>608392</v>
      </c>
    </row>
    <row r="71" spans="3:19" x14ac:dyDescent="0.25">
      <c r="C71">
        <v>4</v>
      </c>
      <c r="D71" t="s">
        <v>943</v>
      </c>
      <c r="E71">
        <v>2.7</v>
      </c>
      <c r="I71">
        <v>469.6</v>
      </c>
      <c r="J71">
        <v>8</v>
      </c>
      <c r="K71">
        <v>8</v>
      </c>
      <c r="L71">
        <v>25</v>
      </c>
      <c r="O71">
        <v>995</v>
      </c>
      <c r="P71">
        <v>995</v>
      </c>
      <c r="Q71">
        <v>183946</v>
      </c>
    </row>
    <row r="72" spans="3:19" x14ac:dyDescent="0.25">
      <c r="C72">
        <v>4</v>
      </c>
      <c r="D72">
        <v>25</v>
      </c>
      <c r="L72">
        <v>25</v>
      </c>
      <c r="Q72">
        <v>3750</v>
      </c>
    </row>
    <row r="73" spans="3:19" x14ac:dyDescent="0.25">
      <c r="C73">
        <v>4</v>
      </c>
      <c r="D73">
        <v>30</v>
      </c>
      <c r="E73">
        <v>2.7</v>
      </c>
      <c r="I73">
        <v>469.6</v>
      </c>
      <c r="J73">
        <v>8</v>
      </c>
      <c r="K73">
        <v>8</v>
      </c>
      <c r="O73">
        <v>995</v>
      </c>
      <c r="P73">
        <v>995</v>
      </c>
      <c r="Q73">
        <v>180196</v>
      </c>
    </row>
    <row r="74" spans="3:19" x14ac:dyDescent="0.25">
      <c r="C74">
        <v>4</v>
      </c>
      <c r="D74" t="s">
        <v>944</v>
      </c>
      <c r="E74">
        <v>1</v>
      </c>
      <c r="I74">
        <v>168</v>
      </c>
      <c r="J74">
        <v>14.25</v>
      </c>
      <c r="O74">
        <v>3280</v>
      </c>
      <c r="P74">
        <v>3280</v>
      </c>
      <c r="Q74">
        <v>110371</v>
      </c>
    </row>
    <row r="75" spans="3:19" x14ac:dyDescent="0.25">
      <c r="C75">
        <v>4</v>
      </c>
      <c r="D75">
        <v>641</v>
      </c>
      <c r="E75">
        <v>1</v>
      </c>
      <c r="I75">
        <v>168</v>
      </c>
      <c r="J75">
        <v>14.25</v>
      </c>
      <c r="O75">
        <v>3280</v>
      </c>
      <c r="P75">
        <v>3280</v>
      </c>
      <c r="Q75">
        <v>110371</v>
      </c>
    </row>
    <row r="76" spans="3:19" x14ac:dyDescent="0.25">
      <c r="C76" t="s">
        <v>948</v>
      </c>
      <c r="E76">
        <v>27.9</v>
      </c>
      <c r="I76">
        <v>4500.8</v>
      </c>
      <c r="J76">
        <v>257.45</v>
      </c>
      <c r="K76">
        <v>48</v>
      </c>
      <c r="L76">
        <v>794</v>
      </c>
      <c r="O76">
        <v>48736</v>
      </c>
      <c r="P76">
        <v>48736</v>
      </c>
      <c r="Q76">
        <v>3804433</v>
      </c>
      <c r="R76">
        <v>10000</v>
      </c>
      <c r="S76">
        <v>3860.3874277152463</v>
      </c>
    </row>
    <row r="77" spans="3:19" x14ac:dyDescent="0.25">
      <c r="C77">
        <v>5</v>
      </c>
      <c r="D77" t="s">
        <v>192</v>
      </c>
      <c r="E77">
        <v>6.4</v>
      </c>
      <c r="I77">
        <v>920</v>
      </c>
      <c r="L77">
        <v>28</v>
      </c>
      <c r="O77">
        <v>5565</v>
      </c>
      <c r="P77">
        <v>5565</v>
      </c>
      <c r="Q77">
        <v>426939</v>
      </c>
      <c r="S77">
        <v>1754.1544477028349</v>
      </c>
    </row>
    <row r="78" spans="3:19" x14ac:dyDescent="0.25">
      <c r="C78">
        <v>5</v>
      </c>
      <c r="D78">
        <v>99</v>
      </c>
      <c r="E78">
        <v>2</v>
      </c>
      <c r="I78">
        <v>336</v>
      </c>
      <c r="Q78">
        <v>98044</v>
      </c>
      <c r="S78">
        <v>1754.1544477028349</v>
      </c>
    </row>
    <row r="79" spans="3:19" x14ac:dyDescent="0.25">
      <c r="C79">
        <v>5</v>
      </c>
      <c r="D79">
        <v>100</v>
      </c>
      <c r="E79">
        <v>1</v>
      </c>
      <c r="I79">
        <v>88</v>
      </c>
      <c r="Q79">
        <v>49360</v>
      </c>
    </row>
    <row r="80" spans="3:19" x14ac:dyDescent="0.25">
      <c r="C80">
        <v>5</v>
      </c>
      <c r="D80">
        <v>101</v>
      </c>
      <c r="E80">
        <v>3.4</v>
      </c>
      <c r="I80">
        <v>496</v>
      </c>
      <c r="L80">
        <v>28</v>
      </c>
      <c r="O80">
        <v>5565</v>
      </c>
      <c r="P80">
        <v>5565</v>
      </c>
      <c r="Q80">
        <v>279535</v>
      </c>
    </row>
    <row r="81" spans="3:19" x14ac:dyDescent="0.25">
      <c r="C81">
        <v>5</v>
      </c>
      <c r="D81" t="s">
        <v>941</v>
      </c>
      <c r="E81">
        <v>3.8</v>
      </c>
      <c r="I81">
        <v>632</v>
      </c>
      <c r="J81">
        <v>137.6</v>
      </c>
      <c r="K81">
        <v>32</v>
      </c>
      <c r="L81">
        <v>310</v>
      </c>
      <c r="O81">
        <v>15324</v>
      </c>
      <c r="P81">
        <v>15324</v>
      </c>
      <c r="Q81">
        <v>456774</v>
      </c>
      <c r="S81">
        <v>772.89964667907827</v>
      </c>
    </row>
    <row r="82" spans="3:19" x14ac:dyDescent="0.25">
      <c r="C82">
        <v>5</v>
      </c>
      <c r="D82">
        <v>526</v>
      </c>
      <c r="E82">
        <v>3.8</v>
      </c>
      <c r="I82">
        <v>632</v>
      </c>
      <c r="J82">
        <v>137.6</v>
      </c>
      <c r="K82">
        <v>32</v>
      </c>
      <c r="O82">
        <v>15324</v>
      </c>
      <c r="P82">
        <v>15324</v>
      </c>
      <c r="Q82">
        <v>370024</v>
      </c>
      <c r="S82">
        <v>772.89964667907827</v>
      </c>
    </row>
    <row r="83" spans="3:19" x14ac:dyDescent="0.25">
      <c r="C83">
        <v>5</v>
      </c>
      <c r="D83">
        <v>746</v>
      </c>
      <c r="L83">
        <v>310</v>
      </c>
      <c r="Q83">
        <v>86750</v>
      </c>
    </row>
    <row r="84" spans="3:19" x14ac:dyDescent="0.25">
      <c r="C84">
        <v>5</v>
      </c>
      <c r="D84" t="s">
        <v>942</v>
      </c>
      <c r="E84">
        <v>14</v>
      </c>
      <c r="I84">
        <v>2040</v>
      </c>
      <c r="J84">
        <v>48</v>
      </c>
      <c r="L84">
        <v>451</v>
      </c>
      <c r="O84">
        <v>10686</v>
      </c>
      <c r="P84">
        <v>10686</v>
      </c>
      <c r="Q84">
        <v>543364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10</v>
      </c>
      <c r="I86">
        <v>1588</v>
      </c>
      <c r="J86">
        <v>32</v>
      </c>
      <c r="O86">
        <v>750</v>
      </c>
      <c r="P86">
        <v>750</v>
      </c>
      <c r="Q86">
        <v>392966</v>
      </c>
    </row>
    <row r="87" spans="3:19" x14ac:dyDescent="0.25">
      <c r="C87">
        <v>5</v>
      </c>
      <c r="D87">
        <v>642</v>
      </c>
      <c r="E87">
        <v>4</v>
      </c>
      <c r="I87">
        <v>452</v>
      </c>
      <c r="J87">
        <v>16</v>
      </c>
      <c r="L87">
        <v>451</v>
      </c>
      <c r="O87">
        <v>9936</v>
      </c>
      <c r="P87">
        <v>9936</v>
      </c>
      <c r="Q87">
        <v>150398</v>
      </c>
    </row>
    <row r="88" spans="3:19" x14ac:dyDescent="0.25">
      <c r="C88">
        <v>5</v>
      </c>
      <c r="D88" t="s">
        <v>943</v>
      </c>
      <c r="E88">
        <v>2.7</v>
      </c>
      <c r="I88">
        <v>425.6</v>
      </c>
      <c r="L88">
        <v>25</v>
      </c>
      <c r="O88">
        <v>797</v>
      </c>
      <c r="P88">
        <v>797</v>
      </c>
      <c r="Q88">
        <v>92956</v>
      </c>
    </row>
    <row r="89" spans="3:19" x14ac:dyDescent="0.25">
      <c r="C89">
        <v>5</v>
      </c>
      <c r="D89">
        <v>25</v>
      </c>
      <c r="L89">
        <v>25</v>
      </c>
      <c r="Q89">
        <v>3750</v>
      </c>
    </row>
    <row r="90" spans="3:19" x14ac:dyDescent="0.25">
      <c r="C90">
        <v>5</v>
      </c>
      <c r="D90">
        <v>30</v>
      </c>
      <c r="E90">
        <v>2.7</v>
      </c>
      <c r="I90">
        <v>425.6</v>
      </c>
      <c r="O90">
        <v>797</v>
      </c>
      <c r="P90">
        <v>797</v>
      </c>
      <c r="Q90">
        <v>89206</v>
      </c>
    </row>
    <row r="91" spans="3:19" x14ac:dyDescent="0.25">
      <c r="C91">
        <v>5</v>
      </c>
      <c r="D91" t="s">
        <v>944</v>
      </c>
      <c r="E91">
        <v>1</v>
      </c>
      <c r="I91">
        <v>120</v>
      </c>
      <c r="O91">
        <v>2740</v>
      </c>
      <c r="P91">
        <v>2740</v>
      </c>
      <c r="Q91">
        <v>32324</v>
      </c>
    </row>
    <row r="92" spans="3:19" x14ac:dyDescent="0.25">
      <c r="C92">
        <v>5</v>
      </c>
      <c r="D92">
        <v>641</v>
      </c>
      <c r="E92">
        <v>1</v>
      </c>
      <c r="I92">
        <v>120</v>
      </c>
      <c r="O92">
        <v>2740</v>
      </c>
      <c r="P92">
        <v>2740</v>
      </c>
      <c r="Q92">
        <v>32324</v>
      </c>
    </row>
    <row r="93" spans="3:19" x14ac:dyDescent="0.25">
      <c r="C93" t="s">
        <v>949</v>
      </c>
      <c r="E93">
        <v>27.9</v>
      </c>
      <c r="I93">
        <v>4137.6000000000004</v>
      </c>
      <c r="J93">
        <v>185.6</v>
      </c>
      <c r="K93">
        <v>32</v>
      </c>
      <c r="L93">
        <v>814</v>
      </c>
      <c r="O93">
        <v>35112</v>
      </c>
      <c r="P93">
        <v>35112</v>
      </c>
      <c r="Q93">
        <v>1552357</v>
      </c>
      <c r="S93">
        <v>3860.3874277152463</v>
      </c>
    </row>
    <row r="94" spans="3:19" x14ac:dyDescent="0.25">
      <c r="C94">
        <v>6</v>
      </c>
      <c r="D94" t="s">
        <v>192</v>
      </c>
      <c r="E94">
        <v>5.4</v>
      </c>
      <c r="I94">
        <v>884</v>
      </c>
      <c r="O94">
        <v>1160</v>
      </c>
      <c r="P94">
        <v>1160</v>
      </c>
      <c r="Q94">
        <v>399525</v>
      </c>
      <c r="S94">
        <v>1754.1544477028349</v>
      </c>
    </row>
    <row r="95" spans="3:19" x14ac:dyDescent="0.25">
      <c r="C95">
        <v>6</v>
      </c>
      <c r="D95">
        <v>99</v>
      </c>
      <c r="E95">
        <v>2</v>
      </c>
      <c r="I95">
        <v>296</v>
      </c>
      <c r="Q95">
        <v>99688</v>
      </c>
      <c r="S95">
        <v>1754.1544477028349</v>
      </c>
    </row>
    <row r="96" spans="3:19" x14ac:dyDescent="0.25">
      <c r="C96">
        <v>6</v>
      </c>
      <c r="D96">
        <v>100</v>
      </c>
      <c r="I96">
        <v>68</v>
      </c>
      <c r="Q96">
        <v>27519</v>
      </c>
    </row>
    <row r="97" spans="3:19" x14ac:dyDescent="0.25">
      <c r="C97">
        <v>6</v>
      </c>
      <c r="D97">
        <v>101</v>
      </c>
      <c r="E97">
        <v>3.4</v>
      </c>
      <c r="I97">
        <v>520</v>
      </c>
      <c r="O97">
        <v>1160</v>
      </c>
      <c r="P97">
        <v>1160</v>
      </c>
      <c r="Q97">
        <v>272318</v>
      </c>
    </row>
    <row r="98" spans="3:19" x14ac:dyDescent="0.25">
      <c r="C98">
        <v>6</v>
      </c>
      <c r="D98" t="s">
        <v>941</v>
      </c>
      <c r="E98">
        <v>3.8</v>
      </c>
      <c r="I98">
        <v>641.6</v>
      </c>
      <c r="J98">
        <v>140.80000000000001</v>
      </c>
      <c r="K98">
        <v>30.4</v>
      </c>
      <c r="L98">
        <v>278</v>
      </c>
      <c r="O98">
        <v>13824</v>
      </c>
      <c r="P98">
        <v>13824</v>
      </c>
      <c r="Q98">
        <v>438779</v>
      </c>
      <c r="S98">
        <v>772.89964667907827</v>
      </c>
    </row>
    <row r="99" spans="3:19" x14ac:dyDescent="0.25">
      <c r="C99">
        <v>6</v>
      </c>
      <c r="D99">
        <v>526</v>
      </c>
      <c r="E99">
        <v>3.8</v>
      </c>
      <c r="I99">
        <v>641.6</v>
      </c>
      <c r="J99">
        <v>140.80000000000001</v>
      </c>
      <c r="K99">
        <v>30.4</v>
      </c>
      <c r="O99">
        <v>13824</v>
      </c>
      <c r="P99">
        <v>13824</v>
      </c>
      <c r="Q99">
        <v>364679</v>
      </c>
      <c r="S99">
        <v>772.89964667907827</v>
      </c>
    </row>
    <row r="100" spans="3:19" x14ac:dyDescent="0.25">
      <c r="C100">
        <v>6</v>
      </c>
      <c r="D100">
        <v>746</v>
      </c>
      <c r="L100">
        <v>278</v>
      </c>
      <c r="Q100">
        <v>74100</v>
      </c>
    </row>
    <row r="101" spans="3:19" x14ac:dyDescent="0.25">
      <c r="C101">
        <v>6</v>
      </c>
      <c r="D101" t="s">
        <v>942</v>
      </c>
      <c r="E101">
        <v>14</v>
      </c>
      <c r="I101">
        <v>2092</v>
      </c>
      <c r="J101">
        <v>34.5</v>
      </c>
      <c r="L101">
        <v>407</v>
      </c>
      <c r="O101">
        <v>9953</v>
      </c>
      <c r="P101">
        <v>9953</v>
      </c>
      <c r="Q101">
        <v>545437</v>
      </c>
      <c r="S101">
        <v>1333.3333333333333</v>
      </c>
    </row>
    <row r="102" spans="3:19" x14ac:dyDescent="0.25">
      <c r="C102">
        <v>6</v>
      </c>
      <c r="D102">
        <v>303</v>
      </c>
      <c r="S102">
        <v>1333.3333333333333</v>
      </c>
    </row>
    <row r="103" spans="3:19" x14ac:dyDescent="0.25">
      <c r="C103">
        <v>6</v>
      </c>
      <c r="D103">
        <v>409</v>
      </c>
      <c r="E103">
        <v>10</v>
      </c>
      <c r="I103">
        <v>1628</v>
      </c>
      <c r="J103">
        <v>16</v>
      </c>
      <c r="Q103">
        <v>402771</v>
      </c>
    </row>
    <row r="104" spans="3:19" x14ac:dyDescent="0.25">
      <c r="C104">
        <v>6</v>
      </c>
      <c r="D104">
        <v>642</v>
      </c>
      <c r="E104">
        <v>4</v>
      </c>
      <c r="I104">
        <v>464</v>
      </c>
      <c r="J104">
        <v>18.5</v>
      </c>
      <c r="L104">
        <v>407</v>
      </c>
      <c r="O104">
        <v>9953</v>
      </c>
      <c r="P104">
        <v>9953</v>
      </c>
      <c r="Q104">
        <v>142666</v>
      </c>
    </row>
    <row r="105" spans="3:19" x14ac:dyDescent="0.25">
      <c r="C105">
        <v>6</v>
      </c>
      <c r="D105" t="s">
        <v>943</v>
      </c>
      <c r="E105">
        <v>2.7</v>
      </c>
      <c r="I105">
        <v>405.6</v>
      </c>
      <c r="L105">
        <v>25</v>
      </c>
      <c r="Q105">
        <v>92996</v>
      </c>
    </row>
    <row r="106" spans="3:19" x14ac:dyDescent="0.25">
      <c r="C106">
        <v>6</v>
      </c>
      <c r="D106">
        <v>25</v>
      </c>
      <c r="L106">
        <v>25</v>
      </c>
      <c r="Q106">
        <v>3750</v>
      </c>
    </row>
    <row r="107" spans="3:19" x14ac:dyDescent="0.25">
      <c r="C107">
        <v>6</v>
      </c>
      <c r="D107">
        <v>30</v>
      </c>
      <c r="E107">
        <v>2.7</v>
      </c>
      <c r="I107">
        <v>405.6</v>
      </c>
      <c r="Q107">
        <v>89246</v>
      </c>
    </row>
    <row r="108" spans="3:19" x14ac:dyDescent="0.25">
      <c r="C108">
        <v>6</v>
      </c>
      <c r="D108" t="s">
        <v>944</v>
      </c>
      <c r="E108">
        <v>1</v>
      </c>
      <c r="I108">
        <v>96</v>
      </c>
      <c r="J108">
        <v>11.5</v>
      </c>
      <c r="O108">
        <v>3162</v>
      </c>
      <c r="P108">
        <v>3162</v>
      </c>
      <c r="Q108">
        <v>31001</v>
      </c>
    </row>
    <row r="109" spans="3:19" x14ac:dyDescent="0.25">
      <c r="C109">
        <v>6</v>
      </c>
      <c r="D109">
        <v>641</v>
      </c>
      <c r="E109">
        <v>1</v>
      </c>
      <c r="I109">
        <v>96</v>
      </c>
      <c r="J109">
        <v>11.5</v>
      </c>
      <c r="O109">
        <v>3162</v>
      </c>
      <c r="P109">
        <v>3162</v>
      </c>
      <c r="Q109">
        <v>31001</v>
      </c>
    </row>
    <row r="110" spans="3:19" x14ac:dyDescent="0.25">
      <c r="C110" t="s">
        <v>950</v>
      </c>
      <c r="E110">
        <v>26.9</v>
      </c>
      <c r="I110">
        <v>4119.2</v>
      </c>
      <c r="J110">
        <v>186.8</v>
      </c>
      <c r="K110">
        <v>30.4</v>
      </c>
      <c r="L110">
        <v>710</v>
      </c>
      <c r="O110">
        <v>28099</v>
      </c>
      <c r="P110">
        <v>28099</v>
      </c>
      <c r="Q110">
        <v>1507738</v>
      </c>
      <c r="S110">
        <v>3860.3874277152463</v>
      </c>
    </row>
    <row r="111" spans="3:19" x14ac:dyDescent="0.25">
      <c r="C111">
        <v>7</v>
      </c>
      <c r="D111" t="s">
        <v>192</v>
      </c>
      <c r="E111">
        <v>5.4</v>
      </c>
      <c r="I111">
        <v>712</v>
      </c>
      <c r="L111">
        <v>22</v>
      </c>
      <c r="O111">
        <v>175488</v>
      </c>
      <c r="P111">
        <v>175488</v>
      </c>
      <c r="Q111">
        <v>601858</v>
      </c>
      <c r="R111">
        <v>7250</v>
      </c>
      <c r="S111">
        <v>1754.1544477028349</v>
      </c>
    </row>
    <row r="112" spans="3:19" x14ac:dyDescent="0.25">
      <c r="C112">
        <v>7</v>
      </c>
      <c r="D112">
        <v>99</v>
      </c>
      <c r="E112">
        <v>2</v>
      </c>
      <c r="I112">
        <v>304</v>
      </c>
      <c r="O112">
        <v>14959</v>
      </c>
      <c r="P112">
        <v>14959</v>
      </c>
      <c r="Q112">
        <v>130744</v>
      </c>
      <c r="R112">
        <v>7250</v>
      </c>
      <c r="S112">
        <v>1754.1544477028349</v>
      </c>
    </row>
    <row r="113" spans="3:19" x14ac:dyDescent="0.25">
      <c r="C113">
        <v>7</v>
      </c>
      <c r="D113">
        <v>100</v>
      </c>
      <c r="O113">
        <v>29976</v>
      </c>
      <c r="P113">
        <v>29976</v>
      </c>
      <c r="Q113">
        <v>15099</v>
      </c>
    </row>
    <row r="114" spans="3:19" x14ac:dyDescent="0.25">
      <c r="C114">
        <v>7</v>
      </c>
      <c r="D114">
        <v>101</v>
      </c>
      <c r="E114">
        <v>3.4</v>
      </c>
      <c r="I114">
        <v>408</v>
      </c>
      <c r="L114">
        <v>22</v>
      </c>
      <c r="O114">
        <v>130553</v>
      </c>
      <c r="P114">
        <v>130553</v>
      </c>
      <c r="Q114">
        <v>456015</v>
      </c>
    </row>
    <row r="115" spans="3:19" x14ac:dyDescent="0.25">
      <c r="C115">
        <v>7</v>
      </c>
      <c r="D115" t="s">
        <v>941</v>
      </c>
      <c r="E115">
        <v>3.8</v>
      </c>
      <c r="I115">
        <v>395.2</v>
      </c>
      <c r="J115">
        <v>108.4</v>
      </c>
      <c r="K115">
        <v>28.8</v>
      </c>
      <c r="L115">
        <v>302.5</v>
      </c>
      <c r="O115">
        <v>104878</v>
      </c>
      <c r="P115">
        <v>104878</v>
      </c>
      <c r="Q115">
        <v>541029</v>
      </c>
      <c r="S115">
        <v>772.89964667907827</v>
      </c>
    </row>
    <row r="116" spans="3:19" x14ac:dyDescent="0.25">
      <c r="C116">
        <v>7</v>
      </c>
      <c r="D116">
        <v>526</v>
      </c>
      <c r="E116">
        <v>3.8</v>
      </c>
      <c r="I116">
        <v>395.2</v>
      </c>
      <c r="J116">
        <v>108.4</v>
      </c>
      <c r="K116">
        <v>28.8</v>
      </c>
      <c r="O116">
        <v>104878</v>
      </c>
      <c r="P116">
        <v>104878</v>
      </c>
      <c r="Q116">
        <v>454554</v>
      </c>
      <c r="S116">
        <v>772.89964667907827</v>
      </c>
    </row>
    <row r="117" spans="3:19" x14ac:dyDescent="0.25">
      <c r="C117">
        <v>7</v>
      </c>
      <c r="D117">
        <v>746</v>
      </c>
      <c r="L117">
        <v>302.5</v>
      </c>
      <c r="Q117">
        <v>86475</v>
      </c>
    </row>
    <row r="118" spans="3:19" x14ac:dyDescent="0.25">
      <c r="C118">
        <v>7</v>
      </c>
      <c r="D118" t="s">
        <v>942</v>
      </c>
      <c r="E118">
        <v>15</v>
      </c>
      <c r="I118">
        <v>1724</v>
      </c>
      <c r="J118">
        <v>51</v>
      </c>
      <c r="L118">
        <v>416.5</v>
      </c>
      <c r="O118">
        <v>186310</v>
      </c>
      <c r="P118">
        <v>186310</v>
      </c>
      <c r="Q118">
        <v>770623</v>
      </c>
      <c r="S118">
        <v>1333.3333333333333</v>
      </c>
    </row>
    <row r="119" spans="3:19" x14ac:dyDescent="0.25">
      <c r="C119">
        <v>7</v>
      </c>
      <c r="D119">
        <v>303</v>
      </c>
      <c r="S119">
        <v>1333.3333333333333</v>
      </c>
    </row>
    <row r="120" spans="3:19" x14ac:dyDescent="0.25">
      <c r="C120">
        <v>7</v>
      </c>
      <c r="D120">
        <v>409</v>
      </c>
      <c r="E120">
        <v>10</v>
      </c>
      <c r="I120">
        <v>1156</v>
      </c>
      <c r="J120">
        <v>32</v>
      </c>
      <c r="O120">
        <v>145933</v>
      </c>
      <c r="P120">
        <v>145933</v>
      </c>
      <c r="Q120">
        <v>574618</v>
      </c>
    </row>
    <row r="121" spans="3:19" x14ac:dyDescent="0.25">
      <c r="C121">
        <v>7</v>
      </c>
      <c r="D121">
        <v>642</v>
      </c>
      <c r="E121">
        <v>5</v>
      </c>
      <c r="I121">
        <v>568</v>
      </c>
      <c r="J121">
        <v>19</v>
      </c>
      <c r="L121">
        <v>416.5</v>
      </c>
      <c r="O121">
        <v>40377</v>
      </c>
      <c r="P121">
        <v>40377</v>
      </c>
      <c r="Q121">
        <v>196005</v>
      </c>
    </row>
    <row r="122" spans="3:19" x14ac:dyDescent="0.25">
      <c r="C122">
        <v>7</v>
      </c>
      <c r="D122" t="s">
        <v>943</v>
      </c>
      <c r="E122">
        <v>2.7</v>
      </c>
      <c r="I122">
        <v>388</v>
      </c>
      <c r="L122">
        <v>25</v>
      </c>
      <c r="O122">
        <v>34776</v>
      </c>
      <c r="P122">
        <v>34776</v>
      </c>
      <c r="Q122">
        <v>127558</v>
      </c>
    </row>
    <row r="123" spans="3:19" x14ac:dyDescent="0.25">
      <c r="C123">
        <v>7</v>
      </c>
      <c r="D123">
        <v>25</v>
      </c>
      <c r="L123">
        <v>25</v>
      </c>
      <c r="Q123">
        <v>3750</v>
      </c>
    </row>
    <row r="124" spans="3:19" x14ac:dyDescent="0.25">
      <c r="C124">
        <v>7</v>
      </c>
      <c r="D124">
        <v>30</v>
      </c>
      <c r="E124">
        <v>2.7</v>
      </c>
      <c r="I124">
        <v>388</v>
      </c>
      <c r="O124">
        <v>34776</v>
      </c>
      <c r="P124">
        <v>34776</v>
      </c>
      <c r="Q124">
        <v>123808</v>
      </c>
    </row>
    <row r="125" spans="3:19" x14ac:dyDescent="0.25">
      <c r="C125">
        <v>7</v>
      </c>
      <c r="D125" t="s">
        <v>944</v>
      </c>
      <c r="E125">
        <v>1</v>
      </c>
      <c r="I125">
        <v>132</v>
      </c>
      <c r="J125">
        <v>5</v>
      </c>
      <c r="O125">
        <v>11445</v>
      </c>
      <c r="P125">
        <v>11445</v>
      </c>
      <c r="Q125">
        <v>47864</v>
      </c>
    </row>
    <row r="126" spans="3:19" x14ac:dyDescent="0.25">
      <c r="C126">
        <v>7</v>
      </c>
      <c r="D126">
        <v>641</v>
      </c>
      <c r="E126">
        <v>1</v>
      </c>
      <c r="I126">
        <v>132</v>
      </c>
      <c r="J126">
        <v>5</v>
      </c>
      <c r="O126">
        <v>11445</v>
      </c>
      <c r="P126">
        <v>11445</v>
      </c>
      <c r="Q126">
        <v>47864</v>
      </c>
    </row>
    <row r="127" spans="3:19" x14ac:dyDescent="0.25">
      <c r="C127" t="s">
        <v>951</v>
      </c>
      <c r="E127">
        <v>27.9</v>
      </c>
      <c r="I127">
        <v>3351.2</v>
      </c>
      <c r="J127">
        <v>164.4</v>
      </c>
      <c r="K127">
        <v>28.8</v>
      </c>
      <c r="L127">
        <v>766</v>
      </c>
      <c r="O127">
        <v>512897</v>
      </c>
      <c r="P127">
        <v>512897</v>
      </c>
      <c r="Q127">
        <v>2088932</v>
      </c>
      <c r="R127">
        <v>7250</v>
      </c>
      <c r="S127">
        <v>3860.3874277152463</v>
      </c>
    </row>
    <row r="128" spans="3:19" x14ac:dyDescent="0.25">
      <c r="C128">
        <v>8</v>
      </c>
      <c r="D128" t="s">
        <v>192</v>
      </c>
      <c r="E128">
        <v>5.4</v>
      </c>
      <c r="I128">
        <v>668</v>
      </c>
      <c r="O128">
        <v>10000</v>
      </c>
      <c r="P128">
        <v>10000</v>
      </c>
      <c r="Q128">
        <v>377472</v>
      </c>
      <c r="R128">
        <v>1800</v>
      </c>
      <c r="S128">
        <v>1754.1544477028349</v>
      </c>
    </row>
    <row r="129" spans="3:19" x14ac:dyDescent="0.25">
      <c r="C129">
        <v>8</v>
      </c>
      <c r="D129">
        <v>99</v>
      </c>
      <c r="E129">
        <v>2</v>
      </c>
      <c r="I129">
        <v>212</v>
      </c>
      <c r="Q129">
        <v>104125</v>
      </c>
      <c r="R129">
        <v>1800</v>
      </c>
      <c r="S129">
        <v>1754.1544477028349</v>
      </c>
    </row>
    <row r="130" spans="3:19" x14ac:dyDescent="0.25">
      <c r="C130">
        <v>8</v>
      </c>
      <c r="D130">
        <v>101</v>
      </c>
      <c r="E130">
        <v>3.4</v>
      </c>
      <c r="I130">
        <v>456</v>
      </c>
      <c r="O130">
        <v>10000</v>
      </c>
      <c r="P130">
        <v>10000</v>
      </c>
      <c r="Q130">
        <v>273347</v>
      </c>
    </row>
    <row r="131" spans="3:19" x14ac:dyDescent="0.25">
      <c r="C131">
        <v>8</v>
      </c>
      <c r="D131" t="s">
        <v>941</v>
      </c>
      <c r="E131">
        <v>3.8</v>
      </c>
      <c r="I131">
        <v>457.6</v>
      </c>
      <c r="J131">
        <v>140.80000000000001</v>
      </c>
      <c r="K131">
        <v>30.4</v>
      </c>
      <c r="L131">
        <v>293.5</v>
      </c>
      <c r="O131">
        <v>13824</v>
      </c>
      <c r="P131">
        <v>13824</v>
      </c>
      <c r="Q131">
        <v>457667</v>
      </c>
      <c r="S131">
        <v>772.89964667907827</v>
      </c>
    </row>
    <row r="132" spans="3:19" x14ac:dyDescent="0.25">
      <c r="C132">
        <v>8</v>
      </c>
      <c r="D132">
        <v>526</v>
      </c>
      <c r="E132">
        <v>3.8</v>
      </c>
      <c r="I132">
        <v>457.6</v>
      </c>
      <c r="J132">
        <v>140.80000000000001</v>
      </c>
      <c r="K132">
        <v>30.4</v>
      </c>
      <c r="O132">
        <v>13824</v>
      </c>
      <c r="P132">
        <v>13824</v>
      </c>
      <c r="Q132">
        <v>377392</v>
      </c>
      <c r="S132">
        <v>772.89964667907827</v>
      </c>
    </row>
    <row r="133" spans="3:19" x14ac:dyDescent="0.25">
      <c r="C133">
        <v>8</v>
      </c>
      <c r="D133">
        <v>746</v>
      </c>
      <c r="L133">
        <v>293.5</v>
      </c>
      <c r="Q133">
        <v>80275</v>
      </c>
    </row>
    <row r="134" spans="3:19" x14ac:dyDescent="0.25">
      <c r="C134">
        <v>8</v>
      </c>
      <c r="D134" t="s">
        <v>942</v>
      </c>
      <c r="E134">
        <v>15</v>
      </c>
      <c r="I134">
        <v>1572</v>
      </c>
      <c r="J134">
        <v>38</v>
      </c>
      <c r="L134">
        <v>413.5</v>
      </c>
      <c r="O134">
        <v>4673</v>
      </c>
      <c r="P134">
        <v>4673</v>
      </c>
      <c r="Q134">
        <v>625203</v>
      </c>
      <c r="S134">
        <v>1333.3333333333333</v>
      </c>
    </row>
    <row r="135" spans="3:19" x14ac:dyDescent="0.25">
      <c r="C135">
        <v>8</v>
      </c>
      <c r="D135">
        <v>303</v>
      </c>
      <c r="S135">
        <v>1333.3333333333333</v>
      </c>
    </row>
    <row r="136" spans="3:19" x14ac:dyDescent="0.25">
      <c r="C136">
        <v>8</v>
      </c>
      <c r="D136">
        <v>409</v>
      </c>
      <c r="E136">
        <v>10</v>
      </c>
      <c r="I136">
        <v>1132</v>
      </c>
      <c r="J136">
        <v>8</v>
      </c>
      <c r="Q136">
        <v>417613</v>
      </c>
    </row>
    <row r="137" spans="3:19" x14ac:dyDescent="0.25">
      <c r="C137">
        <v>8</v>
      </c>
      <c r="D137">
        <v>642</v>
      </c>
      <c r="E137">
        <v>5</v>
      </c>
      <c r="I137">
        <v>440</v>
      </c>
      <c r="J137">
        <v>30</v>
      </c>
      <c r="L137">
        <v>413.5</v>
      </c>
      <c r="O137">
        <v>4673</v>
      </c>
      <c r="P137">
        <v>4673</v>
      </c>
      <c r="Q137">
        <v>207590</v>
      </c>
    </row>
    <row r="138" spans="3:19" x14ac:dyDescent="0.25">
      <c r="C138">
        <v>8</v>
      </c>
      <c r="D138" t="s">
        <v>943</v>
      </c>
      <c r="E138">
        <v>2.7</v>
      </c>
      <c r="I138">
        <v>391.2</v>
      </c>
      <c r="L138">
        <v>25</v>
      </c>
      <c r="Q138">
        <v>92689</v>
      </c>
    </row>
    <row r="139" spans="3:19" x14ac:dyDescent="0.25">
      <c r="C139">
        <v>8</v>
      </c>
      <c r="D139">
        <v>25</v>
      </c>
      <c r="L139">
        <v>25</v>
      </c>
      <c r="Q139">
        <v>3750</v>
      </c>
    </row>
    <row r="140" spans="3:19" x14ac:dyDescent="0.25">
      <c r="C140">
        <v>8</v>
      </c>
      <c r="D140">
        <v>30</v>
      </c>
      <c r="E140">
        <v>2.7</v>
      </c>
      <c r="I140">
        <v>391.2</v>
      </c>
      <c r="Q140">
        <v>88939</v>
      </c>
    </row>
    <row r="141" spans="3:19" x14ac:dyDescent="0.25">
      <c r="C141">
        <v>8</v>
      </c>
      <c r="D141" t="s">
        <v>944</v>
      </c>
      <c r="E141">
        <v>1</v>
      </c>
      <c r="I141">
        <v>128</v>
      </c>
      <c r="J141">
        <v>7</v>
      </c>
      <c r="O141">
        <v>2610</v>
      </c>
      <c r="P141">
        <v>2610</v>
      </c>
      <c r="Q141">
        <v>39772</v>
      </c>
    </row>
    <row r="142" spans="3:19" x14ac:dyDescent="0.25">
      <c r="C142">
        <v>8</v>
      </c>
      <c r="D142">
        <v>641</v>
      </c>
      <c r="E142">
        <v>1</v>
      </c>
      <c r="I142">
        <v>128</v>
      </c>
      <c r="J142">
        <v>7</v>
      </c>
      <c r="O142">
        <v>2610</v>
      </c>
      <c r="P142">
        <v>2610</v>
      </c>
      <c r="Q142">
        <v>39772</v>
      </c>
    </row>
    <row r="143" spans="3:19" x14ac:dyDescent="0.25">
      <c r="C143" t="s">
        <v>952</v>
      </c>
      <c r="E143">
        <v>27.9</v>
      </c>
      <c r="I143">
        <v>3216.7999999999997</v>
      </c>
      <c r="J143">
        <v>185.8</v>
      </c>
      <c r="K143">
        <v>30.4</v>
      </c>
      <c r="L143">
        <v>732</v>
      </c>
      <c r="O143">
        <v>31107</v>
      </c>
      <c r="P143">
        <v>31107</v>
      </c>
      <c r="Q143">
        <v>1592803</v>
      </c>
      <c r="R143">
        <v>1800</v>
      </c>
      <c r="S143">
        <v>3860.3874277152463</v>
      </c>
    </row>
    <row r="144" spans="3:19" x14ac:dyDescent="0.25">
      <c r="C144">
        <v>9</v>
      </c>
      <c r="D144" t="s">
        <v>192</v>
      </c>
      <c r="E144">
        <v>5.2</v>
      </c>
      <c r="I144">
        <v>835.2</v>
      </c>
      <c r="K144">
        <v>8</v>
      </c>
      <c r="L144">
        <v>22</v>
      </c>
      <c r="O144">
        <v>3579</v>
      </c>
      <c r="P144">
        <v>3579</v>
      </c>
      <c r="Q144">
        <v>361995</v>
      </c>
      <c r="S144">
        <v>1754.1544477028349</v>
      </c>
    </row>
    <row r="145" spans="3:19" x14ac:dyDescent="0.25">
      <c r="C145">
        <v>9</v>
      </c>
      <c r="D145">
        <v>99</v>
      </c>
      <c r="E145">
        <v>2</v>
      </c>
      <c r="I145">
        <v>312</v>
      </c>
      <c r="Q145">
        <v>100613</v>
      </c>
      <c r="S145">
        <v>1754.1544477028349</v>
      </c>
    </row>
    <row r="146" spans="3:19" x14ac:dyDescent="0.25">
      <c r="C146">
        <v>9</v>
      </c>
      <c r="D146">
        <v>101</v>
      </c>
      <c r="E146">
        <v>3.2</v>
      </c>
      <c r="I146">
        <v>523.20000000000005</v>
      </c>
      <c r="K146">
        <v>8</v>
      </c>
      <c r="L146">
        <v>22</v>
      </c>
      <c r="O146">
        <v>3579</v>
      </c>
      <c r="P146">
        <v>3579</v>
      </c>
      <c r="Q146">
        <v>261382</v>
      </c>
    </row>
    <row r="147" spans="3:19" x14ac:dyDescent="0.25">
      <c r="C147">
        <v>9</v>
      </c>
      <c r="D147" t="s">
        <v>941</v>
      </c>
      <c r="E147">
        <v>3.8</v>
      </c>
      <c r="I147">
        <v>600</v>
      </c>
      <c r="J147">
        <v>139.19999999999999</v>
      </c>
      <c r="K147">
        <v>32</v>
      </c>
      <c r="L147">
        <v>300.5</v>
      </c>
      <c r="O147">
        <v>13824</v>
      </c>
      <c r="P147">
        <v>13824</v>
      </c>
      <c r="Q147">
        <v>446396</v>
      </c>
      <c r="S147">
        <v>772.89964667907827</v>
      </c>
    </row>
    <row r="148" spans="3:19" x14ac:dyDescent="0.25">
      <c r="C148">
        <v>9</v>
      </c>
      <c r="D148">
        <v>526</v>
      </c>
      <c r="E148">
        <v>3.8</v>
      </c>
      <c r="I148">
        <v>600</v>
      </c>
      <c r="J148">
        <v>139.19999999999999</v>
      </c>
      <c r="K148">
        <v>32</v>
      </c>
      <c r="O148">
        <v>13824</v>
      </c>
      <c r="P148">
        <v>13824</v>
      </c>
      <c r="Q148">
        <v>364371</v>
      </c>
      <c r="S148">
        <v>772.89964667907827</v>
      </c>
    </row>
    <row r="149" spans="3:19" x14ac:dyDescent="0.25">
      <c r="C149">
        <v>9</v>
      </c>
      <c r="D149">
        <v>746</v>
      </c>
      <c r="L149">
        <v>300.5</v>
      </c>
      <c r="Q149">
        <v>82025</v>
      </c>
    </row>
    <row r="150" spans="3:19" x14ac:dyDescent="0.25">
      <c r="C150">
        <v>9</v>
      </c>
      <c r="D150" t="s">
        <v>942</v>
      </c>
      <c r="E150">
        <v>15</v>
      </c>
      <c r="I150">
        <v>2076</v>
      </c>
      <c r="J150">
        <v>5</v>
      </c>
      <c r="L150">
        <v>451</v>
      </c>
      <c r="O150">
        <v>8382</v>
      </c>
      <c r="P150">
        <v>8382</v>
      </c>
      <c r="Q150">
        <v>601854</v>
      </c>
      <c r="S150">
        <v>1333.3333333333333</v>
      </c>
    </row>
    <row r="151" spans="3:19" x14ac:dyDescent="0.25">
      <c r="C151">
        <v>9</v>
      </c>
      <c r="D151">
        <v>303</v>
      </c>
      <c r="S151">
        <v>1333.3333333333333</v>
      </c>
    </row>
    <row r="152" spans="3:19" x14ac:dyDescent="0.25">
      <c r="C152">
        <v>9</v>
      </c>
      <c r="D152">
        <v>409</v>
      </c>
      <c r="E152">
        <v>10</v>
      </c>
      <c r="I152">
        <v>1584</v>
      </c>
      <c r="Q152">
        <v>417973</v>
      </c>
    </row>
    <row r="153" spans="3:19" x14ac:dyDescent="0.25">
      <c r="C153">
        <v>9</v>
      </c>
      <c r="D153">
        <v>642</v>
      </c>
      <c r="E153">
        <v>5</v>
      </c>
      <c r="I153">
        <v>492</v>
      </c>
      <c r="J153">
        <v>5</v>
      </c>
      <c r="L153">
        <v>451</v>
      </c>
      <c r="O153">
        <v>8382</v>
      </c>
      <c r="P153">
        <v>8382</v>
      </c>
      <c r="Q153">
        <v>183881</v>
      </c>
    </row>
    <row r="154" spans="3:19" x14ac:dyDescent="0.25">
      <c r="C154">
        <v>9</v>
      </c>
      <c r="D154" t="s">
        <v>943</v>
      </c>
      <c r="E154">
        <v>2.7</v>
      </c>
      <c r="I154">
        <v>324.8</v>
      </c>
      <c r="J154">
        <v>3</v>
      </c>
      <c r="L154">
        <v>25</v>
      </c>
      <c r="O154">
        <v>348</v>
      </c>
      <c r="P154">
        <v>348</v>
      </c>
      <c r="Q154">
        <v>94666</v>
      </c>
    </row>
    <row r="155" spans="3:19" x14ac:dyDescent="0.25">
      <c r="C155">
        <v>9</v>
      </c>
      <c r="D155">
        <v>25</v>
      </c>
      <c r="L155">
        <v>25</v>
      </c>
      <c r="Q155">
        <v>3750</v>
      </c>
    </row>
    <row r="156" spans="3:19" x14ac:dyDescent="0.25">
      <c r="C156">
        <v>9</v>
      </c>
      <c r="D156">
        <v>30</v>
      </c>
      <c r="E156">
        <v>2.7</v>
      </c>
      <c r="I156">
        <v>324.8</v>
      </c>
      <c r="Q156">
        <v>89311</v>
      </c>
    </row>
    <row r="157" spans="3:19" x14ac:dyDescent="0.25">
      <c r="C157">
        <v>9</v>
      </c>
      <c r="D157">
        <v>640</v>
      </c>
      <c r="J157">
        <v>3</v>
      </c>
      <c r="O157">
        <v>348</v>
      </c>
      <c r="P157">
        <v>348</v>
      </c>
      <c r="Q157">
        <v>1605</v>
      </c>
    </row>
    <row r="158" spans="3:19" x14ac:dyDescent="0.25">
      <c r="C158">
        <v>9</v>
      </c>
      <c r="D158" t="s">
        <v>944</v>
      </c>
      <c r="E158">
        <v>1</v>
      </c>
      <c r="I158">
        <v>136</v>
      </c>
      <c r="J158">
        <v>3</v>
      </c>
      <c r="O158">
        <v>4734</v>
      </c>
      <c r="P158">
        <v>4734</v>
      </c>
      <c r="Q158">
        <v>39876</v>
      </c>
    </row>
    <row r="159" spans="3:19" x14ac:dyDescent="0.25">
      <c r="C159">
        <v>9</v>
      </c>
      <c r="D159">
        <v>641</v>
      </c>
      <c r="E159">
        <v>1</v>
      </c>
      <c r="I159">
        <v>136</v>
      </c>
      <c r="J159">
        <v>3</v>
      </c>
      <c r="O159">
        <v>4734</v>
      </c>
      <c r="P159">
        <v>4734</v>
      </c>
      <c r="Q159">
        <v>39876</v>
      </c>
    </row>
    <row r="160" spans="3:19" x14ac:dyDescent="0.25">
      <c r="C160" t="s">
        <v>953</v>
      </c>
      <c r="E160">
        <v>27.7</v>
      </c>
      <c r="I160">
        <v>3972</v>
      </c>
      <c r="J160">
        <v>150.19999999999999</v>
      </c>
      <c r="K160">
        <v>40</v>
      </c>
      <c r="L160">
        <v>798.5</v>
      </c>
      <c r="O160">
        <v>30867</v>
      </c>
      <c r="P160">
        <v>30867</v>
      </c>
      <c r="Q160">
        <v>1544787</v>
      </c>
      <c r="S160">
        <v>3860.3874277152463</v>
      </c>
    </row>
    <row r="161" spans="3:19" x14ac:dyDescent="0.25">
      <c r="C161">
        <v>10</v>
      </c>
      <c r="D161" t="s">
        <v>192</v>
      </c>
      <c r="E161">
        <v>5.4</v>
      </c>
      <c r="I161">
        <v>845.6</v>
      </c>
      <c r="K161">
        <v>48</v>
      </c>
      <c r="O161">
        <v>6264</v>
      </c>
      <c r="P161">
        <v>6264</v>
      </c>
      <c r="Q161">
        <v>395332</v>
      </c>
      <c r="R161">
        <v>4840</v>
      </c>
      <c r="S161">
        <v>1754.1544477028349</v>
      </c>
    </row>
    <row r="162" spans="3:19" x14ac:dyDescent="0.25">
      <c r="C162">
        <v>10</v>
      </c>
      <c r="D162">
        <v>99</v>
      </c>
      <c r="E162">
        <v>2</v>
      </c>
      <c r="I162">
        <v>320</v>
      </c>
      <c r="Q162">
        <v>100288</v>
      </c>
      <c r="R162">
        <v>4840</v>
      </c>
      <c r="S162">
        <v>1754.1544477028349</v>
      </c>
    </row>
    <row r="163" spans="3:19" x14ac:dyDescent="0.25">
      <c r="C163">
        <v>10</v>
      </c>
      <c r="D163">
        <v>100</v>
      </c>
      <c r="E163">
        <v>0.2</v>
      </c>
      <c r="I163">
        <v>29.6</v>
      </c>
      <c r="Q163">
        <v>10937</v>
      </c>
    </row>
    <row r="164" spans="3:19" x14ac:dyDescent="0.25">
      <c r="C164">
        <v>10</v>
      </c>
      <c r="D164">
        <v>101</v>
      </c>
      <c r="E164">
        <v>3.2</v>
      </c>
      <c r="I164">
        <v>496</v>
      </c>
      <c r="K164">
        <v>48</v>
      </c>
      <c r="O164">
        <v>6264</v>
      </c>
      <c r="P164">
        <v>6264</v>
      </c>
      <c r="Q164">
        <v>284107</v>
      </c>
    </row>
    <row r="165" spans="3:19" x14ac:dyDescent="0.25">
      <c r="C165">
        <v>10</v>
      </c>
      <c r="D165" t="s">
        <v>941</v>
      </c>
      <c r="E165">
        <v>3.8</v>
      </c>
      <c r="I165">
        <v>630.4</v>
      </c>
      <c r="J165">
        <v>134</v>
      </c>
      <c r="K165">
        <v>33.6</v>
      </c>
      <c r="L165">
        <v>325</v>
      </c>
      <c r="O165">
        <v>15912</v>
      </c>
      <c r="P165">
        <v>15912</v>
      </c>
      <c r="Q165">
        <v>458264</v>
      </c>
      <c r="S165">
        <v>772.89964667907827</v>
      </c>
    </row>
    <row r="166" spans="3:19" x14ac:dyDescent="0.25">
      <c r="C166">
        <v>10</v>
      </c>
      <c r="D166">
        <v>521</v>
      </c>
      <c r="O166">
        <v>2088</v>
      </c>
      <c r="P166">
        <v>2088</v>
      </c>
      <c r="Q166">
        <v>2088</v>
      </c>
    </row>
    <row r="167" spans="3:19" x14ac:dyDescent="0.25">
      <c r="C167">
        <v>10</v>
      </c>
      <c r="D167">
        <v>526</v>
      </c>
      <c r="E167">
        <v>3.8</v>
      </c>
      <c r="I167">
        <v>630.4</v>
      </c>
      <c r="J167">
        <v>134</v>
      </c>
      <c r="K167">
        <v>33.6</v>
      </c>
      <c r="O167">
        <v>13824</v>
      </c>
      <c r="P167">
        <v>13824</v>
      </c>
      <c r="Q167">
        <v>363426</v>
      </c>
      <c r="S167">
        <v>772.89964667907827</v>
      </c>
    </row>
    <row r="168" spans="3:19" x14ac:dyDescent="0.25">
      <c r="C168">
        <v>10</v>
      </c>
      <c r="D168">
        <v>746</v>
      </c>
      <c r="L168">
        <v>325</v>
      </c>
      <c r="Q168">
        <v>92750</v>
      </c>
    </row>
    <row r="169" spans="3:19" x14ac:dyDescent="0.25">
      <c r="C169">
        <v>10</v>
      </c>
      <c r="D169" t="s">
        <v>942</v>
      </c>
      <c r="E169">
        <v>15</v>
      </c>
      <c r="I169">
        <v>2008</v>
      </c>
      <c r="L169">
        <v>476.5</v>
      </c>
      <c r="O169">
        <v>20332</v>
      </c>
      <c r="P169">
        <v>20332</v>
      </c>
      <c r="Q169">
        <v>575275</v>
      </c>
      <c r="S169">
        <v>1333.3333333333333</v>
      </c>
    </row>
    <row r="170" spans="3:19" x14ac:dyDescent="0.25">
      <c r="C170">
        <v>10</v>
      </c>
      <c r="D170">
        <v>303</v>
      </c>
      <c r="S170">
        <v>1333.3333333333333</v>
      </c>
    </row>
    <row r="171" spans="3:19" x14ac:dyDescent="0.25">
      <c r="C171">
        <v>10</v>
      </c>
      <c r="D171">
        <v>409</v>
      </c>
      <c r="E171">
        <v>10</v>
      </c>
      <c r="I171">
        <v>1532</v>
      </c>
      <c r="O171">
        <v>12500</v>
      </c>
      <c r="P171">
        <v>12500</v>
      </c>
      <c r="Q171">
        <v>397132</v>
      </c>
    </row>
    <row r="172" spans="3:19" x14ac:dyDescent="0.25">
      <c r="C172">
        <v>10</v>
      </c>
      <c r="D172">
        <v>642</v>
      </c>
      <c r="E172">
        <v>5</v>
      </c>
      <c r="I172">
        <v>476</v>
      </c>
      <c r="L172">
        <v>476.5</v>
      </c>
      <c r="O172">
        <v>7832</v>
      </c>
      <c r="P172">
        <v>7832</v>
      </c>
      <c r="Q172">
        <v>178143</v>
      </c>
    </row>
    <row r="173" spans="3:19" x14ac:dyDescent="0.25">
      <c r="C173">
        <v>10</v>
      </c>
      <c r="D173" t="s">
        <v>943</v>
      </c>
      <c r="E173">
        <v>2.7</v>
      </c>
      <c r="I173">
        <v>445.6</v>
      </c>
      <c r="L173">
        <v>25</v>
      </c>
      <c r="O173">
        <v>297</v>
      </c>
      <c r="P173">
        <v>297</v>
      </c>
      <c r="Q173">
        <v>92066</v>
      </c>
    </row>
    <row r="174" spans="3:19" x14ac:dyDescent="0.25">
      <c r="C174">
        <v>10</v>
      </c>
      <c r="D174">
        <v>25</v>
      </c>
      <c r="L174">
        <v>25</v>
      </c>
      <c r="Q174">
        <v>3750</v>
      </c>
    </row>
    <row r="175" spans="3:19" x14ac:dyDescent="0.25">
      <c r="C175">
        <v>10</v>
      </c>
      <c r="D175">
        <v>30</v>
      </c>
      <c r="E175">
        <v>2.7</v>
      </c>
      <c r="I175">
        <v>445.6</v>
      </c>
      <c r="O175">
        <v>297</v>
      </c>
      <c r="P175">
        <v>297</v>
      </c>
      <c r="Q175">
        <v>88316</v>
      </c>
    </row>
    <row r="176" spans="3:19" x14ac:dyDescent="0.25">
      <c r="C176">
        <v>10</v>
      </c>
      <c r="D176" t="s">
        <v>944</v>
      </c>
      <c r="E176">
        <v>1</v>
      </c>
      <c r="I176">
        <v>140</v>
      </c>
      <c r="J176">
        <v>6</v>
      </c>
      <c r="O176">
        <v>4868</v>
      </c>
      <c r="P176">
        <v>4868</v>
      </c>
      <c r="Q176">
        <v>38706</v>
      </c>
    </row>
    <row r="177" spans="3:19" x14ac:dyDescent="0.25">
      <c r="C177">
        <v>10</v>
      </c>
      <c r="D177">
        <v>641</v>
      </c>
      <c r="E177">
        <v>1</v>
      </c>
      <c r="I177">
        <v>140</v>
      </c>
      <c r="J177">
        <v>6</v>
      </c>
      <c r="O177">
        <v>4868</v>
      </c>
      <c r="P177">
        <v>4868</v>
      </c>
      <c r="Q177">
        <v>38706</v>
      </c>
    </row>
    <row r="178" spans="3:19" x14ac:dyDescent="0.25">
      <c r="C178" t="s">
        <v>954</v>
      </c>
      <c r="E178">
        <v>27.9</v>
      </c>
      <c r="I178">
        <v>4069.6</v>
      </c>
      <c r="J178">
        <v>140</v>
      </c>
      <c r="K178">
        <v>81.599999999999994</v>
      </c>
      <c r="L178">
        <v>826.5</v>
      </c>
      <c r="O178">
        <v>47673</v>
      </c>
      <c r="P178">
        <v>47673</v>
      </c>
      <c r="Q178">
        <v>1559643</v>
      </c>
      <c r="R178">
        <v>4840</v>
      </c>
      <c r="S178">
        <v>3860.3874277152463</v>
      </c>
    </row>
    <row r="179" spans="3:19" x14ac:dyDescent="0.25">
      <c r="C179">
        <v>11</v>
      </c>
      <c r="D179" t="s">
        <v>192</v>
      </c>
      <c r="E179">
        <v>5.4</v>
      </c>
      <c r="I179">
        <v>772</v>
      </c>
      <c r="O179">
        <v>74740</v>
      </c>
      <c r="P179">
        <v>74740</v>
      </c>
      <c r="Q179">
        <v>433814</v>
      </c>
      <c r="R179">
        <v>2000</v>
      </c>
      <c r="S179">
        <v>1754.1544477028349</v>
      </c>
    </row>
    <row r="180" spans="3:19" x14ac:dyDescent="0.25">
      <c r="C180">
        <v>11</v>
      </c>
      <c r="D180">
        <v>99</v>
      </c>
      <c r="E180">
        <v>1</v>
      </c>
      <c r="I180">
        <v>176</v>
      </c>
      <c r="O180">
        <v>16099</v>
      </c>
      <c r="P180">
        <v>16099</v>
      </c>
      <c r="Q180">
        <v>66291</v>
      </c>
      <c r="R180">
        <v>2000</v>
      </c>
      <c r="S180">
        <v>1754.1544477028349</v>
      </c>
    </row>
    <row r="181" spans="3:19" x14ac:dyDescent="0.25">
      <c r="C181">
        <v>11</v>
      </c>
      <c r="D181">
        <v>100</v>
      </c>
      <c r="E181">
        <v>1.2</v>
      </c>
      <c r="I181">
        <v>52</v>
      </c>
      <c r="O181">
        <v>16609</v>
      </c>
      <c r="P181">
        <v>16609</v>
      </c>
      <c r="Q181">
        <v>69780</v>
      </c>
    </row>
    <row r="182" spans="3:19" x14ac:dyDescent="0.25">
      <c r="C182">
        <v>11</v>
      </c>
      <c r="D182">
        <v>101</v>
      </c>
      <c r="E182">
        <v>3.2</v>
      </c>
      <c r="I182">
        <v>544</v>
      </c>
      <c r="O182">
        <v>42032</v>
      </c>
      <c r="P182">
        <v>42032</v>
      </c>
      <c r="Q182">
        <v>297743</v>
      </c>
    </row>
    <row r="183" spans="3:19" x14ac:dyDescent="0.25">
      <c r="C183">
        <v>11</v>
      </c>
      <c r="D183" t="s">
        <v>941</v>
      </c>
      <c r="E183">
        <v>3.8</v>
      </c>
      <c r="I183">
        <v>668.8</v>
      </c>
      <c r="J183">
        <v>136</v>
      </c>
      <c r="K183">
        <v>35.200000000000003</v>
      </c>
      <c r="L183">
        <v>274</v>
      </c>
      <c r="O183">
        <v>59705</v>
      </c>
      <c r="P183">
        <v>59705</v>
      </c>
      <c r="Q183">
        <v>483953</v>
      </c>
      <c r="R183">
        <v>4000</v>
      </c>
      <c r="S183">
        <v>772.89964667907827</v>
      </c>
    </row>
    <row r="184" spans="3:19" x14ac:dyDescent="0.25">
      <c r="C184">
        <v>11</v>
      </c>
      <c r="D184">
        <v>526</v>
      </c>
      <c r="E184">
        <v>3.8</v>
      </c>
      <c r="I184">
        <v>668.8</v>
      </c>
      <c r="J184">
        <v>136</v>
      </c>
      <c r="K184">
        <v>35.200000000000003</v>
      </c>
      <c r="O184">
        <v>59705</v>
      </c>
      <c r="P184">
        <v>59705</v>
      </c>
      <c r="Q184">
        <v>408553</v>
      </c>
      <c r="R184">
        <v>4000</v>
      </c>
      <c r="S184">
        <v>772.89964667907827</v>
      </c>
    </row>
    <row r="185" spans="3:19" x14ac:dyDescent="0.25">
      <c r="C185">
        <v>11</v>
      </c>
      <c r="D185">
        <v>746</v>
      </c>
      <c r="L185">
        <v>274</v>
      </c>
      <c r="Q185">
        <v>75400</v>
      </c>
    </row>
    <row r="186" spans="3:19" x14ac:dyDescent="0.25">
      <c r="C186">
        <v>11</v>
      </c>
      <c r="D186" t="s">
        <v>942</v>
      </c>
      <c r="E186">
        <v>14</v>
      </c>
      <c r="I186">
        <v>1812</v>
      </c>
      <c r="J186">
        <v>7</v>
      </c>
      <c r="L186">
        <v>464.5</v>
      </c>
      <c r="O186">
        <v>181590</v>
      </c>
      <c r="P186">
        <v>181590</v>
      </c>
      <c r="Q186">
        <v>702782</v>
      </c>
      <c r="S186">
        <v>1333.3333333333333</v>
      </c>
    </row>
    <row r="187" spans="3:19" x14ac:dyDescent="0.25">
      <c r="C187">
        <v>11</v>
      </c>
      <c r="D187">
        <v>303</v>
      </c>
      <c r="S187">
        <v>1333.3333333333333</v>
      </c>
    </row>
    <row r="188" spans="3:19" x14ac:dyDescent="0.25">
      <c r="C188">
        <v>11</v>
      </c>
      <c r="D188">
        <v>409</v>
      </c>
      <c r="E188">
        <v>10</v>
      </c>
      <c r="I188">
        <v>1320</v>
      </c>
      <c r="O188">
        <v>145042</v>
      </c>
      <c r="P188">
        <v>145042</v>
      </c>
      <c r="Q188">
        <v>524187</v>
      </c>
    </row>
    <row r="189" spans="3:19" x14ac:dyDescent="0.25">
      <c r="C189">
        <v>11</v>
      </c>
      <c r="D189">
        <v>642</v>
      </c>
      <c r="E189">
        <v>4</v>
      </c>
      <c r="I189">
        <v>492</v>
      </c>
      <c r="J189">
        <v>7</v>
      </c>
      <c r="L189">
        <v>464.5</v>
      </c>
      <c r="O189">
        <v>36548</v>
      </c>
      <c r="P189">
        <v>36548</v>
      </c>
      <c r="Q189">
        <v>178595</v>
      </c>
    </row>
    <row r="190" spans="3:19" x14ac:dyDescent="0.25">
      <c r="C190">
        <v>11</v>
      </c>
      <c r="D190" t="s">
        <v>943</v>
      </c>
      <c r="E190">
        <v>2.7</v>
      </c>
      <c r="I190">
        <v>442.4</v>
      </c>
      <c r="L190">
        <v>25</v>
      </c>
      <c r="O190">
        <v>34776</v>
      </c>
      <c r="P190">
        <v>34776</v>
      </c>
      <c r="Q190">
        <v>126919</v>
      </c>
    </row>
    <row r="191" spans="3:19" x14ac:dyDescent="0.25">
      <c r="C191">
        <v>11</v>
      </c>
      <c r="D191">
        <v>25</v>
      </c>
      <c r="L191">
        <v>25</v>
      </c>
      <c r="Q191">
        <v>3750</v>
      </c>
    </row>
    <row r="192" spans="3:19" x14ac:dyDescent="0.25">
      <c r="C192">
        <v>11</v>
      </c>
      <c r="D192">
        <v>30</v>
      </c>
      <c r="E192">
        <v>2.7</v>
      </c>
      <c r="I192">
        <v>442.4</v>
      </c>
      <c r="O192">
        <v>34776</v>
      </c>
      <c r="P192">
        <v>34776</v>
      </c>
      <c r="Q192">
        <v>123169</v>
      </c>
    </row>
    <row r="193" spans="3:19" x14ac:dyDescent="0.25">
      <c r="C193">
        <v>11</v>
      </c>
      <c r="D193" t="s">
        <v>944</v>
      </c>
      <c r="E193">
        <v>1</v>
      </c>
      <c r="I193">
        <v>176</v>
      </c>
      <c r="J193">
        <v>7</v>
      </c>
      <c r="O193">
        <v>14450</v>
      </c>
      <c r="P193">
        <v>14450</v>
      </c>
      <c r="Q193">
        <v>47826</v>
      </c>
    </row>
    <row r="194" spans="3:19" x14ac:dyDescent="0.25">
      <c r="C194">
        <v>11</v>
      </c>
      <c r="D194">
        <v>641</v>
      </c>
      <c r="E194">
        <v>1</v>
      </c>
      <c r="I194">
        <v>176</v>
      </c>
      <c r="J194">
        <v>7</v>
      </c>
      <c r="O194">
        <v>14450</v>
      </c>
      <c r="P194">
        <v>14450</v>
      </c>
      <c r="Q194">
        <v>47826</v>
      </c>
    </row>
    <row r="195" spans="3:19" x14ac:dyDescent="0.25">
      <c r="C195" t="s">
        <v>955</v>
      </c>
      <c r="E195">
        <v>26.9</v>
      </c>
      <c r="I195">
        <v>3871.2000000000003</v>
      </c>
      <c r="J195">
        <v>150</v>
      </c>
      <c r="K195">
        <v>35.200000000000003</v>
      </c>
      <c r="L195">
        <v>763.5</v>
      </c>
      <c r="O195">
        <v>365261</v>
      </c>
      <c r="P195">
        <v>365261</v>
      </c>
      <c r="Q195">
        <v>1795294</v>
      </c>
      <c r="R195">
        <v>6000</v>
      </c>
      <c r="S195">
        <v>3860.3874277152463</v>
      </c>
    </row>
  </sheetData>
  <hyperlinks>
    <hyperlink ref="A2" location="Obsah!A1" display="Zpět na Obsah  KL 01  1.-4.měsíc" xr:uid="{73CE7965-3AA8-461D-9591-18D739EFA8F8}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3" hidden="1" customWidth="1" outlineLevel="1"/>
    <col min="10" max="10" width="7.7109375" style="193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3" hidden="1" customWidth="1" outlineLevel="1"/>
    <col min="19" max="19" width="7.7109375" style="193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3" hidden="1" customWidth="1" outlineLevel="1"/>
    <col min="28" max="28" width="7.7109375" style="193" customWidth="1" collapsed="1"/>
    <col min="29" max="16384" width="8.85546875" style="115"/>
  </cols>
  <sheetData>
    <row r="1" spans="1:28" ht="18.600000000000001" customHeight="1" thickBot="1" x14ac:dyDescent="0.35">
      <c r="A1" s="403" t="s">
        <v>976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</row>
    <row r="2" spans="1:28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  <c r="H2" s="97"/>
      <c r="I2" s="206"/>
      <c r="J2" s="206"/>
      <c r="K2" s="97"/>
      <c r="L2" s="97"/>
      <c r="M2" s="97"/>
      <c r="N2" s="97"/>
      <c r="O2" s="97"/>
      <c r="P2" s="97"/>
      <c r="Q2" s="97"/>
      <c r="R2" s="206"/>
      <c r="S2" s="206"/>
      <c r="T2" s="97"/>
      <c r="U2" s="97"/>
      <c r="V2" s="97"/>
      <c r="W2" s="97"/>
      <c r="X2" s="97"/>
      <c r="Y2" s="97"/>
      <c r="Z2" s="97"/>
      <c r="AA2" s="206"/>
      <c r="AB2" s="206"/>
    </row>
    <row r="3" spans="1:28" ht="14.45" customHeight="1" thickBot="1" x14ac:dyDescent="0.25">
      <c r="A3" s="199" t="s">
        <v>112</v>
      </c>
      <c r="B3" s="200">
        <f>SUBTOTAL(9,B6:B1048576)/4</f>
        <v>18176385</v>
      </c>
      <c r="C3" s="201">
        <f t="shared" ref="C3:Z3" si="0">SUBTOTAL(9,C6:C1048576)</f>
        <v>0</v>
      </c>
      <c r="D3" s="201"/>
      <c r="E3" s="201">
        <f>SUBTOTAL(9,E6:E1048576)/4</f>
        <v>20489711</v>
      </c>
      <c r="F3" s="201"/>
      <c r="G3" s="201">
        <f t="shared" si="0"/>
        <v>0</v>
      </c>
      <c r="H3" s="201">
        <f>SUBTOTAL(9,H6:H1048576)/4</f>
        <v>24867761</v>
      </c>
      <c r="I3" s="204">
        <f>IF(B3&lt;&gt;0,H3/B3,"")</f>
        <v>1.3681356881470106</v>
      </c>
      <c r="J3" s="202">
        <f>IF(E3&lt;&gt;0,H3/E3,"")</f>
        <v>1.2136706564577704</v>
      </c>
      <c r="K3" s="203">
        <f t="shared" si="0"/>
        <v>0</v>
      </c>
      <c r="L3" s="203"/>
      <c r="M3" s="201">
        <f t="shared" si="0"/>
        <v>0</v>
      </c>
      <c r="N3" s="201">
        <f t="shared" si="0"/>
        <v>0</v>
      </c>
      <c r="O3" s="201"/>
      <c r="P3" s="201">
        <f t="shared" si="0"/>
        <v>0</v>
      </c>
      <c r="Q3" s="201">
        <f t="shared" si="0"/>
        <v>0</v>
      </c>
      <c r="R3" s="204" t="str">
        <f>IF(K3&lt;&gt;0,Q3/K3,"")</f>
        <v/>
      </c>
      <c r="S3" s="204" t="str">
        <f>IF(N3&lt;&gt;0,Q3/N3,"")</f>
        <v/>
      </c>
      <c r="T3" s="200">
        <f t="shared" si="0"/>
        <v>0</v>
      </c>
      <c r="U3" s="203"/>
      <c r="V3" s="201">
        <f t="shared" si="0"/>
        <v>0</v>
      </c>
      <c r="W3" s="201">
        <f t="shared" si="0"/>
        <v>0</v>
      </c>
      <c r="X3" s="201"/>
      <c r="Y3" s="201">
        <f t="shared" si="0"/>
        <v>0</v>
      </c>
      <c r="Z3" s="201">
        <f t="shared" si="0"/>
        <v>0</v>
      </c>
      <c r="AA3" s="204" t="str">
        <f>IF(T3&lt;&gt;0,Z3/T3,"")</f>
        <v/>
      </c>
      <c r="AB3" s="202" t="str">
        <f>IF(W3&lt;&gt;0,Z3/W3,"")</f>
        <v/>
      </c>
    </row>
    <row r="4" spans="1:28" ht="14.45" customHeight="1" x14ac:dyDescent="0.2">
      <c r="A4" s="404" t="s">
        <v>187</v>
      </c>
      <c r="B4" s="405" t="s">
        <v>85</v>
      </c>
      <c r="C4" s="406"/>
      <c r="D4" s="407"/>
      <c r="E4" s="406"/>
      <c r="F4" s="407"/>
      <c r="G4" s="406"/>
      <c r="H4" s="406"/>
      <c r="I4" s="407"/>
      <c r="J4" s="408"/>
      <c r="K4" s="405" t="s">
        <v>86</v>
      </c>
      <c r="L4" s="407"/>
      <c r="M4" s="406"/>
      <c r="N4" s="406"/>
      <c r="O4" s="407"/>
      <c r="P4" s="406"/>
      <c r="Q4" s="406"/>
      <c r="R4" s="407"/>
      <c r="S4" s="408"/>
      <c r="T4" s="405" t="s">
        <v>87</v>
      </c>
      <c r="U4" s="407"/>
      <c r="V4" s="406"/>
      <c r="W4" s="406"/>
      <c r="X4" s="407"/>
      <c r="Y4" s="406"/>
      <c r="Z4" s="406"/>
      <c r="AA4" s="407"/>
      <c r="AB4" s="408"/>
    </row>
    <row r="5" spans="1:28" ht="14.45" customHeight="1" thickBot="1" x14ac:dyDescent="0.25">
      <c r="A5" s="501"/>
      <c r="B5" s="502">
        <v>2019</v>
      </c>
      <c r="C5" s="503"/>
      <c r="D5" s="503"/>
      <c r="E5" s="503">
        <v>2020</v>
      </c>
      <c r="F5" s="503"/>
      <c r="G5" s="503"/>
      <c r="H5" s="503">
        <v>2021</v>
      </c>
      <c r="I5" s="504" t="s">
        <v>246</v>
      </c>
      <c r="J5" s="505" t="s">
        <v>2</v>
      </c>
      <c r="K5" s="502">
        <v>2015</v>
      </c>
      <c r="L5" s="503"/>
      <c r="M5" s="503"/>
      <c r="N5" s="503">
        <v>2020</v>
      </c>
      <c r="O5" s="503"/>
      <c r="P5" s="503"/>
      <c r="Q5" s="503">
        <v>2021</v>
      </c>
      <c r="R5" s="504" t="s">
        <v>246</v>
      </c>
      <c r="S5" s="505" t="s">
        <v>2</v>
      </c>
      <c r="T5" s="502">
        <v>2015</v>
      </c>
      <c r="U5" s="503"/>
      <c r="V5" s="503"/>
      <c r="W5" s="503">
        <v>2020</v>
      </c>
      <c r="X5" s="503"/>
      <c r="Y5" s="503"/>
      <c r="Z5" s="503">
        <v>2021</v>
      </c>
      <c r="AA5" s="504" t="s">
        <v>246</v>
      </c>
      <c r="AB5" s="505" t="s">
        <v>2</v>
      </c>
    </row>
    <row r="6" spans="1:28" ht="14.45" customHeight="1" x14ac:dyDescent="0.25">
      <c r="A6" s="506" t="s">
        <v>972</v>
      </c>
      <c r="B6" s="507">
        <v>10787681</v>
      </c>
      <c r="C6" s="508"/>
      <c r="D6" s="508"/>
      <c r="E6" s="507">
        <v>13308867</v>
      </c>
      <c r="F6" s="508"/>
      <c r="G6" s="508"/>
      <c r="H6" s="507">
        <v>13598224</v>
      </c>
      <c r="I6" s="508"/>
      <c r="J6" s="508"/>
      <c r="K6" s="507"/>
      <c r="L6" s="508"/>
      <c r="M6" s="508"/>
      <c r="N6" s="507"/>
      <c r="O6" s="508"/>
      <c r="P6" s="508"/>
      <c r="Q6" s="507"/>
      <c r="R6" s="508"/>
      <c r="S6" s="508"/>
      <c r="T6" s="507"/>
      <c r="U6" s="508"/>
      <c r="V6" s="508"/>
      <c r="W6" s="507"/>
      <c r="X6" s="508"/>
      <c r="Y6" s="508"/>
      <c r="Z6" s="507"/>
      <c r="AA6" s="508"/>
      <c r="AB6" s="509"/>
    </row>
    <row r="7" spans="1:28" ht="14.45" customHeight="1" x14ac:dyDescent="0.25">
      <c r="A7" s="520" t="s">
        <v>973</v>
      </c>
      <c r="B7" s="510">
        <v>10787681</v>
      </c>
      <c r="C7" s="511"/>
      <c r="D7" s="511"/>
      <c r="E7" s="510">
        <v>13308867</v>
      </c>
      <c r="F7" s="511"/>
      <c r="G7" s="511"/>
      <c r="H7" s="510">
        <v>13598224</v>
      </c>
      <c r="I7" s="511"/>
      <c r="J7" s="511"/>
      <c r="K7" s="510"/>
      <c r="L7" s="511"/>
      <c r="M7" s="511"/>
      <c r="N7" s="510"/>
      <c r="O7" s="511"/>
      <c r="P7" s="511"/>
      <c r="Q7" s="510"/>
      <c r="R7" s="511"/>
      <c r="S7" s="511"/>
      <c r="T7" s="510"/>
      <c r="U7" s="511"/>
      <c r="V7" s="511"/>
      <c r="W7" s="510"/>
      <c r="X7" s="511"/>
      <c r="Y7" s="511"/>
      <c r="Z7" s="510"/>
      <c r="AA7" s="511"/>
      <c r="AB7" s="512"/>
    </row>
    <row r="8" spans="1:28" ht="14.45" customHeight="1" x14ac:dyDescent="0.25">
      <c r="A8" s="513" t="s">
        <v>974</v>
      </c>
      <c r="B8" s="514">
        <v>7388704</v>
      </c>
      <c r="C8" s="515"/>
      <c r="D8" s="515"/>
      <c r="E8" s="514">
        <v>7180844</v>
      </c>
      <c r="F8" s="515"/>
      <c r="G8" s="515"/>
      <c r="H8" s="514">
        <v>11269537</v>
      </c>
      <c r="I8" s="515"/>
      <c r="J8" s="515"/>
      <c r="K8" s="514"/>
      <c r="L8" s="515"/>
      <c r="M8" s="515"/>
      <c r="N8" s="514"/>
      <c r="O8" s="515"/>
      <c r="P8" s="515"/>
      <c r="Q8" s="514"/>
      <c r="R8" s="515"/>
      <c r="S8" s="515"/>
      <c r="T8" s="514"/>
      <c r="U8" s="515"/>
      <c r="V8" s="515"/>
      <c r="W8" s="514"/>
      <c r="X8" s="515"/>
      <c r="Y8" s="515"/>
      <c r="Z8" s="514"/>
      <c r="AA8" s="515"/>
      <c r="AB8" s="516"/>
    </row>
    <row r="9" spans="1:28" ht="14.45" customHeight="1" thickBot="1" x14ac:dyDescent="0.3">
      <c r="A9" s="521" t="s">
        <v>975</v>
      </c>
      <c r="B9" s="517">
        <v>7388704</v>
      </c>
      <c r="C9" s="518"/>
      <c r="D9" s="518"/>
      <c r="E9" s="517">
        <v>7180844</v>
      </c>
      <c r="F9" s="518"/>
      <c r="G9" s="518"/>
      <c r="H9" s="517">
        <v>11269537</v>
      </c>
      <c r="I9" s="518"/>
      <c r="J9" s="518"/>
      <c r="K9" s="517"/>
      <c r="L9" s="518"/>
      <c r="M9" s="518"/>
      <c r="N9" s="517"/>
      <c r="O9" s="518"/>
      <c r="P9" s="518"/>
      <c r="Q9" s="517"/>
      <c r="R9" s="518"/>
      <c r="S9" s="518"/>
      <c r="T9" s="517"/>
      <c r="U9" s="518"/>
      <c r="V9" s="518"/>
      <c r="W9" s="517"/>
      <c r="X9" s="518"/>
      <c r="Y9" s="518"/>
      <c r="Z9" s="517"/>
      <c r="AA9" s="518"/>
      <c r="AB9" s="519"/>
    </row>
    <row r="10" spans="1:28" ht="14.45" customHeight="1" thickBot="1" x14ac:dyDescent="0.25"/>
    <row r="11" spans="1:28" ht="14.45" customHeight="1" x14ac:dyDescent="0.25">
      <c r="A11" s="506" t="s">
        <v>485</v>
      </c>
      <c r="B11" s="507">
        <v>18176385</v>
      </c>
      <c r="C11" s="508"/>
      <c r="D11" s="508"/>
      <c r="E11" s="507">
        <v>20489711</v>
      </c>
      <c r="F11" s="508"/>
      <c r="G11" s="508"/>
      <c r="H11" s="507">
        <v>24867761</v>
      </c>
      <c r="I11" s="508"/>
      <c r="J11" s="509"/>
    </row>
    <row r="12" spans="1:28" ht="14.45" customHeight="1" x14ac:dyDescent="0.25">
      <c r="A12" s="520" t="s">
        <v>977</v>
      </c>
      <c r="B12" s="510">
        <v>11694566</v>
      </c>
      <c r="C12" s="511"/>
      <c r="D12" s="511"/>
      <c r="E12" s="510">
        <v>7180844</v>
      </c>
      <c r="F12" s="511"/>
      <c r="G12" s="511"/>
      <c r="H12" s="510">
        <v>11269537</v>
      </c>
      <c r="I12" s="511"/>
      <c r="J12" s="512"/>
    </row>
    <row r="13" spans="1:28" ht="14.45" customHeight="1" thickBot="1" x14ac:dyDescent="0.3">
      <c r="A13" s="521" t="s">
        <v>978</v>
      </c>
      <c r="B13" s="517">
        <v>6481819</v>
      </c>
      <c r="C13" s="518"/>
      <c r="D13" s="518"/>
      <c r="E13" s="517">
        <v>13308867</v>
      </c>
      <c r="F13" s="518"/>
      <c r="G13" s="518"/>
      <c r="H13" s="517">
        <v>13598224</v>
      </c>
      <c r="I13" s="518"/>
      <c r="J13" s="519"/>
    </row>
    <row r="14" spans="1:28" ht="14.45" customHeight="1" x14ac:dyDescent="0.2">
      <c r="A14" s="522" t="s">
        <v>221</v>
      </c>
    </row>
    <row r="15" spans="1:28" ht="14.45" customHeight="1" x14ac:dyDescent="0.2">
      <c r="A15" s="523" t="s">
        <v>979</v>
      </c>
    </row>
    <row r="16" spans="1:28" ht="14.45" customHeight="1" x14ac:dyDescent="0.2">
      <c r="A16" s="522" t="s">
        <v>980</v>
      </c>
    </row>
    <row r="17" spans="1:1" ht="14.45" customHeight="1" x14ac:dyDescent="0.2">
      <c r="A17" s="522" t="s">
        <v>981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2ECEF2CF-0989-4E0D-B361-49899F4EB3E8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0" hidden="1" customWidth="1" outlineLevel="1"/>
    <col min="3" max="3" width="7.7109375" style="190" customWidth="1" collapsed="1"/>
    <col min="4" max="4" width="7.7109375" style="190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403" t="s">
        <v>992</v>
      </c>
      <c r="B1" s="309"/>
      <c r="C1" s="309"/>
      <c r="D1" s="309"/>
      <c r="E1" s="309"/>
      <c r="F1" s="309"/>
      <c r="G1" s="309"/>
    </row>
    <row r="2" spans="1:7" ht="14.45" customHeight="1" thickBot="1" x14ac:dyDescent="0.25">
      <c r="A2" s="211" t="s">
        <v>247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52" t="s">
        <v>112</v>
      </c>
      <c r="B3" s="238">
        <f t="shared" ref="B3:G3" si="0">SUBTOTAL(9,B6:B1048576)</f>
        <v>10465</v>
      </c>
      <c r="C3" s="239">
        <f t="shared" si="0"/>
        <v>10767</v>
      </c>
      <c r="D3" s="251">
        <f t="shared" si="0"/>
        <v>15040</v>
      </c>
      <c r="E3" s="203">
        <f t="shared" si="0"/>
        <v>18176385</v>
      </c>
      <c r="F3" s="201">
        <f t="shared" si="0"/>
        <v>20489711</v>
      </c>
      <c r="G3" s="240">
        <f t="shared" si="0"/>
        <v>24867761</v>
      </c>
    </row>
    <row r="4" spans="1:7" ht="14.45" customHeight="1" x14ac:dyDescent="0.2">
      <c r="A4" s="404" t="s">
        <v>120</v>
      </c>
      <c r="B4" s="409" t="s">
        <v>185</v>
      </c>
      <c r="C4" s="407"/>
      <c r="D4" s="410"/>
      <c r="E4" s="409" t="s">
        <v>85</v>
      </c>
      <c r="F4" s="407"/>
      <c r="G4" s="410"/>
    </row>
    <row r="5" spans="1:7" ht="14.45" customHeight="1" thickBot="1" x14ac:dyDescent="0.25">
      <c r="A5" s="501"/>
      <c r="B5" s="502">
        <v>2019</v>
      </c>
      <c r="C5" s="503">
        <v>2020</v>
      </c>
      <c r="D5" s="524">
        <v>2021</v>
      </c>
      <c r="E5" s="502">
        <v>2019</v>
      </c>
      <c r="F5" s="503">
        <v>2020</v>
      </c>
      <c r="G5" s="524">
        <v>2021</v>
      </c>
    </row>
    <row r="6" spans="1:7" ht="14.45" customHeight="1" x14ac:dyDescent="0.2">
      <c r="A6" s="490" t="s">
        <v>977</v>
      </c>
      <c r="B6" s="448">
        <v>9902</v>
      </c>
      <c r="C6" s="448">
        <v>9618</v>
      </c>
      <c r="D6" s="448">
        <v>13949</v>
      </c>
      <c r="E6" s="525">
        <v>11694566</v>
      </c>
      <c r="F6" s="525">
        <v>7180844</v>
      </c>
      <c r="G6" s="526">
        <v>11269537</v>
      </c>
    </row>
    <row r="7" spans="1:7" ht="14.45" customHeight="1" x14ac:dyDescent="0.2">
      <c r="A7" s="531" t="s">
        <v>982</v>
      </c>
      <c r="B7" s="455">
        <v>59</v>
      </c>
      <c r="C7" s="455">
        <v>188</v>
      </c>
      <c r="D7" s="455">
        <v>201</v>
      </c>
      <c r="E7" s="527">
        <v>679267</v>
      </c>
      <c r="F7" s="527">
        <v>2177604</v>
      </c>
      <c r="G7" s="528">
        <v>2505264</v>
      </c>
    </row>
    <row r="8" spans="1:7" ht="14.45" customHeight="1" x14ac:dyDescent="0.2">
      <c r="A8" s="531" t="s">
        <v>983</v>
      </c>
      <c r="B8" s="455">
        <v>127</v>
      </c>
      <c r="C8" s="455">
        <v>215</v>
      </c>
      <c r="D8" s="455">
        <v>177</v>
      </c>
      <c r="E8" s="527">
        <v>1462151</v>
      </c>
      <c r="F8" s="527">
        <v>2490345</v>
      </c>
      <c r="G8" s="528">
        <v>2206128</v>
      </c>
    </row>
    <row r="9" spans="1:7" ht="14.45" customHeight="1" x14ac:dyDescent="0.2">
      <c r="A9" s="531" t="s">
        <v>984</v>
      </c>
      <c r="B9" s="455">
        <v>74</v>
      </c>
      <c r="C9" s="455">
        <v>178</v>
      </c>
      <c r="D9" s="455">
        <v>204</v>
      </c>
      <c r="E9" s="527">
        <v>851962</v>
      </c>
      <c r="F9" s="527">
        <v>2061774</v>
      </c>
      <c r="G9" s="528">
        <v>2542656</v>
      </c>
    </row>
    <row r="10" spans="1:7" ht="14.45" customHeight="1" x14ac:dyDescent="0.2">
      <c r="A10" s="531" t="s">
        <v>985</v>
      </c>
      <c r="B10" s="455">
        <v>4</v>
      </c>
      <c r="C10" s="455"/>
      <c r="D10" s="455"/>
      <c r="E10" s="527">
        <v>46052</v>
      </c>
      <c r="F10" s="527"/>
      <c r="G10" s="528"/>
    </row>
    <row r="11" spans="1:7" ht="14.45" customHeight="1" x14ac:dyDescent="0.2">
      <c r="A11" s="531" t="s">
        <v>986</v>
      </c>
      <c r="B11" s="455">
        <v>110</v>
      </c>
      <c r="C11" s="455">
        <v>208</v>
      </c>
      <c r="D11" s="455"/>
      <c r="E11" s="527">
        <v>1266430</v>
      </c>
      <c r="F11" s="527">
        <v>2409264</v>
      </c>
      <c r="G11" s="528"/>
    </row>
    <row r="12" spans="1:7" ht="14.45" customHeight="1" x14ac:dyDescent="0.2">
      <c r="A12" s="531" t="s">
        <v>987</v>
      </c>
      <c r="B12" s="455">
        <v>11</v>
      </c>
      <c r="C12" s="455"/>
      <c r="D12" s="455"/>
      <c r="E12" s="527">
        <v>126643</v>
      </c>
      <c r="F12" s="527"/>
      <c r="G12" s="528"/>
    </row>
    <row r="13" spans="1:7" ht="14.45" customHeight="1" x14ac:dyDescent="0.2">
      <c r="A13" s="531" t="s">
        <v>988</v>
      </c>
      <c r="B13" s="455">
        <v>56</v>
      </c>
      <c r="C13" s="455">
        <v>1</v>
      </c>
      <c r="D13" s="455">
        <v>3</v>
      </c>
      <c r="E13" s="527">
        <v>644728</v>
      </c>
      <c r="F13" s="527">
        <v>11583</v>
      </c>
      <c r="G13" s="528">
        <v>37392</v>
      </c>
    </row>
    <row r="14" spans="1:7" ht="14.45" customHeight="1" x14ac:dyDescent="0.2">
      <c r="A14" s="531" t="s">
        <v>989</v>
      </c>
      <c r="B14" s="455">
        <v>68</v>
      </c>
      <c r="C14" s="455">
        <v>222</v>
      </c>
      <c r="D14" s="455">
        <v>231</v>
      </c>
      <c r="E14" s="527">
        <v>782884</v>
      </c>
      <c r="F14" s="527">
        <v>2571426</v>
      </c>
      <c r="G14" s="528">
        <v>2879184</v>
      </c>
    </row>
    <row r="15" spans="1:7" ht="14.45" customHeight="1" x14ac:dyDescent="0.2">
      <c r="A15" s="531" t="s">
        <v>990</v>
      </c>
      <c r="B15" s="455">
        <v>54</v>
      </c>
      <c r="C15" s="455">
        <v>137</v>
      </c>
      <c r="D15" s="455">
        <v>157</v>
      </c>
      <c r="E15" s="527">
        <v>621702</v>
      </c>
      <c r="F15" s="527">
        <v>1586871</v>
      </c>
      <c r="G15" s="528">
        <v>1956848</v>
      </c>
    </row>
    <row r="16" spans="1:7" ht="14.45" customHeight="1" thickBot="1" x14ac:dyDescent="0.25">
      <c r="A16" s="532" t="s">
        <v>991</v>
      </c>
      <c r="B16" s="462"/>
      <c r="C16" s="462"/>
      <c r="D16" s="462">
        <v>118</v>
      </c>
      <c r="E16" s="529"/>
      <c r="F16" s="529"/>
      <c r="G16" s="530">
        <v>1470752</v>
      </c>
    </row>
    <row r="17" spans="1:1" ht="14.45" customHeight="1" x14ac:dyDescent="0.2">
      <c r="A17" s="522" t="s">
        <v>221</v>
      </c>
    </row>
    <row r="18" spans="1:1" ht="14.45" customHeight="1" x14ac:dyDescent="0.2">
      <c r="A18" s="523" t="s">
        <v>979</v>
      </c>
    </row>
    <row r="19" spans="1:1" ht="14.45" customHeight="1" x14ac:dyDescent="0.2">
      <c r="A19" s="522" t="s">
        <v>980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63616934-492A-470D-AA31-7912D1256D70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0" hidden="1" customWidth="1" outlineLevel="1"/>
    <col min="9" max="10" width="9.28515625" style="115" hidden="1" customWidth="1"/>
    <col min="11" max="12" width="11.140625" style="190" customWidth="1"/>
    <col min="13" max="14" width="9.28515625" style="115" hidden="1" customWidth="1"/>
    <col min="15" max="16" width="11.140625" style="190" customWidth="1"/>
    <col min="17" max="17" width="11.140625" style="193" customWidth="1"/>
    <col min="18" max="18" width="11.140625" style="190" customWidth="1"/>
    <col min="19" max="16384" width="8.85546875" style="115"/>
  </cols>
  <sheetData>
    <row r="1" spans="1:18" ht="18.600000000000001" customHeight="1" thickBot="1" x14ac:dyDescent="0.35">
      <c r="A1" s="309" t="s">
        <v>1050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</row>
    <row r="2" spans="1:18" ht="14.45" customHeight="1" thickBot="1" x14ac:dyDescent="0.25">
      <c r="A2" s="211" t="s">
        <v>247</v>
      </c>
      <c r="B2" s="180"/>
      <c r="C2" s="180"/>
      <c r="D2" s="97"/>
      <c r="E2" s="97"/>
      <c r="F2" s="97"/>
      <c r="G2" s="209"/>
      <c r="H2" s="209"/>
      <c r="I2" s="97"/>
      <c r="J2" s="97"/>
      <c r="K2" s="209"/>
      <c r="L2" s="209"/>
      <c r="M2" s="97"/>
      <c r="N2" s="97"/>
      <c r="O2" s="209"/>
      <c r="P2" s="209"/>
      <c r="Q2" s="206"/>
      <c r="R2" s="209"/>
    </row>
    <row r="3" spans="1:18" ht="14.45" customHeight="1" thickBot="1" x14ac:dyDescent="0.25">
      <c r="F3" s="73" t="s">
        <v>112</v>
      </c>
      <c r="G3" s="88">
        <f t="shared" ref="G3:P3" si="0">SUBTOTAL(9,G6:G1048576)</f>
        <v>10465</v>
      </c>
      <c r="H3" s="89">
        <f t="shared" si="0"/>
        <v>18176385</v>
      </c>
      <c r="I3" s="66"/>
      <c r="J3" s="66"/>
      <c r="K3" s="89">
        <f t="shared" si="0"/>
        <v>10767</v>
      </c>
      <c r="L3" s="89">
        <f t="shared" si="0"/>
        <v>20489711</v>
      </c>
      <c r="M3" s="66"/>
      <c r="N3" s="66"/>
      <c r="O3" s="89">
        <f t="shared" si="0"/>
        <v>15040</v>
      </c>
      <c r="P3" s="89">
        <f t="shared" si="0"/>
        <v>24867761</v>
      </c>
      <c r="Q3" s="67">
        <f>IF(L3=0,0,P3/L3)</f>
        <v>1.2136706564577704</v>
      </c>
      <c r="R3" s="90">
        <f>IF(O3=0,0,P3/O3)</f>
        <v>1653.4415558510639</v>
      </c>
    </row>
    <row r="4" spans="1:18" ht="14.45" customHeight="1" x14ac:dyDescent="0.2">
      <c r="A4" s="411" t="s">
        <v>188</v>
      </c>
      <c r="B4" s="411" t="s">
        <v>81</v>
      </c>
      <c r="C4" s="419" t="s">
        <v>0</v>
      </c>
      <c r="D4" s="413" t="s">
        <v>82</v>
      </c>
      <c r="E4" s="418" t="s">
        <v>57</v>
      </c>
      <c r="F4" s="414" t="s">
        <v>56</v>
      </c>
      <c r="G4" s="415">
        <v>2019</v>
      </c>
      <c r="H4" s="416"/>
      <c r="I4" s="87"/>
      <c r="J4" s="87"/>
      <c r="K4" s="415">
        <v>2020</v>
      </c>
      <c r="L4" s="416"/>
      <c r="M4" s="87"/>
      <c r="N4" s="87"/>
      <c r="O4" s="415">
        <v>2021</v>
      </c>
      <c r="P4" s="416"/>
      <c r="Q4" s="417" t="s">
        <v>2</v>
      </c>
      <c r="R4" s="412" t="s">
        <v>84</v>
      </c>
    </row>
    <row r="5" spans="1:18" ht="14.45" customHeight="1" thickBot="1" x14ac:dyDescent="0.25">
      <c r="A5" s="533"/>
      <c r="B5" s="533"/>
      <c r="C5" s="534"/>
      <c r="D5" s="535"/>
      <c r="E5" s="536"/>
      <c r="F5" s="537"/>
      <c r="G5" s="538" t="s">
        <v>58</v>
      </c>
      <c r="H5" s="539" t="s">
        <v>14</v>
      </c>
      <c r="I5" s="540"/>
      <c r="J5" s="540"/>
      <c r="K5" s="538" t="s">
        <v>58</v>
      </c>
      <c r="L5" s="539" t="s">
        <v>14</v>
      </c>
      <c r="M5" s="540"/>
      <c r="N5" s="540"/>
      <c r="O5" s="538" t="s">
        <v>58</v>
      </c>
      <c r="P5" s="539" t="s">
        <v>14</v>
      </c>
      <c r="Q5" s="541"/>
      <c r="R5" s="542"/>
    </row>
    <row r="6" spans="1:18" ht="14.45" customHeight="1" x14ac:dyDescent="0.2">
      <c r="A6" s="443" t="s">
        <v>993</v>
      </c>
      <c r="B6" s="444" t="s">
        <v>994</v>
      </c>
      <c r="C6" s="444" t="s">
        <v>485</v>
      </c>
      <c r="D6" s="444" t="s">
        <v>995</v>
      </c>
      <c r="E6" s="444" t="s">
        <v>996</v>
      </c>
      <c r="F6" s="444" t="s">
        <v>997</v>
      </c>
      <c r="G6" s="448">
        <v>937</v>
      </c>
      <c r="H6" s="448">
        <v>10787681</v>
      </c>
      <c r="I6" s="444"/>
      <c r="J6" s="444">
        <v>11513</v>
      </c>
      <c r="K6" s="448">
        <v>1149</v>
      </c>
      <c r="L6" s="448">
        <v>13308867</v>
      </c>
      <c r="M6" s="444"/>
      <c r="N6" s="444">
        <v>11583</v>
      </c>
      <c r="O6" s="448">
        <v>1091</v>
      </c>
      <c r="P6" s="448">
        <v>13598224</v>
      </c>
      <c r="Q6" s="469"/>
      <c r="R6" s="449">
        <v>12464</v>
      </c>
    </row>
    <row r="7" spans="1:18" ht="14.45" customHeight="1" x14ac:dyDescent="0.2">
      <c r="A7" s="450" t="s">
        <v>993</v>
      </c>
      <c r="B7" s="451" t="s">
        <v>998</v>
      </c>
      <c r="C7" s="451" t="s">
        <v>485</v>
      </c>
      <c r="D7" s="451" t="s">
        <v>995</v>
      </c>
      <c r="E7" s="451" t="s">
        <v>999</v>
      </c>
      <c r="F7" s="451" t="s">
        <v>1000</v>
      </c>
      <c r="G7" s="455">
        <v>15</v>
      </c>
      <c r="H7" s="455">
        <v>2070</v>
      </c>
      <c r="I7" s="451"/>
      <c r="J7" s="451">
        <v>138</v>
      </c>
      <c r="K7" s="455">
        <v>6</v>
      </c>
      <c r="L7" s="455">
        <v>834</v>
      </c>
      <c r="M7" s="451"/>
      <c r="N7" s="451">
        <v>139</v>
      </c>
      <c r="O7" s="455">
        <v>7</v>
      </c>
      <c r="P7" s="455">
        <v>1043</v>
      </c>
      <c r="Q7" s="543"/>
      <c r="R7" s="456">
        <v>149</v>
      </c>
    </row>
    <row r="8" spans="1:18" ht="14.45" customHeight="1" x14ac:dyDescent="0.2">
      <c r="A8" s="450" t="s">
        <v>993</v>
      </c>
      <c r="B8" s="451" t="s">
        <v>998</v>
      </c>
      <c r="C8" s="451" t="s">
        <v>485</v>
      </c>
      <c r="D8" s="451" t="s">
        <v>995</v>
      </c>
      <c r="E8" s="451" t="s">
        <v>1001</v>
      </c>
      <c r="F8" s="451" t="s">
        <v>1002</v>
      </c>
      <c r="G8" s="455">
        <v>26</v>
      </c>
      <c r="H8" s="455">
        <v>32968</v>
      </c>
      <c r="I8" s="451"/>
      <c r="J8" s="451">
        <v>1268</v>
      </c>
      <c r="K8" s="455">
        <v>4</v>
      </c>
      <c r="L8" s="455">
        <v>5088</v>
      </c>
      <c r="M8" s="451"/>
      <c r="N8" s="451">
        <v>1272</v>
      </c>
      <c r="O8" s="455">
        <v>13</v>
      </c>
      <c r="P8" s="455">
        <v>17095</v>
      </c>
      <c r="Q8" s="543"/>
      <c r="R8" s="456">
        <v>1315</v>
      </c>
    </row>
    <row r="9" spans="1:18" ht="14.45" customHeight="1" x14ac:dyDescent="0.2">
      <c r="A9" s="450" t="s">
        <v>993</v>
      </c>
      <c r="B9" s="451" t="s">
        <v>998</v>
      </c>
      <c r="C9" s="451" t="s">
        <v>485</v>
      </c>
      <c r="D9" s="451" t="s">
        <v>995</v>
      </c>
      <c r="E9" s="451" t="s">
        <v>1003</v>
      </c>
      <c r="F9" s="451" t="s">
        <v>1004</v>
      </c>
      <c r="G9" s="455">
        <v>33</v>
      </c>
      <c r="H9" s="455">
        <v>77781</v>
      </c>
      <c r="I9" s="451"/>
      <c r="J9" s="451">
        <v>2357</v>
      </c>
      <c r="K9" s="455">
        <v>44</v>
      </c>
      <c r="L9" s="455">
        <v>104236</v>
      </c>
      <c r="M9" s="451"/>
      <c r="N9" s="451">
        <v>2369</v>
      </c>
      <c r="O9" s="455">
        <v>54</v>
      </c>
      <c r="P9" s="455">
        <v>134730</v>
      </c>
      <c r="Q9" s="543"/>
      <c r="R9" s="456">
        <v>2495</v>
      </c>
    </row>
    <row r="10" spans="1:18" ht="14.45" customHeight="1" x14ac:dyDescent="0.2">
      <c r="A10" s="450" t="s">
        <v>993</v>
      </c>
      <c r="B10" s="451" t="s">
        <v>998</v>
      </c>
      <c r="C10" s="451" t="s">
        <v>485</v>
      </c>
      <c r="D10" s="451" t="s">
        <v>995</v>
      </c>
      <c r="E10" s="451" t="s">
        <v>1005</v>
      </c>
      <c r="F10" s="451" t="s">
        <v>1006</v>
      </c>
      <c r="G10" s="455">
        <v>46</v>
      </c>
      <c r="H10" s="455">
        <v>49818</v>
      </c>
      <c r="I10" s="451"/>
      <c r="J10" s="451">
        <v>1083</v>
      </c>
      <c r="K10" s="455">
        <v>15</v>
      </c>
      <c r="L10" s="455">
        <v>16305</v>
      </c>
      <c r="M10" s="451"/>
      <c r="N10" s="451">
        <v>1087</v>
      </c>
      <c r="O10" s="455">
        <v>42</v>
      </c>
      <c r="P10" s="455">
        <v>47460</v>
      </c>
      <c r="Q10" s="543"/>
      <c r="R10" s="456">
        <v>1130</v>
      </c>
    </row>
    <row r="11" spans="1:18" ht="14.45" customHeight="1" x14ac:dyDescent="0.2">
      <c r="A11" s="450" t="s">
        <v>993</v>
      </c>
      <c r="B11" s="451" t="s">
        <v>998</v>
      </c>
      <c r="C11" s="451" t="s">
        <v>485</v>
      </c>
      <c r="D11" s="451" t="s">
        <v>995</v>
      </c>
      <c r="E11" s="451" t="s">
        <v>1007</v>
      </c>
      <c r="F11" s="451" t="s">
        <v>1008</v>
      </c>
      <c r="G11" s="455">
        <v>39</v>
      </c>
      <c r="H11" s="455">
        <v>149877</v>
      </c>
      <c r="I11" s="451"/>
      <c r="J11" s="451">
        <v>3843</v>
      </c>
      <c r="K11" s="455">
        <v>50</v>
      </c>
      <c r="L11" s="455">
        <v>192750</v>
      </c>
      <c r="M11" s="451"/>
      <c r="N11" s="451">
        <v>3855</v>
      </c>
      <c r="O11" s="455">
        <v>41</v>
      </c>
      <c r="P11" s="455">
        <v>163221</v>
      </c>
      <c r="Q11" s="543"/>
      <c r="R11" s="456">
        <v>3981</v>
      </c>
    </row>
    <row r="12" spans="1:18" ht="14.45" customHeight="1" x14ac:dyDescent="0.2">
      <c r="A12" s="450" t="s">
        <v>993</v>
      </c>
      <c r="B12" s="451" t="s">
        <v>998</v>
      </c>
      <c r="C12" s="451" t="s">
        <v>485</v>
      </c>
      <c r="D12" s="451" t="s">
        <v>995</v>
      </c>
      <c r="E12" s="451" t="s">
        <v>1009</v>
      </c>
      <c r="F12" s="451" t="s">
        <v>1010</v>
      </c>
      <c r="G12" s="455">
        <v>1253</v>
      </c>
      <c r="H12" s="455">
        <v>558838</v>
      </c>
      <c r="I12" s="451"/>
      <c r="J12" s="451">
        <v>446</v>
      </c>
      <c r="K12" s="455">
        <v>1560</v>
      </c>
      <c r="L12" s="455">
        <v>697320</v>
      </c>
      <c r="M12" s="451"/>
      <c r="N12" s="451">
        <v>447</v>
      </c>
      <c r="O12" s="455">
        <v>1503</v>
      </c>
      <c r="P12" s="455">
        <v>682362</v>
      </c>
      <c r="Q12" s="543"/>
      <c r="R12" s="456">
        <v>454</v>
      </c>
    </row>
    <row r="13" spans="1:18" ht="14.45" customHeight="1" x14ac:dyDescent="0.2">
      <c r="A13" s="450" t="s">
        <v>993</v>
      </c>
      <c r="B13" s="451" t="s">
        <v>998</v>
      </c>
      <c r="C13" s="451" t="s">
        <v>485</v>
      </c>
      <c r="D13" s="451" t="s">
        <v>995</v>
      </c>
      <c r="E13" s="451" t="s">
        <v>1011</v>
      </c>
      <c r="F13" s="451" t="s">
        <v>1012</v>
      </c>
      <c r="G13" s="455">
        <v>98</v>
      </c>
      <c r="H13" s="455">
        <v>83986</v>
      </c>
      <c r="I13" s="451"/>
      <c r="J13" s="451">
        <v>857</v>
      </c>
      <c r="K13" s="455">
        <v>103</v>
      </c>
      <c r="L13" s="455">
        <v>88477</v>
      </c>
      <c r="M13" s="451"/>
      <c r="N13" s="451">
        <v>859</v>
      </c>
      <c r="O13" s="455">
        <v>110</v>
      </c>
      <c r="P13" s="455">
        <v>96690</v>
      </c>
      <c r="Q13" s="543"/>
      <c r="R13" s="456">
        <v>879</v>
      </c>
    </row>
    <row r="14" spans="1:18" ht="14.45" customHeight="1" x14ac:dyDescent="0.2">
      <c r="A14" s="450" t="s">
        <v>993</v>
      </c>
      <c r="B14" s="451" t="s">
        <v>998</v>
      </c>
      <c r="C14" s="451" t="s">
        <v>485</v>
      </c>
      <c r="D14" s="451" t="s">
        <v>995</v>
      </c>
      <c r="E14" s="451" t="s">
        <v>1013</v>
      </c>
      <c r="F14" s="451" t="s">
        <v>1014</v>
      </c>
      <c r="G14" s="455">
        <v>2</v>
      </c>
      <c r="H14" s="455">
        <v>3266</v>
      </c>
      <c r="I14" s="451"/>
      <c r="J14" s="451">
        <v>1633</v>
      </c>
      <c r="K14" s="455">
        <v>8</v>
      </c>
      <c r="L14" s="455">
        <v>13136</v>
      </c>
      <c r="M14" s="451"/>
      <c r="N14" s="451">
        <v>1642</v>
      </c>
      <c r="O14" s="455">
        <v>11</v>
      </c>
      <c r="P14" s="455">
        <v>18986</v>
      </c>
      <c r="Q14" s="543"/>
      <c r="R14" s="456">
        <v>1726</v>
      </c>
    </row>
    <row r="15" spans="1:18" ht="14.45" customHeight="1" x14ac:dyDescent="0.2">
      <c r="A15" s="450" t="s">
        <v>993</v>
      </c>
      <c r="B15" s="451" t="s">
        <v>998</v>
      </c>
      <c r="C15" s="451" t="s">
        <v>485</v>
      </c>
      <c r="D15" s="451" t="s">
        <v>995</v>
      </c>
      <c r="E15" s="451" t="s">
        <v>1015</v>
      </c>
      <c r="F15" s="451" t="s">
        <v>1016</v>
      </c>
      <c r="G15" s="455">
        <v>20</v>
      </c>
      <c r="H15" s="455">
        <v>16880</v>
      </c>
      <c r="I15" s="451"/>
      <c r="J15" s="451">
        <v>844</v>
      </c>
      <c r="K15" s="455">
        <v>21</v>
      </c>
      <c r="L15" s="455">
        <v>17766</v>
      </c>
      <c r="M15" s="451"/>
      <c r="N15" s="451">
        <v>846</v>
      </c>
      <c r="O15" s="455">
        <v>36</v>
      </c>
      <c r="P15" s="455">
        <v>31176</v>
      </c>
      <c r="Q15" s="543"/>
      <c r="R15" s="456">
        <v>866</v>
      </c>
    </row>
    <row r="16" spans="1:18" ht="14.45" customHeight="1" x14ac:dyDescent="0.2">
      <c r="A16" s="450" t="s">
        <v>993</v>
      </c>
      <c r="B16" s="451" t="s">
        <v>998</v>
      </c>
      <c r="C16" s="451" t="s">
        <v>485</v>
      </c>
      <c r="D16" s="451" t="s">
        <v>995</v>
      </c>
      <c r="E16" s="451" t="s">
        <v>1017</v>
      </c>
      <c r="F16" s="451" t="s">
        <v>1018</v>
      </c>
      <c r="G16" s="455">
        <v>12</v>
      </c>
      <c r="H16" s="455">
        <v>18420</v>
      </c>
      <c r="I16" s="451"/>
      <c r="J16" s="451">
        <v>1535</v>
      </c>
      <c r="K16" s="455">
        <v>23</v>
      </c>
      <c r="L16" s="455">
        <v>35489</v>
      </c>
      <c r="M16" s="451"/>
      <c r="N16" s="451">
        <v>1543</v>
      </c>
      <c r="O16" s="455">
        <v>79</v>
      </c>
      <c r="P16" s="455">
        <v>127980</v>
      </c>
      <c r="Q16" s="543"/>
      <c r="R16" s="456">
        <v>1620</v>
      </c>
    </row>
    <row r="17" spans="1:18" ht="14.45" customHeight="1" x14ac:dyDescent="0.2">
      <c r="A17" s="450" t="s">
        <v>993</v>
      </c>
      <c r="B17" s="451" t="s">
        <v>998</v>
      </c>
      <c r="C17" s="451" t="s">
        <v>485</v>
      </c>
      <c r="D17" s="451" t="s">
        <v>995</v>
      </c>
      <c r="E17" s="451" t="s">
        <v>1019</v>
      </c>
      <c r="F17" s="451" t="s">
        <v>1020</v>
      </c>
      <c r="G17" s="455">
        <v>29</v>
      </c>
      <c r="H17" s="455">
        <v>95091</v>
      </c>
      <c r="I17" s="451"/>
      <c r="J17" s="451">
        <v>3279</v>
      </c>
      <c r="K17" s="455">
        <v>29</v>
      </c>
      <c r="L17" s="455">
        <v>95613</v>
      </c>
      <c r="M17" s="451"/>
      <c r="N17" s="451">
        <v>3297</v>
      </c>
      <c r="O17" s="455">
        <v>77</v>
      </c>
      <c r="P17" s="455">
        <v>267267</v>
      </c>
      <c r="Q17" s="543"/>
      <c r="R17" s="456">
        <v>3471</v>
      </c>
    </row>
    <row r="18" spans="1:18" ht="14.45" customHeight="1" x14ac:dyDescent="0.2">
      <c r="A18" s="450" t="s">
        <v>993</v>
      </c>
      <c r="B18" s="451" t="s">
        <v>998</v>
      </c>
      <c r="C18" s="451" t="s">
        <v>485</v>
      </c>
      <c r="D18" s="451" t="s">
        <v>995</v>
      </c>
      <c r="E18" s="451" t="s">
        <v>1021</v>
      </c>
      <c r="F18" s="451" t="s">
        <v>1022</v>
      </c>
      <c r="G18" s="455">
        <v>127</v>
      </c>
      <c r="H18" s="455">
        <v>2159</v>
      </c>
      <c r="I18" s="451"/>
      <c r="J18" s="451">
        <v>17</v>
      </c>
      <c r="K18" s="455">
        <v>91</v>
      </c>
      <c r="L18" s="455">
        <v>1547</v>
      </c>
      <c r="M18" s="451"/>
      <c r="N18" s="451">
        <v>17</v>
      </c>
      <c r="O18" s="455">
        <v>94</v>
      </c>
      <c r="P18" s="455">
        <v>1786</v>
      </c>
      <c r="Q18" s="543"/>
      <c r="R18" s="456">
        <v>19</v>
      </c>
    </row>
    <row r="19" spans="1:18" ht="14.45" customHeight="1" x14ac:dyDescent="0.2">
      <c r="A19" s="450" t="s">
        <v>993</v>
      </c>
      <c r="B19" s="451" t="s">
        <v>998</v>
      </c>
      <c r="C19" s="451" t="s">
        <v>485</v>
      </c>
      <c r="D19" s="451" t="s">
        <v>995</v>
      </c>
      <c r="E19" s="451" t="s">
        <v>1023</v>
      </c>
      <c r="F19" s="451" t="s">
        <v>1010</v>
      </c>
      <c r="G19" s="455">
        <v>199</v>
      </c>
      <c r="H19" s="455">
        <v>142086</v>
      </c>
      <c r="I19" s="451"/>
      <c r="J19" s="451">
        <v>714</v>
      </c>
      <c r="K19" s="455">
        <v>173</v>
      </c>
      <c r="L19" s="455">
        <v>124214</v>
      </c>
      <c r="M19" s="451"/>
      <c r="N19" s="451">
        <v>718</v>
      </c>
      <c r="O19" s="455">
        <v>148</v>
      </c>
      <c r="P19" s="455">
        <v>108928</v>
      </c>
      <c r="Q19" s="543"/>
      <c r="R19" s="456">
        <v>736</v>
      </c>
    </row>
    <row r="20" spans="1:18" ht="14.45" customHeight="1" x14ac:dyDescent="0.2">
      <c r="A20" s="450" t="s">
        <v>993</v>
      </c>
      <c r="B20" s="451" t="s">
        <v>998</v>
      </c>
      <c r="C20" s="451" t="s">
        <v>485</v>
      </c>
      <c r="D20" s="451" t="s">
        <v>995</v>
      </c>
      <c r="E20" s="451" t="s">
        <v>1024</v>
      </c>
      <c r="F20" s="451" t="s">
        <v>1012</v>
      </c>
      <c r="G20" s="455">
        <v>155</v>
      </c>
      <c r="H20" s="455">
        <v>224440</v>
      </c>
      <c r="I20" s="451"/>
      <c r="J20" s="451">
        <v>1448</v>
      </c>
      <c r="K20" s="455">
        <v>127</v>
      </c>
      <c r="L20" s="455">
        <v>184658</v>
      </c>
      <c r="M20" s="451"/>
      <c r="N20" s="451">
        <v>1454</v>
      </c>
      <c r="O20" s="455">
        <v>144</v>
      </c>
      <c r="P20" s="455">
        <v>218448</v>
      </c>
      <c r="Q20" s="543"/>
      <c r="R20" s="456">
        <v>1517</v>
      </c>
    </row>
    <row r="21" spans="1:18" ht="14.45" customHeight="1" x14ac:dyDescent="0.2">
      <c r="A21" s="450" t="s">
        <v>993</v>
      </c>
      <c r="B21" s="451" t="s">
        <v>998</v>
      </c>
      <c r="C21" s="451" t="s">
        <v>485</v>
      </c>
      <c r="D21" s="451" t="s">
        <v>995</v>
      </c>
      <c r="E21" s="451" t="s">
        <v>1025</v>
      </c>
      <c r="F21" s="451" t="s">
        <v>1026</v>
      </c>
      <c r="G21" s="455">
        <v>108</v>
      </c>
      <c r="H21" s="455">
        <v>265140</v>
      </c>
      <c r="I21" s="451"/>
      <c r="J21" s="451">
        <v>2455</v>
      </c>
      <c r="K21" s="455">
        <v>100</v>
      </c>
      <c r="L21" s="455">
        <v>246700</v>
      </c>
      <c r="M21" s="451"/>
      <c r="N21" s="451">
        <v>2467</v>
      </c>
      <c r="O21" s="455">
        <v>108</v>
      </c>
      <c r="P21" s="455">
        <v>279396</v>
      </c>
      <c r="Q21" s="543"/>
      <c r="R21" s="456">
        <v>2587</v>
      </c>
    </row>
    <row r="22" spans="1:18" ht="14.45" customHeight="1" x14ac:dyDescent="0.2">
      <c r="A22" s="450" t="s">
        <v>993</v>
      </c>
      <c r="B22" s="451" t="s">
        <v>998</v>
      </c>
      <c r="C22" s="451" t="s">
        <v>485</v>
      </c>
      <c r="D22" s="451" t="s">
        <v>995</v>
      </c>
      <c r="E22" s="451" t="s">
        <v>1027</v>
      </c>
      <c r="F22" s="451" t="s">
        <v>1028</v>
      </c>
      <c r="G22" s="455">
        <v>1459</v>
      </c>
      <c r="H22" s="455">
        <v>102130</v>
      </c>
      <c r="I22" s="451"/>
      <c r="J22" s="451">
        <v>70</v>
      </c>
      <c r="K22" s="455">
        <v>1724</v>
      </c>
      <c r="L22" s="455">
        <v>120680</v>
      </c>
      <c r="M22" s="451"/>
      <c r="N22" s="451">
        <v>70</v>
      </c>
      <c r="O22" s="455">
        <v>1654</v>
      </c>
      <c r="P22" s="455">
        <v>120742</v>
      </c>
      <c r="Q22" s="543"/>
      <c r="R22" s="456">
        <v>73</v>
      </c>
    </row>
    <row r="23" spans="1:18" ht="14.45" customHeight="1" x14ac:dyDescent="0.2">
      <c r="A23" s="450" t="s">
        <v>993</v>
      </c>
      <c r="B23" s="451" t="s">
        <v>998</v>
      </c>
      <c r="C23" s="451" t="s">
        <v>485</v>
      </c>
      <c r="D23" s="451" t="s">
        <v>995</v>
      </c>
      <c r="E23" s="451" t="s">
        <v>1029</v>
      </c>
      <c r="F23" s="451" t="s">
        <v>1030</v>
      </c>
      <c r="G23" s="455">
        <v>10</v>
      </c>
      <c r="H23" s="455">
        <v>4110</v>
      </c>
      <c r="I23" s="451"/>
      <c r="J23" s="451">
        <v>411</v>
      </c>
      <c r="K23" s="455">
        <v>24</v>
      </c>
      <c r="L23" s="455">
        <v>9936</v>
      </c>
      <c r="M23" s="451"/>
      <c r="N23" s="451">
        <v>414</v>
      </c>
      <c r="O23" s="455">
        <v>76</v>
      </c>
      <c r="P23" s="455">
        <v>32148</v>
      </c>
      <c r="Q23" s="543"/>
      <c r="R23" s="456">
        <v>423</v>
      </c>
    </row>
    <row r="24" spans="1:18" ht="14.45" customHeight="1" x14ac:dyDescent="0.2">
      <c r="A24" s="450" t="s">
        <v>993</v>
      </c>
      <c r="B24" s="451" t="s">
        <v>998</v>
      </c>
      <c r="C24" s="451" t="s">
        <v>485</v>
      </c>
      <c r="D24" s="451" t="s">
        <v>995</v>
      </c>
      <c r="E24" s="451" t="s">
        <v>1031</v>
      </c>
      <c r="F24" s="451" t="s">
        <v>1032</v>
      </c>
      <c r="G24" s="455">
        <v>217</v>
      </c>
      <c r="H24" s="455">
        <v>363258</v>
      </c>
      <c r="I24" s="451"/>
      <c r="J24" s="451">
        <v>1674</v>
      </c>
      <c r="K24" s="455">
        <v>201</v>
      </c>
      <c r="L24" s="455">
        <v>337680</v>
      </c>
      <c r="M24" s="451"/>
      <c r="N24" s="451">
        <v>1680</v>
      </c>
      <c r="O24" s="455">
        <v>149</v>
      </c>
      <c r="P24" s="455">
        <v>259707</v>
      </c>
      <c r="Q24" s="543"/>
      <c r="R24" s="456">
        <v>1743</v>
      </c>
    </row>
    <row r="25" spans="1:18" ht="14.45" customHeight="1" x14ac:dyDescent="0.2">
      <c r="A25" s="450" t="s">
        <v>993</v>
      </c>
      <c r="B25" s="451" t="s">
        <v>998</v>
      </c>
      <c r="C25" s="451" t="s">
        <v>485</v>
      </c>
      <c r="D25" s="451" t="s">
        <v>995</v>
      </c>
      <c r="E25" s="451" t="s">
        <v>1033</v>
      </c>
      <c r="F25" s="451" t="s">
        <v>1034</v>
      </c>
      <c r="G25" s="455">
        <v>474</v>
      </c>
      <c r="H25" s="455">
        <v>266388</v>
      </c>
      <c r="I25" s="451"/>
      <c r="J25" s="451">
        <v>562</v>
      </c>
      <c r="K25" s="455">
        <v>434</v>
      </c>
      <c r="L25" s="455">
        <v>244342</v>
      </c>
      <c r="M25" s="451"/>
      <c r="N25" s="451">
        <v>563</v>
      </c>
      <c r="O25" s="455">
        <v>485</v>
      </c>
      <c r="P25" s="455">
        <v>277905</v>
      </c>
      <c r="Q25" s="543"/>
      <c r="R25" s="456">
        <v>573</v>
      </c>
    </row>
    <row r="26" spans="1:18" ht="14.45" customHeight="1" x14ac:dyDescent="0.2">
      <c r="A26" s="450" t="s">
        <v>993</v>
      </c>
      <c r="B26" s="451" t="s">
        <v>998</v>
      </c>
      <c r="C26" s="451" t="s">
        <v>485</v>
      </c>
      <c r="D26" s="451" t="s">
        <v>995</v>
      </c>
      <c r="E26" s="451" t="s">
        <v>1035</v>
      </c>
      <c r="F26" s="451" t="s">
        <v>1036</v>
      </c>
      <c r="G26" s="455">
        <v>28</v>
      </c>
      <c r="H26" s="455">
        <v>35784</v>
      </c>
      <c r="I26" s="451"/>
      <c r="J26" s="451">
        <v>1278</v>
      </c>
      <c r="K26" s="455">
        <v>29</v>
      </c>
      <c r="L26" s="455">
        <v>37294</v>
      </c>
      <c r="M26" s="451"/>
      <c r="N26" s="451">
        <v>1286</v>
      </c>
      <c r="O26" s="455">
        <v>77</v>
      </c>
      <c r="P26" s="455">
        <v>101178</v>
      </c>
      <c r="Q26" s="543"/>
      <c r="R26" s="456">
        <v>1314</v>
      </c>
    </row>
    <row r="27" spans="1:18" ht="14.45" customHeight="1" x14ac:dyDescent="0.2">
      <c r="A27" s="450" t="s">
        <v>993</v>
      </c>
      <c r="B27" s="451" t="s">
        <v>998</v>
      </c>
      <c r="C27" s="451" t="s">
        <v>485</v>
      </c>
      <c r="D27" s="451" t="s">
        <v>995</v>
      </c>
      <c r="E27" s="451" t="s">
        <v>1037</v>
      </c>
      <c r="F27" s="451" t="s">
        <v>1038</v>
      </c>
      <c r="G27" s="455">
        <v>315</v>
      </c>
      <c r="H27" s="455">
        <v>11970</v>
      </c>
      <c r="I27" s="451"/>
      <c r="J27" s="451">
        <v>38</v>
      </c>
      <c r="K27" s="455">
        <v>408</v>
      </c>
      <c r="L27" s="455">
        <v>15504</v>
      </c>
      <c r="M27" s="451"/>
      <c r="N27" s="451">
        <v>38</v>
      </c>
      <c r="O27" s="455">
        <v>422</v>
      </c>
      <c r="P27" s="455">
        <v>17302</v>
      </c>
      <c r="Q27" s="543"/>
      <c r="R27" s="456">
        <v>41</v>
      </c>
    </row>
    <row r="28" spans="1:18" ht="14.45" customHeight="1" x14ac:dyDescent="0.2">
      <c r="A28" s="450" t="s">
        <v>993</v>
      </c>
      <c r="B28" s="451" t="s">
        <v>998</v>
      </c>
      <c r="C28" s="451" t="s">
        <v>485</v>
      </c>
      <c r="D28" s="451" t="s">
        <v>995</v>
      </c>
      <c r="E28" s="451" t="s">
        <v>1039</v>
      </c>
      <c r="F28" s="451" t="s">
        <v>1040</v>
      </c>
      <c r="G28" s="455">
        <v>9</v>
      </c>
      <c r="H28" s="455">
        <v>1170</v>
      </c>
      <c r="I28" s="451"/>
      <c r="J28" s="451">
        <v>130</v>
      </c>
      <c r="K28" s="455">
        <v>6</v>
      </c>
      <c r="L28" s="455">
        <v>786</v>
      </c>
      <c r="M28" s="451"/>
      <c r="N28" s="451">
        <v>131</v>
      </c>
      <c r="O28" s="455">
        <v>8</v>
      </c>
      <c r="P28" s="455">
        <v>1104</v>
      </c>
      <c r="Q28" s="543"/>
      <c r="R28" s="456">
        <v>138</v>
      </c>
    </row>
    <row r="29" spans="1:18" ht="14.45" customHeight="1" x14ac:dyDescent="0.2">
      <c r="A29" s="450" t="s">
        <v>993</v>
      </c>
      <c r="B29" s="451" t="s">
        <v>998</v>
      </c>
      <c r="C29" s="451" t="s">
        <v>485</v>
      </c>
      <c r="D29" s="451" t="s">
        <v>995</v>
      </c>
      <c r="E29" s="451" t="s">
        <v>1041</v>
      </c>
      <c r="F29" s="451" t="s">
        <v>1042</v>
      </c>
      <c r="G29" s="455">
        <v>3065</v>
      </c>
      <c r="H29" s="455">
        <v>1317950</v>
      </c>
      <c r="I29" s="451"/>
      <c r="J29" s="451">
        <v>430</v>
      </c>
      <c r="K29" s="455">
        <v>2700</v>
      </c>
      <c r="L29" s="455">
        <v>1161000</v>
      </c>
      <c r="M29" s="451"/>
      <c r="N29" s="451">
        <v>430</v>
      </c>
      <c r="O29" s="455">
        <v>6011</v>
      </c>
      <c r="P29" s="455">
        <v>2602763</v>
      </c>
      <c r="Q29" s="543"/>
      <c r="R29" s="456">
        <v>433</v>
      </c>
    </row>
    <row r="30" spans="1:18" ht="14.45" customHeight="1" x14ac:dyDescent="0.2">
      <c r="A30" s="450" t="s">
        <v>993</v>
      </c>
      <c r="B30" s="451" t="s">
        <v>998</v>
      </c>
      <c r="C30" s="451" t="s">
        <v>485</v>
      </c>
      <c r="D30" s="451" t="s">
        <v>995</v>
      </c>
      <c r="E30" s="451" t="s">
        <v>1043</v>
      </c>
      <c r="F30" s="451" t="s">
        <v>1044</v>
      </c>
      <c r="G30" s="455">
        <v>6</v>
      </c>
      <c r="H30" s="455">
        <v>7506</v>
      </c>
      <c r="I30" s="451"/>
      <c r="J30" s="451">
        <v>1251</v>
      </c>
      <c r="K30" s="455">
        <v>4</v>
      </c>
      <c r="L30" s="455">
        <v>5020</v>
      </c>
      <c r="M30" s="451"/>
      <c r="N30" s="451">
        <v>1255</v>
      </c>
      <c r="O30" s="455">
        <v>3</v>
      </c>
      <c r="P30" s="455">
        <v>3894</v>
      </c>
      <c r="Q30" s="543"/>
      <c r="R30" s="456">
        <v>1298</v>
      </c>
    </row>
    <row r="31" spans="1:18" ht="14.45" customHeight="1" x14ac:dyDescent="0.2">
      <c r="A31" s="450" t="s">
        <v>993</v>
      </c>
      <c r="B31" s="451" t="s">
        <v>998</v>
      </c>
      <c r="C31" s="451" t="s">
        <v>485</v>
      </c>
      <c r="D31" s="451" t="s">
        <v>995</v>
      </c>
      <c r="E31" s="451" t="s">
        <v>1045</v>
      </c>
      <c r="F31" s="451" t="s">
        <v>1006</v>
      </c>
      <c r="G31" s="455">
        <v>14</v>
      </c>
      <c r="H31" s="455">
        <v>13482</v>
      </c>
      <c r="I31" s="451"/>
      <c r="J31" s="451">
        <v>963</v>
      </c>
      <c r="K31" s="455">
        <v>5</v>
      </c>
      <c r="L31" s="455">
        <v>4835</v>
      </c>
      <c r="M31" s="451"/>
      <c r="N31" s="451">
        <v>967</v>
      </c>
      <c r="O31" s="455">
        <v>1</v>
      </c>
      <c r="P31" s="455">
        <v>1010</v>
      </c>
      <c r="Q31" s="543"/>
      <c r="R31" s="456">
        <v>1010</v>
      </c>
    </row>
    <row r="32" spans="1:18" ht="14.45" customHeight="1" x14ac:dyDescent="0.2">
      <c r="A32" s="450" t="s">
        <v>993</v>
      </c>
      <c r="B32" s="451" t="s">
        <v>998</v>
      </c>
      <c r="C32" s="451" t="s">
        <v>485</v>
      </c>
      <c r="D32" s="451" t="s">
        <v>995</v>
      </c>
      <c r="E32" s="451" t="s">
        <v>1046</v>
      </c>
      <c r="F32" s="451" t="s">
        <v>1047</v>
      </c>
      <c r="G32" s="455">
        <v>1559</v>
      </c>
      <c r="H32" s="455">
        <v>3451626</v>
      </c>
      <c r="I32" s="451"/>
      <c r="J32" s="451">
        <v>2214</v>
      </c>
      <c r="K32" s="455">
        <v>1493</v>
      </c>
      <c r="L32" s="455">
        <v>3317446</v>
      </c>
      <c r="M32" s="451"/>
      <c r="N32" s="451">
        <v>2222</v>
      </c>
      <c r="O32" s="455">
        <v>2427</v>
      </c>
      <c r="P32" s="455">
        <v>5579673</v>
      </c>
      <c r="Q32" s="543"/>
      <c r="R32" s="456">
        <v>2299</v>
      </c>
    </row>
    <row r="33" spans="1:18" ht="14.45" customHeight="1" thickBot="1" x14ac:dyDescent="0.25">
      <c r="A33" s="457" t="s">
        <v>993</v>
      </c>
      <c r="B33" s="458" t="s">
        <v>998</v>
      </c>
      <c r="C33" s="458" t="s">
        <v>485</v>
      </c>
      <c r="D33" s="458" t="s">
        <v>995</v>
      </c>
      <c r="E33" s="458" t="s">
        <v>1048</v>
      </c>
      <c r="F33" s="458" t="s">
        <v>1049</v>
      </c>
      <c r="G33" s="462">
        <v>210</v>
      </c>
      <c r="H33" s="462">
        <v>90510</v>
      </c>
      <c r="I33" s="458"/>
      <c r="J33" s="458">
        <v>431</v>
      </c>
      <c r="K33" s="462">
        <v>236</v>
      </c>
      <c r="L33" s="462">
        <v>102188</v>
      </c>
      <c r="M33" s="458"/>
      <c r="N33" s="458">
        <v>433</v>
      </c>
      <c r="O33" s="462">
        <v>169</v>
      </c>
      <c r="P33" s="462">
        <v>75543</v>
      </c>
      <c r="Q33" s="470"/>
      <c r="R33" s="463">
        <v>447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D9600E8A-F220-4C83-A13D-C0D200BB7140}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0" hidden="1" customWidth="1" outlineLevel="1"/>
    <col min="10" max="11" width="9.28515625" style="115" hidden="1" customWidth="1"/>
    <col min="12" max="13" width="11.140625" style="190" customWidth="1"/>
    <col min="14" max="15" width="9.28515625" style="115" hidden="1" customWidth="1"/>
    <col min="16" max="17" width="11.140625" style="190" customWidth="1"/>
    <col min="18" max="18" width="11.140625" style="193" customWidth="1"/>
    <col min="19" max="19" width="11.140625" style="190" customWidth="1"/>
    <col min="20" max="16384" width="8.85546875" style="115"/>
  </cols>
  <sheetData>
    <row r="1" spans="1:19" ht="18.600000000000001" customHeight="1" thickBot="1" x14ac:dyDescent="0.35">
      <c r="A1" s="309" t="s">
        <v>1051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</row>
    <row r="2" spans="1:19" ht="14.45" customHeight="1" thickBot="1" x14ac:dyDescent="0.25">
      <c r="A2" s="211" t="s">
        <v>247</v>
      </c>
      <c r="B2" s="180"/>
      <c r="C2" s="180"/>
      <c r="D2" s="180"/>
      <c r="E2" s="97"/>
      <c r="F2" s="97"/>
      <c r="G2" s="97"/>
      <c r="H2" s="209"/>
      <c r="I2" s="209"/>
      <c r="J2" s="97"/>
      <c r="K2" s="97"/>
      <c r="L2" s="209"/>
      <c r="M2" s="209"/>
      <c r="N2" s="97"/>
      <c r="O2" s="97"/>
      <c r="P2" s="209"/>
      <c r="Q2" s="209"/>
      <c r="R2" s="206"/>
      <c r="S2" s="209"/>
    </row>
    <row r="3" spans="1:19" ht="14.45" customHeight="1" thickBot="1" x14ac:dyDescent="0.25">
      <c r="G3" s="73" t="s">
        <v>112</v>
      </c>
      <c r="H3" s="88">
        <f t="shared" ref="H3:Q3" si="0">SUBTOTAL(9,H6:H1048576)</f>
        <v>10465</v>
      </c>
      <c r="I3" s="89">
        <f t="shared" si="0"/>
        <v>18176385</v>
      </c>
      <c r="J3" s="66"/>
      <c r="K3" s="66"/>
      <c r="L3" s="89">
        <f t="shared" si="0"/>
        <v>10767</v>
      </c>
      <c r="M3" s="89">
        <f t="shared" si="0"/>
        <v>20489711</v>
      </c>
      <c r="N3" s="66"/>
      <c r="O3" s="66"/>
      <c r="P3" s="89">
        <f t="shared" si="0"/>
        <v>15040</v>
      </c>
      <c r="Q3" s="89">
        <f t="shared" si="0"/>
        <v>24867761</v>
      </c>
      <c r="R3" s="67">
        <f>IF(M3=0,0,Q3/M3)</f>
        <v>1.2136706564577704</v>
      </c>
      <c r="S3" s="90">
        <f>IF(P3=0,0,Q3/P3)</f>
        <v>1653.4415558510639</v>
      </c>
    </row>
    <row r="4" spans="1:19" ht="14.45" customHeight="1" x14ac:dyDescent="0.2">
      <c r="A4" s="411" t="s">
        <v>188</v>
      </c>
      <c r="B4" s="411" t="s">
        <v>81</v>
      </c>
      <c r="C4" s="419" t="s">
        <v>0</v>
      </c>
      <c r="D4" s="245" t="s">
        <v>120</v>
      </c>
      <c r="E4" s="413" t="s">
        <v>82</v>
      </c>
      <c r="F4" s="418" t="s">
        <v>57</v>
      </c>
      <c r="G4" s="414" t="s">
        <v>56</v>
      </c>
      <c r="H4" s="415">
        <v>2019</v>
      </c>
      <c r="I4" s="416"/>
      <c r="J4" s="87"/>
      <c r="K4" s="87"/>
      <c r="L4" s="415">
        <v>2020</v>
      </c>
      <c r="M4" s="416"/>
      <c r="N4" s="87"/>
      <c r="O4" s="87"/>
      <c r="P4" s="415">
        <v>2021</v>
      </c>
      <c r="Q4" s="416"/>
      <c r="R4" s="417" t="s">
        <v>2</v>
      </c>
      <c r="S4" s="412" t="s">
        <v>84</v>
      </c>
    </row>
    <row r="5" spans="1:19" ht="14.45" customHeight="1" thickBot="1" x14ac:dyDescent="0.25">
      <c r="A5" s="533"/>
      <c r="B5" s="533"/>
      <c r="C5" s="534"/>
      <c r="D5" s="544"/>
      <c r="E5" s="535"/>
      <c r="F5" s="536"/>
      <c r="G5" s="537"/>
      <c r="H5" s="538" t="s">
        <v>58</v>
      </c>
      <c r="I5" s="539" t="s">
        <v>14</v>
      </c>
      <c r="J5" s="540"/>
      <c r="K5" s="540"/>
      <c r="L5" s="538" t="s">
        <v>58</v>
      </c>
      <c r="M5" s="539" t="s">
        <v>14</v>
      </c>
      <c r="N5" s="540"/>
      <c r="O5" s="540"/>
      <c r="P5" s="538" t="s">
        <v>58</v>
      </c>
      <c r="Q5" s="539" t="s">
        <v>14</v>
      </c>
      <c r="R5" s="541"/>
      <c r="S5" s="542"/>
    </row>
    <row r="6" spans="1:19" ht="14.45" customHeight="1" x14ac:dyDescent="0.2">
      <c r="A6" s="443" t="s">
        <v>993</v>
      </c>
      <c r="B6" s="444" t="s">
        <v>994</v>
      </c>
      <c r="C6" s="444" t="s">
        <v>485</v>
      </c>
      <c r="D6" s="444" t="s">
        <v>977</v>
      </c>
      <c r="E6" s="444" t="s">
        <v>995</v>
      </c>
      <c r="F6" s="444" t="s">
        <v>996</v>
      </c>
      <c r="G6" s="444" t="s">
        <v>997</v>
      </c>
      <c r="H6" s="448">
        <v>374</v>
      </c>
      <c r="I6" s="448">
        <v>4305862</v>
      </c>
      <c r="J6" s="444"/>
      <c r="K6" s="444">
        <v>11513</v>
      </c>
      <c r="L6" s="448"/>
      <c r="M6" s="448"/>
      <c r="N6" s="444"/>
      <c r="O6" s="444"/>
      <c r="P6" s="448"/>
      <c r="Q6" s="448"/>
      <c r="R6" s="469"/>
      <c r="S6" s="449"/>
    </row>
    <row r="7" spans="1:19" ht="14.45" customHeight="1" x14ac:dyDescent="0.2">
      <c r="A7" s="450" t="s">
        <v>993</v>
      </c>
      <c r="B7" s="451" t="s">
        <v>994</v>
      </c>
      <c r="C7" s="451" t="s">
        <v>485</v>
      </c>
      <c r="D7" s="451" t="s">
        <v>984</v>
      </c>
      <c r="E7" s="451" t="s">
        <v>995</v>
      </c>
      <c r="F7" s="451" t="s">
        <v>996</v>
      </c>
      <c r="G7" s="451" t="s">
        <v>997</v>
      </c>
      <c r="H7" s="455">
        <v>74</v>
      </c>
      <c r="I7" s="455">
        <v>851962</v>
      </c>
      <c r="J7" s="451"/>
      <c r="K7" s="451">
        <v>11513</v>
      </c>
      <c r="L7" s="455">
        <v>178</v>
      </c>
      <c r="M7" s="455">
        <v>2061774</v>
      </c>
      <c r="N7" s="451"/>
      <c r="O7" s="451">
        <v>11583</v>
      </c>
      <c r="P7" s="455">
        <v>204</v>
      </c>
      <c r="Q7" s="455">
        <v>2542656</v>
      </c>
      <c r="R7" s="543"/>
      <c r="S7" s="456">
        <v>12464</v>
      </c>
    </row>
    <row r="8" spans="1:19" ht="14.45" customHeight="1" x14ac:dyDescent="0.2">
      <c r="A8" s="450" t="s">
        <v>993</v>
      </c>
      <c r="B8" s="451" t="s">
        <v>994</v>
      </c>
      <c r="C8" s="451" t="s">
        <v>485</v>
      </c>
      <c r="D8" s="451" t="s">
        <v>991</v>
      </c>
      <c r="E8" s="451" t="s">
        <v>995</v>
      </c>
      <c r="F8" s="451" t="s">
        <v>996</v>
      </c>
      <c r="G8" s="451" t="s">
        <v>997</v>
      </c>
      <c r="H8" s="455"/>
      <c r="I8" s="455"/>
      <c r="J8" s="451"/>
      <c r="K8" s="451"/>
      <c r="L8" s="455"/>
      <c r="M8" s="455"/>
      <c r="N8" s="451"/>
      <c r="O8" s="451"/>
      <c r="P8" s="455">
        <v>118</v>
      </c>
      <c r="Q8" s="455">
        <v>1470752</v>
      </c>
      <c r="R8" s="543"/>
      <c r="S8" s="456">
        <v>12464</v>
      </c>
    </row>
    <row r="9" spans="1:19" ht="14.45" customHeight="1" x14ac:dyDescent="0.2">
      <c r="A9" s="450" t="s">
        <v>993</v>
      </c>
      <c r="B9" s="451" t="s">
        <v>994</v>
      </c>
      <c r="C9" s="451" t="s">
        <v>485</v>
      </c>
      <c r="D9" s="451" t="s">
        <v>988</v>
      </c>
      <c r="E9" s="451" t="s">
        <v>995</v>
      </c>
      <c r="F9" s="451" t="s">
        <v>996</v>
      </c>
      <c r="G9" s="451" t="s">
        <v>997</v>
      </c>
      <c r="H9" s="455">
        <v>56</v>
      </c>
      <c r="I9" s="455">
        <v>644728</v>
      </c>
      <c r="J9" s="451"/>
      <c r="K9" s="451">
        <v>11513</v>
      </c>
      <c r="L9" s="455">
        <v>1</v>
      </c>
      <c r="M9" s="455">
        <v>11583</v>
      </c>
      <c r="N9" s="451"/>
      <c r="O9" s="451">
        <v>11583</v>
      </c>
      <c r="P9" s="455">
        <v>3</v>
      </c>
      <c r="Q9" s="455">
        <v>37392</v>
      </c>
      <c r="R9" s="543"/>
      <c r="S9" s="456">
        <v>12464</v>
      </c>
    </row>
    <row r="10" spans="1:19" ht="14.45" customHeight="1" x14ac:dyDescent="0.2">
      <c r="A10" s="450" t="s">
        <v>993</v>
      </c>
      <c r="B10" s="451" t="s">
        <v>994</v>
      </c>
      <c r="C10" s="451" t="s">
        <v>485</v>
      </c>
      <c r="D10" s="451" t="s">
        <v>990</v>
      </c>
      <c r="E10" s="451" t="s">
        <v>995</v>
      </c>
      <c r="F10" s="451" t="s">
        <v>996</v>
      </c>
      <c r="G10" s="451" t="s">
        <v>997</v>
      </c>
      <c r="H10" s="455">
        <v>54</v>
      </c>
      <c r="I10" s="455">
        <v>621702</v>
      </c>
      <c r="J10" s="451"/>
      <c r="K10" s="451">
        <v>11513</v>
      </c>
      <c r="L10" s="455">
        <v>137</v>
      </c>
      <c r="M10" s="455">
        <v>1586871</v>
      </c>
      <c r="N10" s="451"/>
      <c r="O10" s="451">
        <v>11583</v>
      </c>
      <c r="P10" s="455">
        <v>157</v>
      </c>
      <c r="Q10" s="455">
        <v>1956848</v>
      </c>
      <c r="R10" s="543"/>
      <c r="S10" s="456">
        <v>12464</v>
      </c>
    </row>
    <row r="11" spans="1:19" ht="14.45" customHeight="1" x14ac:dyDescent="0.2">
      <c r="A11" s="450" t="s">
        <v>993</v>
      </c>
      <c r="B11" s="451" t="s">
        <v>994</v>
      </c>
      <c r="C11" s="451" t="s">
        <v>485</v>
      </c>
      <c r="D11" s="451" t="s">
        <v>983</v>
      </c>
      <c r="E11" s="451" t="s">
        <v>995</v>
      </c>
      <c r="F11" s="451" t="s">
        <v>996</v>
      </c>
      <c r="G11" s="451" t="s">
        <v>997</v>
      </c>
      <c r="H11" s="455">
        <v>127</v>
      </c>
      <c r="I11" s="455">
        <v>1462151</v>
      </c>
      <c r="J11" s="451"/>
      <c r="K11" s="451">
        <v>11513</v>
      </c>
      <c r="L11" s="455">
        <v>215</v>
      </c>
      <c r="M11" s="455">
        <v>2490345</v>
      </c>
      <c r="N11" s="451"/>
      <c r="O11" s="451">
        <v>11583</v>
      </c>
      <c r="P11" s="455">
        <v>177</v>
      </c>
      <c r="Q11" s="455">
        <v>2206128</v>
      </c>
      <c r="R11" s="543"/>
      <c r="S11" s="456">
        <v>12464</v>
      </c>
    </row>
    <row r="12" spans="1:19" ht="14.45" customHeight="1" x14ac:dyDescent="0.2">
      <c r="A12" s="450" t="s">
        <v>993</v>
      </c>
      <c r="B12" s="451" t="s">
        <v>994</v>
      </c>
      <c r="C12" s="451" t="s">
        <v>485</v>
      </c>
      <c r="D12" s="451" t="s">
        <v>987</v>
      </c>
      <c r="E12" s="451" t="s">
        <v>995</v>
      </c>
      <c r="F12" s="451" t="s">
        <v>996</v>
      </c>
      <c r="G12" s="451" t="s">
        <v>997</v>
      </c>
      <c r="H12" s="455">
        <v>11</v>
      </c>
      <c r="I12" s="455">
        <v>126643</v>
      </c>
      <c r="J12" s="451"/>
      <c r="K12" s="451">
        <v>11513</v>
      </c>
      <c r="L12" s="455"/>
      <c r="M12" s="455"/>
      <c r="N12" s="451"/>
      <c r="O12" s="451"/>
      <c r="P12" s="455"/>
      <c r="Q12" s="455"/>
      <c r="R12" s="543"/>
      <c r="S12" s="456"/>
    </row>
    <row r="13" spans="1:19" ht="14.45" customHeight="1" x14ac:dyDescent="0.2">
      <c r="A13" s="450" t="s">
        <v>993</v>
      </c>
      <c r="B13" s="451" t="s">
        <v>994</v>
      </c>
      <c r="C13" s="451" t="s">
        <v>485</v>
      </c>
      <c r="D13" s="451" t="s">
        <v>982</v>
      </c>
      <c r="E13" s="451" t="s">
        <v>995</v>
      </c>
      <c r="F13" s="451" t="s">
        <v>996</v>
      </c>
      <c r="G13" s="451" t="s">
        <v>997</v>
      </c>
      <c r="H13" s="455">
        <v>59</v>
      </c>
      <c r="I13" s="455">
        <v>679267</v>
      </c>
      <c r="J13" s="451"/>
      <c r="K13" s="451">
        <v>11513</v>
      </c>
      <c r="L13" s="455">
        <v>188</v>
      </c>
      <c r="M13" s="455">
        <v>2177604</v>
      </c>
      <c r="N13" s="451"/>
      <c r="O13" s="451">
        <v>11583</v>
      </c>
      <c r="P13" s="455">
        <v>201</v>
      </c>
      <c r="Q13" s="455">
        <v>2505264</v>
      </c>
      <c r="R13" s="543"/>
      <c r="S13" s="456">
        <v>12464</v>
      </c>
    </row>
    <row r="14" spans="1:19" ht="14.45" customHeight="1" x14ac:dyDescent="0.2">
      <c r="A14" s="450" t="s">
        <v>993</v>
      </c>
      <c r="B14" s="451" t="s">
        <v>994</v>
      </c>
      <c r="C14" s="451" t="s">
        <v>485</v>
      </c>
      <c r="D14" s="451" t="s">
        <v>985</v>
      </c>
      <c r="E14" s="451" t="s">
        <v>995</v>
      </c>
      <c r="F14" s="451" t="s">
        <v>996</v>
      </c>
      <c r="G14" s="451" t="s">
        <v>997</v>
      </c>
      <c r="H14" s="455">
        <v>4</v>
      </c>
      <c r="I14" s="455">
        <v>46052</v>
      </c>
      <c r="J14" s="451"/>
      <c r="K14" s="451">
        <v>11513</v>
      </c>
      <c r="L14" s="455"/>
      <c r="M14" s="455"/>
      <c r="N14" s="451"/>
      <c r="O14" s="451"/>
      <c r="P14" s="455"/>
      <c r="Q14" s="455"/>
      <c r="R14" s="543"/>
      <c r="S14" s="456"/>
    </row>
    <row r="15" spans="1:19" ht="14.45" customHeight="1" x14ac:dyDescent="0.2">
      <c r="A15" s="450" t="s">
        <v>993</v>
      </c>
      <c r="B15" s="451" t="s">
        <v>994</v>
      </c>
      <c r="C15" s="451" t="s">
        <v>485</v>
      </c>
      <c r="D15" s="451" t="s">
        <v>989</v>
      </c>
      <c r="E15" s="451" t="s">
        <v>995</v>
      </c>
      <c r="F15" s="451" t="s">
        <v>996</v>
      </c>
      <c r="G15" s="451" t="s">
        <v>997</v>
      </c>
      <c r="H15" s="455">
        <v>68</v>
      </c>
      <c r="I15" s="455">
        <v>782884</v>
      </c>
      <c r="J15" s="451"/>
      <c r="K15" s="451">
        <v>11513</v>
      </c>
      <c r="L15" s="455">
        <v>222</v>
      </c>
      <c r="M15" s="455">
        <v>2571426</v>
      </c>
      <c r="N15" s="451"/>
      <c r="O15" s="451">
        <v>11583</v>
      </c>
      <c r="P15" s="455">
        <v>231</v>
      </c>
      <c r="Q15" s="455">
        <v>2879184</v>
      </c>
      <c r="R15" s="543"/>
      <c r="S15" s="456">
        <v>12464</v>
      </c>
    </row>
    <row r="16" spans="1:19" ht="14.45" customHeight="1" x14ac:dyDescent="0.2">
      <c r="A16" s="450" t="s">
        <v>993</v>
      </c>
      <c r="B16" s="451" t="s">
        <v>994</v>
      </c>
      <c r="C16" s="451" t="s">
        <v>485</v>
      </c>
      <c r="D16" s="451" t="s">
        <v>986</v>
      </c>
      <c r="E16" s="451" t="s">
        <v>995</v>
      </c>
      <c r="F16" s="451" t="s">
        <v>996</v>
      </c>
      <c r="G16" s="451" t="s">
        <v>997</v>
      </c>
      <c r="H16" s="455">
        <v>110</v>
      </c>
      <c r="I16" s="455">
        <v>1266430</v>
      </c>
      <c r="J16" s="451"/>
      <c r="K16" s="451">
        <v>11513</v>
      </c>
      <c r="L16" s="455">
        <v>208</v>
      </c>
      <c r="M16" s="455">
        <v>2409264</v>
      </c>
      <c r="N16" s="451"/>
      <c r="O16" s="451">
        <v>11583</v>
      </c>
      <c r="P16" s="455"/>
      <c r="Q16" s="455"/>
      <c r="R16" s="543"/>
      <c r="S16" s="456"/>
    </row>
    <row r="17" spans="1:19" ht="14.45" customHeight="1" x14ac:dyDescent="0.2">
      <c r="A17" s="450" t="s">
        <v>993</v>
      </c>
      <c r="B17" s="451" t="s">
        <v>998</v>
      </c>
      <c r="C17" s="451" t="s">
        <v>485</v>
      </c>
      <c r="D17" s="451" t="s">
        <v>977</v>
      </c>
      <c r="E17" s="451" t="s">
        <v>995</v>
      </c>
      <c r="F17" s="451" t="s">
        <v>999</v>
      </c>
      <c r="G17" s="451" t="s">
        <v>1000</v>
      </c>
      <c r="H17" s="455">
        <v>15</v>
      </c>
      <c r="I17" s="455">
        <v>2070</v>
      </c>
      <c r="J17" s="451"/>
      <c r="K17" s="451">
        <v>138</v>
      </c>
      <c r="L17" s="455">
        <v>6</v>
      </c>
      <c r="M17" s="455">
        <v>834</v>
      </c>
      <c r="N17" s="451"/>
      <c r="O17" s="451">
        <v>139</v>
      </c>
      <c r="P17" s="455">
        <v>7</v>
      </c>
      <c r="Q17" s="455">
        <v>1043</v>
      </c>
      <c r="R17" s="543"/>
      <c r="S17" s="456">
        <v>149</v>
      </c>
    </row>
    <row r="18" spans="1:19" ht="14.45" customHeight="1" x14ac:dyDescent="0.2">
      <c r="A18" s="450" t="s">
        <v>993</v>
      </c>
      <c r="B18" s="451" t="s">
        <v>998</v>
      </c>
      <c r="C18" s="451" t="s">
        <v>485</v>
      </c>
      <c r="D18" s="451" t="s">
        <v>977</v>
      </c>
      <c r="E18" s="451" t="s">
        <v>995</v>
      </c>
      <c r="F18" s="451" t="s">
        <v>1001</v>
      </c>
      <c r="G18" s="451" t="s">
        <v>1002</v>
      </c>
      <c r="H18" s="455">
        <v>26</v>
      </c>
      <c r="I18" s="455">
        <v>32968</v>
      </c>
      <c r="J18" s="451"/>
      <c r="K18" s="451">
        <v>1268</v>
      </c>
      <c r="L18" s="455">
        <v>4</v>
      </c>
      <c r="M18" s="455">
        <v>5088</v>
      </c>
      <c r="N18" s="451"/>
      <c r="O18" s="451">
        <v>1272</v>
      </c>
      <c r="P18" s="455">
        <v>13</v>
      </c>
      <c r="Q18" s="455">
        <v>17095</v>
      </c>
      <c r="R18" s="543"/>
      <c r="S18" s="456">
        <v>1315</v>
      </c>
    </row>
    <row r="19" spans="1:19" ht="14.45" customHeight="1" x14ac:dyDescent="0.2">
      <c r="A19" s="450" t="s">
        <v>993</v>
      </c>
      <c r="B19" s="451" t="s">
        <v>998</v>
      </c>
      <c r="C19" s="451" t="s">
        <v>485</v>
      </c>
      <c r="D19" s="451" t="s">
        <v>977</v>
      </c>
      <c r="E19" s="451" t="s">
        <v>995</v>
      </c>
      <c r="F19" s="451" t="s">
        <v>1003</v>
      </c>
      <c r="G19" s="451" t="s">
        <v>1004</v>
      </c>
      <c r="H19" s="455">
        <v>33</v>
      </c>
      <c r="I19" s="455">
        <v>77781</v>
      </c>
      <c r="J19" s="451"/>
      <c r="K19" s="451">
        <v>2357</v>
      </c>
      <c r="L19" s="455">
        <v>44</v>
      </c>
      <c r="M19" s="455">
        <v>104236</v>
      </c>
      <c r="N19" s="451"/>
      <c r="O19" s="451">
        <v>2369</v>
      </c>
      <c r="P19" s="455">
        <v>54</v>
      </c>
      <c r="Q19" s="455">
        <v>134730</v>
      </c>
      <c r="R19" s="543"/>
      <c r="S19" s="456">
        <v>2495</v>
      </c>
    </row>
    <row r="20" spans="1:19" ht="14.45" customHeight="1" x14ac:dyDescent="0.2">
      <c r="A20" s="450" t="s">
        <v>993</v>
      </c>
      <c r="B20" s="451" t="s">
        <v>998</v>
      </c>
      <c r="C20" s="451" t="s">
        <v>485</v>
      </c>
      <c r="D20" s="451" t="s">
        <v>977</v>
      </c>
      <c r="E20" s="451" t="s">
        <v>995</v>
      </c>
      <c r="F20" s="451" t="s">
        <v>1005</v>
      </c>
      <c r="G20" s="451" t="s">
        <v>1006</v>
      </c>
      <c r="H20" s="455">
        <v>46</v>
      </c>
      <c r="I20" s="455">
        <v>49818</v>
      </c>
      <c r="J20" s="451"/>
      <c r="K20" s="451">
        <v>1083</v>
      </c>
      <c r="L20" s="455">
        <v>15</v>
      </c>
      <c r="M20" s="455">
        <v>16305</v>
      </c>
      <c r="N20" s="451"/>
      <c r="O20" s="451">
        <v>1087</v>
      </c>
      <c r="P20" s="455">
        <v>42</v>
      </c>
      <c r="Q20" s="455">
        <v>47460</v>
      </c>
      <c r="R20" s="543"/>
      <c r="S20" s="456">
        <v>1130</v>
      </c>
    </row>
    <row r="21" spans="1:19" ht="14.45" customHeight="1" x14ac:dyDescent="0.2">
      <c r="A21" s="450" t="s">
        <v>993</v>
      </c>
      <c r="B21" s="451" t="s">
        <v>998</v>
      </c>
      <c r="C21" s="451" t="s">
        <v>485</v>
      </c>
      <c r="D21" s="451" t="s">
        <v>977</v>
      </c>
      <c r="E21" s="451" t="s">
        <v>995</v>
      </c>
      <c r="F21" s="451" t="s">
        <v>1007</v>
      </c>
      <c r="G21" s="451" t="s">
        <v>1008</v>
      </c>
      <c r="H21" s="455">
        <v>39</v>
      </c>
      <c r="I21" s="455">
        <v>149877</v>
      </c>
      <c r="J21" s="451"/>
      <c r="K21" s="451">
        <v>3843</v>
      </c>
      <c r="L21" s="455">
        <v>50</v>
      </c>
      <c r="M21" s="455">
        <v>192750</v>
      </c>
      <c r="N21" s="451"/>
      <c r="O21" s="451">
        <v>3855</v>
      </c>
      <c r="P21" s="455">
        <v>41</v>
      </c>
      <c r="Q21" s="455">
        <v>163221</v>
      </c>
      <c r="R21" s="543"/>
      <c r="S21" s="456">
        <v>3981</v>
      </c>
    </row>
    <row r="22" spans="1:19" ht="14.45" customHeight="1" x14ac:dyDescent="0.2">
      <c r="A22" s="450" t="s">
        <v>993</v>
      </c>
      <c r="B22" s="451" t="s">
        <v>998</v>
      </c>
      <c r="C22" s="451" t="s">
        <v>485</v>
      </c>
      <c r="D22" s="451" t="s">
        <v>977</v>
      </c>
      <c r="E22" s="451" t="s">
        <v>995</v>
      </c>
      <c r="F22" s="451" t="s">
        <v>1009</v>
      </c>
      <c r="G22" s="451" t="s">
        <v>1010</v>
      </c>
      <c r="H22" s="455">
        <v>1253</v>
      </c>
      <c r="I22" s="455">
        <v>558838</v>
      </c>
      <c r="J22" s="451"/>
      <c r="K22" s="451">
        <v>446</v>
      </c>
      <c r="L22" s="455">
        <v>1560</v>
      </c>
      <c r="M22" s="455">
        <v>697320</v>
      </c>
      <c r="N22" s="451"/>
      <c r="O22" s="451">
        <v>447</v>
      </c>
      <c r="P22" s="455">
        <v>1503</v>
      </c>
      <c r="Q22" s="455">
        <v>682362</v>
      </c>
      <c r="R22" s="543"/>
      <c r="S22" s="456">
        <v>454</v>
      </c>
    </row>
    <row r="23" spans="1:19" ht="14.45" customHeight="1" x14ac:dyDescent="0.2">
      <c r="A23" s="450" t="s">
        <v>993</v>
      </c>
      <c r="B23" s="451" t="s">
        <v>998</v>
      </c>
      <c r="C23" s="451" t="s">
        <v>485</v>
      </c>
      <c r="D23" s="451" t="s">
        <v>977</v>
      </c>
      <c r="E23" s="451" t="s">
        <v>995</v>
      </c>
      <c r="F23" s="451" t="s">
        <v>1011</v>
      </c>
      <c r="G23" s="451" t="s">
        <v>1012</v>
      </c>
      <c r="H23" s="455">
        <v>98</v>
      </c>
      <c r="I23" s="455">
        <v>83986</v>
      </c>
      <c r="J23" s="451"/>
      <c r="K23" s="451">
        <v>857</v>
      </c>
      <c r="L23" s="455">
        <v>103</v>
      </c>
      <c r="M23" s="455">
        <v>88477</v>
      </c>
      <c r="N23" s="451"/>
      <c r="O23" s="451">
        <v>859</v>
      </c>
      <c r="P23" s="455">
        <v>110</v>
      </c>
      <c r="Q23" s="455">
        <v>96690</v>
      </c>
      <c r="R23" s="543"/>
      <c r="S23" s="456">
        <v>879</v>
      </c>
    </row>
    <row r="24" spans="1:19" ht="14.45" customHeight="1" x14ac:dyDescent="0.2">
      <c r="A24" s="450" t="s">
        <v>993</v>
      </c>
      <c r="B24" s="451" t="s">
        <v>998</v>
      </c>
      <c r="C24" s="451" t="s">
        <v>485</v>
      </c>
      <c r="D24" s="451" t="s">
        <v>977</v>
      </c>
      <c r="E24" s="451" t="s">
        <v>995</v>
      </c>
      <c r="F24" s="451" t="s">
        <v>1013</v>
      </c>
      <c r="G24" s="451" t="s">
        <v>1014</v>
      </c>
      <c r="H24" s="455">
        <v>2</v>
      </c>
      <c r="I24" s="455">
        <v>3266</v>
      </c>
      <c r="J24" s="451"/>
      <c r="K24" s="451">
        <v>1633</v>
      </c>
      <c r="L24" s="455">
        <v>8</v>
      </c>
      <c r="M24" s="455">
        <v>13136</v>
      </c>
      <c r="N24" s="451"/>
      <c r="O24" s="451">
        <v>1642</v>
      </c>
      <c r="P24" s="455">
        <v>11</v>
      </c>
      <c r="Q24" s="455">
        <v>18986</v>
      </c>
      <c r="R24" s="543"/>
      <c r="S24" s="456">
        <v>1726</v>
      </c>
    </row>
    <row r="25" spans="1:19" ht="14.45" customHeight="1" x14ac:dyDescent="0.2">
      <c r="A25" s="450" t="s">
        <v>993</v>
      </c>
      <c r="B25" s="451" t="s">
        <v>998</v>
      </c>
      <c r="C25" s="451" t="s">
        <v>485</v>
      </c>
      <c r="D25" s="451" t="s">
        <v>977</v>
      </c>
      <c r="E25" s="451" t="s">
        <v>995</v>
      </c>
      <c r="F25" s="451" t="s">
        <v>1015</v>
      </c>
      <c r="G25" s="451" t="s">
        <v>1016</v>
      </c>
      <c r="H25" s="455">
        <v>20</v>
      </c>
      <c r="I25" s="455">
        <v>16880</v>
      </c>
      <c r="J25" s="451"/>
      <c r="K25" s="451">
        <v>844</v>
      </c>
      <c r="L25" s="455">
        <v>21</v>
      </c>
      <c r="M25" s="455">
        <v>17766</v>
      </c>
      <c r="N25" s="451"/>
      <c r="O25" s="451">
        <v>846</v>
      </c>
      <c r="P25" s="455">
        <v>36</v>
      </c>
      <c r="Q25" s="455">
        <v>31176</v>
      </c>
      <c r="R25" s="543"/>
      <c r="S25" s="456">
        <v>866</v>
      </c>
    </row>
    <row r="26" spans="1:19" ht="14.45" customHeight="1" x14ac:dyDescent="0.2">
      <c r="A26" s="450" t="s">
        <v>993</v>
      </c>
      <c r="B26" s="451" t="s">
        <v>998</v>
      </c>
      <c r="C26" s="451" t="s">
        <v>485</v>
      </c>
      <c r="D26" s="451" t="s">
        <v>977</v>
      </c>
      <c r="E26" s="451" t="s">
        <v>995</v>
      </c>
      <c r="F26" s="451" t="s">
        <v>1017</v>
      </c>
      <c r="G26" s="451" t="s">
        <v>1018</v>
      </c>
      <c r="H26" s="455">
        <v>12</v>
      </c>
      <c r="I26" s="455">
        <v>18420</v>
      </c>
      <c r="J26" s="451"/>
      <c r="K26" s="451">
        <v>1535</v>
      </c>
      <c r="L26" s="455">
        <v>23</v>
      </c>
      <c r="M26" s="455">
        <v>35489</v>
      </c>
      <c r="N26" s="451"/>
      <c r="O26" s="451">
        <v>1543</v>
      </c>
      <c r="P26" s="455">
        <v>79</v>
      </c>
      <c r="Q26" s="455">
        <v>127980</v>
      </c>
      <c r="R26" s="543"/>
      <c r="S26" s="456">
        <v>1620</v>
      </c>
    </row>
    <row r="27" spans="1:19" ht="14.45" customHeight="1" x14ac:dyDescent="0.2">
      <c r="A27" s="450" t="s">
        <v>993</v>
      </c>
      <c r="B27" s="451" t="s">
        <v>998</v>
      </c>
      <c r="C27" s="451" t="s">
        <v>485</v>
      </c>
      <c r="D27" s="451" t="s">
        <v>977</v>
      </c>
      <c r="E27" s="451" t="s">
        <v>995</v>
      </c>
      <c r="F27" s="451" t="s">
        <v>1019</v>
      </c>
      <c r="G27" s="451" t="s">
        <v>1020</v>
      </c>
      <c r="H27" s="455">
        <v>29</v>
      </c>
      <c r="I27" s="455">
        <v>95091</v>
      </c>
      <c r="J27" s="451"/>
      <c r="K27" s="451">
        <v>3279</v>
      </c>
      <c r="L27" s="455">
        <v>29</v>
      </c>
      <c r="M27" s="455">
        <v>95613</v>
      </c>
      <c r="N27" s="451"/>
      <c r="O27" s="451">
        <v>3297</v>
      </c>
      <c r="P27" s="455">
        <v>77</v>
      </c>
      <c r="Q27" s="455">
        <v>267267</v>
      </c>
      <c r="R27" s="543"/>
      <c r="S27" s="456">
        <v>3471</v>
      </c>
    </row>
    <row r="28" spans="1:19" ht="14.45" customHeight="1" x14ac:dyDescent="0.2">
      <c r="A28" s="450" t="s">
        <v>993</v>
      </c>
      <c r="B28" s="451" t="s">
        <v>998</v>
      </c>
      <c r="C28" s="451" t="s">
        <v>485</v>
      </c>
      <c r="D28" s="451" t="s">
        <v>977</v>
      </c>
      <c r="E28" s="451" t="s">
        <v>995</v>
      </c>
      <c r="F28" s="451" t="s">
        <v>1021</v>
      </c>
      <c r="G28" s="451" t="s">
        <v>1022</v>
      </c>
      <c r="H28" s="455">
        <v>127</v>
      </c>
      <c r="I28" s="455">
        <v>2159</v>
      </c>
      <c r="J28" s="451"/>
      <c r="K28" s="451">
        <v>17</v>
      </c>
      <c r="L28" s="455">
        <v>91</v>
      </c>
      <c r="M28" s="455">
        <v>1547</v>
      </c>
      <c r="N28" s="451"/>
      <c r="O28" s="451">
        <v>17</v>
      </c>
      <c r="P28" s="455">
        <v>94</v>
      </c>
      <c r="Q28" s="455">
        <v>1786</v>
      </c>
      <c r="R28" s="543"/>
      <c r="S28" s="456">
        <v>19</v>
      </c>
    </row>
    <row r="29" spans="1:19" ht="14.45" customHeight="1" x14ac:dyDescent="0.2">
      <c r="A29" s="450" t="s">
        <v>993</v>
      </c>
      <c r="B29" s="451" t="s">
        <v>998</v>
      </c>
      <c r="C29" s="451" t="s">
        <v>485</v>
      </c>
      <c r="D29" s="451" t="s">
        <v>977</v>
      </c>
      <c r="E29" s="451" t="s">
        <v>995</v>
      </c>
      <c r="F29" s="451" t="s">
        <v>1023</v>
      </c>
      <c r="G29" s="451" t="s">
        <v>1010</v>
      </c>
      <c r="H29" s="455">
        <v>199</v>
      </c>
      <c r="I29" s="455">
        <v>142086</v>
      </c>
      <c r="J29" s="451"/>
      <c r="K29" s="451">
        <v>714</v>
      </c>
      <c r="L29" s="455">
        <v>173</v>
      </c>
      <c r="M29" s="455">
        <v>124214</v>
      </c>
      <c r="N29" s="451"/>
      <c r="O29" s="451">
        <v>718</v>
      </c>
      <c r="P29" s="455">
        <v>148</v>
      </c>
      <c r="Q29" s="455">
        <v>108928</v>
      </c>
      <c r="R29" s="543"/>
      <c r="S29" s="456">
        <v>736</v>
      </c>
    </row>
    <row r="30" spans="1:19" ht="14.45" customHeight="1" x14ac:dyDescent="0.2">
      <c r="A30" s="450" t="s">
        <v>993</v>
      </c>
      <c r="B30" s="451" t="s">
        <v>998</v>
      </c>
      <c r="C30" s="451" t="s">
        <v>485</v>
      </c>
      <c r="D30" s="451" t="s">
        <v>977</v>
      </c>
      <c r="E30" s="451" t="s">
        <v>995</v>
      </c>
      <c r="F30" s="451" t="s">
        <v>1024</v>
      </c>
      <c r="G30" s="451" t="s">
        <v>1012</v>
      </c>
      <c r="H30" s="455">
        <v>155</v>
      </c>
      <c r="I30" s="455">
        <v>224440</v>
      </c>
      <c r="J30" s="451"/>
      <c r="K30" s="451">
        <v>1448</v>
      </c>
      <c r="L30" s="455">
        <v>127</v>
      </c>
      <c r="M30" s="455">
        <v>184658</v>
      </c>
      <c r="N30" s="451"/>
      <c r="O30" s="451">
        <v>1454</v>
      </c>
      <c r="P30" s="455">
        <v>144</v>
      </c>
      <c r="Q30" s="455">
        <v>218448</v>
      </c>
      <c r="R30" s="543"/>
      <c r="S30" s="456">
        <v>1517</v>
      </c>
    </row>
    <row r="31" spans="1:19" ht="14.45" customHeight="1" x14ac:dyDescent="0.2">
      <c r="A31" s="450" t="s">
        <v>993</v>
      </c>
      <c r="B31" s="451" t="s">
        <v>998</v>
      </c>
      <c r="C31" s="451" t="s">
        <v>485</v>
      </c>
      <c r="D31" s="451" t="s">
        <v>977</v>
      </c>
      <c r="E31" s="451" t="s">
        <v>995</v>
      </c>
      <c r="F31" s="451" t="s">
        <v>1025</v>
      </c>
      <c r="G31" s="451" t="s">
        <v>1026</v>
      </c>
      <c r="H31" s="455">
        <v>108</v>
      </c>
      <c r="I31" s="455">
        <v>265140</v>
      </c>
      <c r="J31" s="451"/>
      <c r="K31" s="451">
        <v>2455</v>
      </c>
      <c r="L31" s="455">
        <v>100</v>
      </c>
      <c r="M31" s="455">
        <v>246700</v>
      </c>
      <c r="N31" s="451"/>
      <c r="O31" s="451">
        <v>2467</v>
      </c>
      <c r="P31" s="455">
        <v>108</v>
      </c>
      <c r="Q31" s="455">
        <v>279396</v>
      </c>
      <c r="R31" s="543"/>
      <c r="S31" s="456">
        <v>2587</v>
      </c>
    </row>
    <row r="32" spans="1:19" ht="14.45" customHeight="1" x14ac:dyDescent="0.2">
      <c r="A32" s="450" t="s">
        <v>993</v>
      </c>
      <c r="B32" s="451" t="s">
        <v>998</v>
      </c>
      <c r="C32" s="451" t="s">
        <v>485</v>
      </c>
      <c r="D32" s="451" t="s">
        <v>977</v>
      </c>
      <c r="E32" s="451" t="s">
        <v>995</v>
      </c>
      <c r="F32" s="451" t="s">
        <v>1027</v>
      </c>
      <c r="G32" s="451" t="s">
        <v>1028</v>
      </c>
      <c r="H32" s="455">
        <v>1459</v>
      </c>
      <c r="I32" s="455">
        <v>102130</v>
      </c>
      <c r="J32" s="451"/>
      <c r="K32" s="451">
        <v>70</v>
      </c>
      <c r="L32" s="455">
        <v>1724</v>
      </c>
      <c r="M32" s="455">
        <v>120680</v>
      </c>
      <c r="N32" s="451"/>
      <c r="O32" s="451">
        <v>70</v>
      </c>
      <c r="P32" s="455">
        <v>1654</v>
      </c>
      <c r="Q32" s="455">
        <v>120742</v>
      </c>
      <c r="R32" s="543"/>
      <c r="S32" s="456">
        <v>73</v>
      </c>
    </row>
    <row r="33" spans="1:19" ht="14.45" customHeight="1" x14ac:dyDescent="0.2">
      <c r="A33" s="450" t="s">
        <v>993</v>
      </c>
      <c r="B33" s="451" t="s">
        <v>998</v>
      </c>
      <c r="C33" s="451" t="s">
        <v>485</v>
      </c>
      <c r="D33" s="451" t="s">
        <v>977</v>
      </c>
      <c r="E33" s="451" t="s">
        <v>995</v>
      </c>
      <c r="F33" s="451" t="s">
        <v>1029</v>
      </c>
      <c r="G33" s="451" t="s">
        <v>1030</v>
      </c>
      <c r="H33" s="455">
        <v>10</v>
      </c>
      <c r="I33" s="455">
        <v>4110</v>
      </c>
      <c r="J33" s="451"/>
      <c r="K33" s="451">
        <v>411</v>
      </c>
      <c r="L33" s="455">
        <v>24</v>
      </c>
      <c r="M33" s="455">
        <v>9936</v>
      </c>
      <c r="N33" s="451"/>
      <c r="O33" s="451">
        <v>414</v>
      </c>
      <c r="P33" s="455">
        <v>76</v>
      </c>
      <c r="Q33" s="455">
        <v>32148</v>
      </c>
      <c r="R33" s="543"/>
      <c r="S33" s="456">
        <v>423</v>
      </c>
    </row>
    <row r="34" spans="1:19" ht="14.45" customHeight="1" x14ac:dyDescent="0.2">
      <c r="A34" s="450" t="s">
        <v>993</v>
      </c>
      <c r="B34" s="451" t="s">
        <v>998</v>
      </c>
      <c r="C34" s="451" t="s">
        <v>485</v>
      </c>
      <c r="D34" s="451" t="s">
        <v>977</v>
      </c>
      <c r="E34" s="451" t="s">
        <v>995</v>
      </c>
      <c r="F34" s="451" t="s">
        <v>1031</v>
      </c>
      <c r="G34" s="451" t="s">
        <v>1032</v>
      </c>
      <c r="H34" s="455">
        <v>217</v>
      </c>
      <c r="I34" s="455">
        <v>363258</v>
      </c>
      <c r="J34" s="451"/>
      <c r="K34" s="451">
        <v>1674</v>
      </c>
      <c r="L34" s="455">
        <v>201</v>
      </c>
      <c r="M34" s="455">
        <v>337680</v>
      </c>
      <c r="N34" s="451"/>
      <c r="O34" s="451">
        <v>1680</v>
      </c>
      <c r="P34" s="455">
        <v>149</v>
      </c>
      <c r="Q34" s="455">
        <v>259707</v>
      </c>
      <c r="R34" s="543"/>
      <c r="S34" s="456">
        <v>1743</v>
      </c>
    </row>
    <row r="35" spans="1:19" ht="14.45" customHeight="1" x14ac:dyDescent="0.2">
      <c r="A35" s="450" t="s">
        <v>993</v>
      </c>
      <c r="B35" s="451" t="s">
        <v>998</v>
      </c>
      <c r="C35" s="451" t="s">
        <v>485</v>
      </c>
      <c r="D35" s="451" t="s">
        <v>977</v>
      </c>
      <c r="E35" s="451" t="s">
        <v>995</v>
      </c>
      <c r="F35" s="451" t="s">
        <v>1033</v>
      </c>
      <c r="G35" s="451" t="s">
        <v>1034</v>
      </c>
      <c r="H35" s="455">
        <v>474</v>
      </c>
      <c r="I35" s="455">
        <v>266388</v>
      </c>
      <c r="J35" s="451"/>
      <c r="K35" s="451">
        <v>562</v>
      </c>
      <c r="L35" s="455">
        <v>434</v>
      </c>
      <c r="M35" s="455">
        <v>244342</v>
      </c>
      <c r="N35" s="451"/>
      <c r="O35" s="451">
        <v>563</v>
      </c>
      <c r="P35" s="455">
        <v>485</v>
      </c>
      <c r="Q35" s="455">
        <v>277905</v>
      </c>
      <c r="R35" s="543"/>
      <c r="S35" s="456">
        <v>573</v>
      </c>
    </row>
    <row r="36" spans="1:19" ht="14.45" customHeight="1" x14ac:dyDescent="0.2">
      <c r="A36" s="450" t="s">
        <v>993</v>
      </c>
      <c r="B36" s="451" t="s">
        <v>998</v>
      </c>
      <c r="C36" s="451" t="s">
        <v>485</v>
      </c>
      <c r="D36" s="451" t="s">
        <v>977</v>
      </c>
      <c r="E36" s="451" t="s">
        <v>995</v>
      </c>
      <c r="F36" s="451" t="s">
        <v>1035</v>
      </c>
      <c r="G36" s="451" t="s">
        <v>1036</v>
      </c>
      <c r="H36" s="455">
        <v>28</v>
      </c>
      <c r="I36" s="455">
        <v>35784</v>
      </c>
      <c r="J36" s="451"/>
      <c r="K36" s="451">
        <v>1278</v>
      </c>
      <c r="L36" s="455">
        <v>29</v>
      </c>
      <c r="M36" s="455">
        <v>37294</v>
      </c>
      <c r="N36" s="451"/>
      <c r="O36" s="451">
        <v>1286</v>
      </c>
      <c r="P36" s="455">
        <v>77</v>
      </c>
      <c r="Q36" s="455">
        <v>101178</v>
      </c>
      <c r="R36" s="543"/>
      <c r="S36" s="456">
        <v>1314</v>
      </c>
    </row>
    <row r="37" spans="1:19" ht="14.45" customHeight="1" x14ac:dyDescent="0.2">
      <c r="A37" s="450" t="s">
        <v>993</v>
      </c>
      <c r="B37" s="451" t="s">
        <v>998</v>
      </c>
      <c r="C37" s="451" t="s">
        <v>485</v>
      </c>
      <c r="D37" s="451" t="s">
        <v>977</v>
      </c>
      <c r="E37" s="451" t="s">
        <v>995</v>
      </c>
      <c r="F37" s="451" t="s">
        <v>1037</v>
      </c>
      <c r="G37" s="451" t="s">
        <v>1038</v>
      </c>
      <c r="H37" s="455">
        <v>315</v>
      </c>
      <c r="I37" s="455">
        <v>11970</v>
      </c>
      <c r="J37" s="451"/>
      <c r="K37" s="451">
        <v>38</v>
      </c>
      <c r="L37" s="455">
        <v>408</v>
      </c>
      <c r="M37" s="455">
        <v>15504</v>
      </c>
      <c r="N37" s="451"/>
      <c r="O37" s="451">
        <v>38</v>
      </c>
      <c r="P37" s="455">
        <v>422</v>
      </c>
      <c r="Q37" s="455">
        <v>17302</v>
      </c>
      <c r="R37" s="543"/>
      <c r="S37" s="456">
        <v>41</v>
      </c>
    </row>
    <row r="38" spans="1:19" ht="14.45" customHeight="1" x14ac:dyDescent="0.2">
      <c r="A38" s="450" t="s">
        <v>993</v>
      </c>
      <c r="B38" s="451" t="s">
        <v>998</v>
      </c>
      <c r="C38" s="451" t="s">
        <v>485</v>
      </c>
      <c r="D38" s="451" t="s">
        <v>977</v>
      </c>
      <c r="E38" s="451" t="s">
        <v>995</v>
      </c>
      <c r="F38" s="451" t="s">
        <v>1039</v>
      </c>
      <c r="G38" s="451" t="s">
        <v>1040</v>
      </c>
      <c r="H38" s="455">
        <v>9</v>
      </c>
      <c r="I38" s="455">
        <v>1170</v>
      </c>
      <c r="J38" s="451"/>
      <c r="K38" s="451">
        <v>130</v>
      </c>
      <c r="L38" s="455">
        <v>6</v>
      </c>
      <c r="M38" s="455">
        <v>786</v>
      </c>
      <c r="N38" s="451"/>
      <c r="O38" s="451">
        <v>131</v>
      </c>
      <c r="P38" s="455">
        <v>8</v>
      </c>
      <c r="Q38" s="455">
        <v>1104</v>
      </c>
      <c r="R38" s="543"/>
      <c r="S38" s="456">
        <v>138</v>
      </c>
    </row>
    <row r="39" spans="1:19" ht="14.45" customHeight="1" x14ac:dyDescent="0.2">
      <c r="A39" s="450" t="s">
        <v>993</v>
      </c>
      <c r="B39" s="451" t="s">
        <v>998</v>
      </c>
      <c r="C39" s="451" t="s">
        <v>485</v>
      </c>
      <c r="D39" s="451" t="s">
        <v>977</v>
      </c>
      <c r="E39" s="451" t="s">
        <v>995</v>
      </c>
      <c r="F39" s="451" t="s">
        <v>1041</v>
      </c>
      <c r="G39" s="451" t="s">
        <v>1042</v>
      </c>
      <c r="H39" s="455">
        <v>3065</v>
      </c>
      <c r="I39" s="455">
        <v>1317950</v>
      </c>
      <c r="J39" s="451"/>
      <c r="K39" s="451">
        <v>430</v>
      </c>
      <c r="L39" s="455">
        <v>2700</v>
      </c>
      <c r="M39" s="455">
        <v>1161000</v>
      </c>
      <c r="N39" s="451"/>
      <c r="O39" s="451">
        <v>430</v>
      </c>
      <c r="P39" s="455">
        <v>6011</v>
      </c>
      <c r="Q39" s="455">
        <v>2602763</v>
      </c>
      <c r="R39" s="543"/>
      <c r="S39" s="456">
        <v>433</v>
      </c>
    </row>
    <row r="40" spans="1:19" ht="14.45" customHeight="1" x14ac:dyDescent="0.2">
      <c r="A40" s="450" t="s">
        <v>993</v>
      </c>
      <c r="B40" s="451" t="s">
        <v>998</v>
      </c>
      <c r="C40" s="451" t="s">
        <v>485</v>
      </c>
      <c r="D40" s="451" t="s">
        <v>977</v>
      </c>
      <c r="E40" s="451" t="s">
        <v>995</v>
      </c>
      <c r="F40" s="451" t="s">
        <v>1043</v>
      </c>
      <c r="G40" s="451" t="s">
        <v>1044</v>
      </c>
      <c r="H40" s="455">
        <v>6</v>
      </c>
      <c r="I40" s="455">
        <v>7506</v>
      </c>
      <c r="J40" s="451"/>
      <c r="K40" s="451">
        <v>1251</v>
      </c>
      <c r="L40" s="455">
        <v>4</v>
      </c>
      <c r="M40" s="455">
        <v>5020</v>
      </c>
      <c r="N40" s="451"/>
      <c r="O40" s="451">
        <v>1255</v>
      </c>
      <c r="P40" s="455">
        <v>3</v>
      </c>
      <c r="Q40" s="455">
        <v>3894</v>
      </c>
      <c r="R40" s="543"/>
      <c r="S40" s="456">
        <v>1298</v>
      </c>
    </row>
    <row r="41" spans="1:19" ht="14.45" customHeight="1" x14ac:dyDescent="0.2">
      <c r="A41" s="450" t="s">
        <v>993</v>
      </c>
      <c r="B41" s="451" t="s">
        <v>998</v>
      </c>
      <c r="C41" s="451" t="s">
        <v>485</v>
      </c>
      <c r="D41" s="451" t="s">
        <v>977</v>
      </c>
      <c r="E41" s="451" t="s">
        <v>995</v>
      </c>
      <c r="F41" s="451" t="s">
        <v>1045</v>
      </c>
      <c r="G41" s="451" t="s">
        <v>1006</v>
      </c>
      <c r="H41" s="455">
        <v>14</v>
      </c>
      <c r="I41" s="455">
        <v>13482</v>
      </c>
      <c r="J41" s="451"/>
      <c r="K41" s="451">
        <v>963</v>
      </c>
      <c r="L41" s="455">
        <v>5</v>
      </c>
      <c r="M41" s="455">
        <v>4835</v>
      </c>
      <c r="N41" s="451"/>
      <c r="O41" s="451">
        <v>967</v>
      </c>
      <c r="P41" s="455">
        <v>1</v>
      </c>
      <c r="Q41" s="455">
        <v>1010</v>
      </c>
      <c r="R41" s="543"/>
      <c r="S41" s="456">
        <v>1010</v>
      </c>
    </row>
    <row r="42" spans="1:19" ht="14.45" customHeight="1" x14ac:dyDescent="0.2">
      <c r="A42" s="450" t="s">
        <v>993</v>
      </c>
      <c r="B42" s="451" t="s">
        <v>998</v>
      </c>
      <c r="C42" s="451" t="s">
        <v>485</v>
      </c>
      <c r="D42" s="451" t="s">
        <v>977</v>
      </c>
      <c r="E42" s="451" t="s">
        <v>995</v>
      </c>
      <c r="F42" s="451" t="s">
        <v>1046</v>
      </c>
      <c r="G42" s="451" t="s">
        <v>1047</v>
      </c>
      <c r="H42" s="455">
        <v>1559</v>
      </c>
      <c r="I42" s="455">
        <v>3451626</v>
      </c>
      <c r="J42" s="451"/>
      <c r="K42" s="451">
        <v>2214</v>
      </c>
      <c r="L42" s="455">
        <v>1493</v>
      </c>
      <c r="M42" s="455">
        <v>3317446</v>
      </c>
      <c r="N42" s="451"/>
      <c r="O42" s="451">
        <v>2222</v>
      </c>
      <c r="P42" s="455">
        <v>2427</v>
      </c>
      <c r="Q42" s="455">
        <v>5579673</v>
      </c>
      <c r="R42" s="543"/>
      <c r="S42" s="456">
        <v>2299</v>
      </c>
    </row>
    <row r="43" spans="1:19" ht="14.45" customHeight="1" thickBot="1" x14ac:dyDescent="0.25">
      <c r="A43" s="457" t="s">
        <v>993</v>
      </c>
      <c r="B43" s="458" t="s">
        <v>998</v>
      </c>
      <c r="C43" s="458" t="s">
        <v>485</v>
      </c>
      <c r="D43" s="458" t="s">
        <v>977</v>
      </c>
      <c r="E43" s="458" t="s">
        <v>995</v>
      </c>
      <c r="F43" s="458" t="s">
        <v>1048</v>
      </c>
      <c r="G43" s="458" t="s">
        <v>1049</v>
      </c>
      <c r="H43" s="462">
        <v>210</v>
      </c>
      <c r="I43" s="462">
        <v>90510</v>
      </c>
      <c r="J43" s="458"/>
      <c r="K43" s="458">
        <v>431</v>
      </c>
      <c r="L43" s="462">
        <v>236</v>
      </c>
      <c r="M43" s="462">
        <v>102188</v>
      </c>
      <c r="N43" s="458"/>
      <c r="O43" s="458">
        <v>433</v>
      </c>
      <c r="P43" s="462">
        <v>169</v>
      </c>
      <c r="Q43" s="462">
        <v>75543</v>
      </c>
      <c r="R43" s="470"/>
      <c r="S43" s="463">
        <v>447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F6C5A634-BE3B-40D0-A64F-FBAF82A5467B}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4" bestFit="1" customWidth="1"/>
    <col min="2" max="2" width="11.7109375" style="134" hidden="1" customWidth="1"/>
    <col min="3" max="4" width="11" style="136" customWidth="1"/>
    <col min="5" max="5" width="11" style="137" customWidth="1"/>
    <col min="6" max="16384" width="8.85546875" style="134"/>
  </cols>
  <sheetData>
    <row r="1" spans="1:5" ht="19.5" thickBot="1" x14ac:dyDescent="0.35">
      <c r="A1" s="309" t="s">
        <v>105</v>
      </c>
      <c r="B1" s="309"/>
      <c r="C1" s="310"/>
      <c r="D1" s="310"/>
      <c r="E1" s="310"/>
    </row>
    <row r="2" spans="1:5" ht="14.45" customHeight="1" thickBot="1" x14ac:dyDescent="0.25">
      <c r="A2" s="211" t="s">
        <v>247</v>
      </c>
      <c r="B2" s="135"/>
    </row>
    <row r="3" spans="1:5" ht="14.45" customHeight="1" thickBot="1" x14ac:dyDescent="0.25">
      <c r="A3" s="138"/>
      <c r="C3" s="139" t="s">
        <v>93</v>
      </c>
      <c r="D3" s="140" t="s">
        <v>59</v>
      </c>
      <c r="E3" s="141" t="s">
        <v>61</v>
      </c>
    </row>
    <row r="4" spans="1:5" ht="14.45" customHeight="1" thickBot="1" x14ac:dyDescent="0.2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0</v>
      </c>
      <c r="D4" s="144">
        <f ca="1">IF(ISERROR(VLOOKUP("Náklady celkem",INDIRECT("HI!$A:$G"),5,0)),0,VLOOKUP("Náklady celkem",INDIRECT("HI!$A:$G"),5,0))</f>
        <v>30318.445579999996</v>
      </c>
      <c r="E4" s="145">
        <f ca="1">IF(C4=0,0,D4/C4)</f>
        <v>0</v>
      </c>
    </row>
    <row r="5" spans="1:5" ht="14.45" customHeight="1" x14ac:dyDescent="0.2">
      <c r="A5" s="146" t="s">
        <v>130</v>
      </c>
      <c r="B5" s="147"/>
      <c r="C5" s="148"/>
      <c r="D5" s="148"/>
      <c r="E5" s="149"/>
    </row>
    <row r="6" spans="1:5" ht="14.45" customHeight="1" x14ac:dyDescent="0.2">
      <c r="A6" s="150" t="s">
        <v>135</v>
      </c>
      <c r="B6" s="151"/>
      <c r="C6" s="152"/>
      <c r="D6" s="152"/>
      <c r="E6" s="149"/>
    </row>
    <row r="7" spans="1:5" ht="14.45" customHeight="1" x14ac:dyDescent="0.25">
      <c r="A7" s="2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0</v>
      </c>
      <c r="D7" s="152">
        <f>IF(ISERROR(HI!E5),"",HI!E5)</f>
        <v>3.02582</v>
      </c>
      <c r="E7" s="149">
        <f t="shared" ref="E7:E13" si="0">IF(C7=0,0,D7/C7)</f>
        <v>0</v>
      </c>
    </row>
    <row r="8" spans="1:5" ht="14.45" customHeight="1" x14ac:dyDescent="0.25">
      <c r="A8" s="236" t="str">
        <f>HYPERLINK("#'LŽ PL'!A1","Plnění pozitivního listu (min. 90%)")</f>
        <v>Plnění pozitivního listu (min. 90%)</v>
      </c>
      <c r="B8" s="151" t="s">
        <v>128</v>
      </c>
      <c r="C8" s="153">
        <v>0.9</v>
      </c>
      <c r="D8" s="153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5" customHeight="1" x14ac:dyDescent="0.25">
      <c r="A9" s="236" t="str">
        <f>HYPERLINK("#'LŽ Statim'!A1","Podíl statimových žádanek (max. 30%)")</f>
        <v>Podíl statimových žádanek (max. 30%)</v>
      </c>
      <c r="B9" s="234" t="s">
        <v>183</v>
      </c>
      <c r="C9" s="235">
        <v>0.3</v>
      </c>
      <c r="D9" s="235">
        <f>IF('LŽ Statim'!G3="",0,'LŽ Statim'!G3)</f>
        <v>0</v>
      </c>
      <c r="E9" s="149">
        <f>IF(C9=0,0,D9/C9)</f>
        <v>0</v>
      </c>
    </row>
    <row r="10" spans="1:5" ht="14.45" customHeight="1" x14ac:dyDescent="0.2">
      <c r="A10" s="154" t="s">
        <v>131</v>
      </c>
      <c r="B10" s="151"/>
      <c r="C10" s="152"/>
      <c r="D10" s="152"/>
      <c r="E10" s="149"/>
    </row>
    <row r="11" spans="1:5" ht="14.45" customHeight="1" x14ac:dyDescent="0.2">
      <c r="A11" s="154" t="s">
        <v>132</v>
      </c>
      <c r="B11" s="151"/>
      <c r="C11" s="152"/>
      <c r="D11" s="152"/>
      <c r="E11" s="149"/>
    </row>
    <row r="12" spans="1:5" ht="14.45" customHeight="1" x14ac:dyDescent="0.2">
      <c r="A12" s="155" t="s">
        <v>136</v>
      </c>
      <c r="B12" s="151"/>
      <c r="C12" s="148"/>
      <c r="D12" s="148"/>
      <c r="E12" s="149"/>
    </row>
    <row r="13" spans="1:5" ht="14.45" customHeight="1" x14ac:dyDescent="0.2">
      <c r="A13" s="1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0</v>
      </c>
      <c r="D13" s="152">
        <f>IF(ISERROR(HI!E6),"",HI!E6)</f>
        <v>1078.9901800000002</v>
      </c>
      <c r="E13" s="149">
        <f t="shared" si="0"/>
        <v>0</v>
      </c>
    </row>
    <row r="14" spans="1:5" ht="14.45" customHeight="1" thickBot="1" x14ac:dyDescent="0.25">
      <c r="A14" s="157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0</v>
      </c>
      <c r="D14" s="148">
        <f ca="1">IF(ISERROR(VLOOKUP("Osobní náklady (Kč) *",INDIRECT("HI!$A:$G"),5,0)),0,VLOOKUP("Osobní náklady (Kč) *",INDIRECT("HI!$A:$G"),5,0))</f>
        <v>25949.417149999997</v>
      </c>
      <c r="E14" s="149">
        <f ca="1">IF(C14=0,0,D14/C14)</f>
        <v>0</v>
      </c>
    </row>
    <row r="15" spans="1:5" ht="14.45" customHeight="1" thickBot="1" x14ac:dyDescent="0.25">
      <c r="A15" s="161"/>
      <c r="B15" s="162"/>
      <c r="C15" s="163"/>
      <c r="D15" s="163"/>
      <c r="E15" s="164"/>
    </row>
    <row r="16" spans="1:5" ht="14.45" customHeight="1" thickBot="1" x14ac:dyDescent="0.25">
      <c r="A16" s="165" t="str">
        <f>HYPERLINK("#HI!A1","VÝNOSY CELKEM (v tisících)")</f>
        <v>VÝNOSY CELKEM (v tisících)</v>
      </c>
      <c r="B16" s="166"/>
      <c r="C16" s="167">
        <f ca="1">IF(ISERROR(VLOOKUP("Výnosy celkem",INDIRECT("HI!$A:$G"),6,0)),0,VLOOKUP("Výnosy celkem",INDIRECT("HI!$A:$G"),6,0))</f>
        <v>0</v>
      </c>
      <c r="D16" s="167">
        <f ca="1">IF(ISERROR(VLOOKUP("Výnosy celkem",INDIRECT("HI!$A:$G"),5,0)),0,VLOOKUP("Výnosy celkem",INDIRECT("HI!$A:$G"),5,0))</f>
        <v>24867.760999999999</v>
      </c>
      <c r="E16" s="168">
        <f t="shared" ref="E16:E21" ca="1" si="1">IF(C16=0,0,D16/C16)</f>
        <v>0</v>
      </c>
    </row>
    <row r="17" spans="1:5" ht="14.45" customHeight="1" x14ac:dyDescent="0.25">
      <c r="A17" s="304" t="str">
        <f>HYPERLINK("#HI!A1","Ambulance (body za výkony)")</f>
        <v>Ambulance (body za výkony)</v>
      </c>
      <c r="B17" s="147"/>
      <c r="C17" s="148">
        <f ca="1">IF(ISERROR(VLOOKUP("Ambulance *",INDIRECT("HI!$A:$G"),6,0)),0,VLOOKUP("Ambulance *",INDIRECT("HI!$A:$G"),6,0))</f>
        <v>0</v>
      </c>
      <c r="D17" s="148">
        <f ca="1">IF(ISERROR(VLOOKUP("Ambulance *",INDIRECT("HI!$A:$G"),5,0)),0,VLOOKUP("Ambulance *",INDIRECT("HI!$A:$G"),5,0))</f>
        <v>24867.760999999999</v>
      </c>
      <c r="E17" s="149">
        <f t="shared" ca="1" si="1"/>
        <v>0</v>
      </c>
    </row>
    <row r="18" spans="1:5" ht="14.45" customHeight="1" x14ac:dyDescent="0.25">
      <c r="A18" s="243" t="str">
        <f>HYPERLINK("#'ZV Vykáz.-A'!A1","Zdravotní výkony vykázané u ambulantních pacientů (min. 100 % 2016)")</f>
        <v>Zdravotní výkony vykázané u ambulantních pacientů (min. 100 % 2016)</v>
      </c>
      <c r="B18" s="244" t="s">
        <v>107</v>
      </c>
      <c r="C18" s="153">
        <v>1</v>
      </c>
      <c r="D18" s="153">
        <f>IF(ISERROR(VLOOKUP("Celkem:",'ZV Vykáz.-A'!$A:$AB,10,0)),"",VLOOKUP("Celkem:",'ZV Vykáz.-A'!$A:$AB,10,0))</f>
        <v>1.2136706564577704</v>
      </c>
      <c r="E18" s="149">
        <f t="shared" si="1"/>
        <v>1.2136706564577704</v>
      </c>
    </row>
    <row r="19" spans="1:5" ht="14.45" customHeight="1" x14ac:dyDescent="0.25">
      <c r="A19" s="242" t="str">
        <f>HYPERLINK("#'ZV Vykáz.-A'!A1","Specializovaná ambulantní péče")</f>
        <v>Specializovaná ambulantní péče</v>
      </c>
      <c r="B19" s="244" t="s">
        <v>107</v>
      </c>
      <c r="C19" s="153">
        <v>1</v>
      </c>
      <c r="D19" s="235">
        <f>IF(ISERROR(VLOOKUP("Specializovaná ambulantní péče",'ZV Vykáz.-A'!$A:$AB,10,0)),"",VLOOKUP("Specializovaná ambulantní péče",'ZV Vykáz.-A'!$A:$AB,10,0))</f>
        <v>0</v>
      </c>
      <c r="E19" s="149">
        <f t="shared" si="1"/>
        <v>0</v>
      </c>
    </row>
    <row r="20" spans="1:5" ht="14.45" customHeight="1" x14ac:dyDescent="0.25">
      <c r="A20" s="242" t="str">
        <f>HYPERLINK("#'ZV Vykáz.-A'!A1","Ambulantní péče ve vyjmenovaných odbornostech (§9)")</f>
        <v>Ambulantní péče ve vyjmenovaných odbornostech (§9)</v>
      </c>
      <c r="B20" s="244" t="s">
        <v>107</v>
      </c>
      <c r="C20" s="153">
        <v>1</v>
      </c>
      <c r="D20" s="235">
        <f>IF(ISERROR(VLOOKUP("Ambulantní péče ve vyjmenovaných odbornostech (§9) *",'ZV Vykáz.-A'!$A:$AB,10,0)),"",VLOOKUP("Ambulantní péče ve vyjmenovaných odbornostech (§9) *",'ZV Vykáz.-A'!$A:$AB,10,0))</f>
        <v>0</v>
      </c>
      <c r="E20" s="149">
        <f>IF(OR(C20=0,D20=""),0,IF(C20="","",D20/C20))</f>
        <v>0</v>
      </c>
    </row>
    <row r="21" spans="1:5" ht="14.45" customHeight="1" x14ac:dyDescent="0.2">
      <c r="A21" s="169" t="str">
        <f>HYPERLINK("#'ZV Vykáz.-H'!A1","Zdravotní výkony vykázané u hospitalizovaných pacientů (max. 85 %)")</f>
        <v>Zdravotní výkony vykázané u hospitalizovaných pacientů (max. 85 %)</v>
      </c>
      <c r="B21" s="244" t="s">
        <v>109</v>
      </c>
      <c r="C21" s="153">
        <v>0.85</v>
      </c>
      <c r="D21" s="153">
        <f>IF(ISERROR(VLOOKUP("Celkem:",'ZV Vykáz.-H'!$A:$S,7,0)),"",VLOOKUP("Celkem:",'ZV Vykáz.-H'!$A:$S,7,0))</f>
        <v>1.236022955252629</v>
      </c>
      <c r="E21" s="149">
        <f t="shared" si="1"/>
        <v>1.454144653238387</v>
      </c>
    </row>
    <row r="22" spans="1:5" ht="14.45" customHeight="1" x14ac:dyDescent="0.2">
      <c r="A22" s="170" t="str">
        <f>HYPERLINK("#HI!A1","Hospitalizace (casemix * 30000)")</f>
        <v>Hospitalizace (casemix * 30000)</v>
      </c>
      <c r="B22" s="151"/>
      <c r="C22" s="148">
        <f ca="1">IF(ISERROR(VLOOKUP("Hospitalizace *",INDIRECT("HI!$A:$G"),6,0)),0,VLOOKUP("Hospitalizace *",INDIRECT("HI!$A:$G"),6,0))</f>
        <v>0</v>
      </c>
      <c r="D22" s="148">
        <f ca="1">IF(ISERROR(VLOOKUP("Hospitalizace *",INDIRECT("HI!$A:$G"),5,0)),0,VLOOKUP("Hospitalizace *",INDIRECT("HI!$A:$G"),5,0))</f>
        <v>0</v>
      </c>
      <c r="E22" s="149">
        <f ca="1">IF(C22=0,0,D22/C22)</f>
        <v>0</v>
      </c>
    </row>
    <row r="23" spans="1:5" ht="14.45" customHeight="1" thickBot="1" x14ac:dyDescent="0.25">
      <c r="A23" s="171" t="s">
        <v>133</v>
      </c>
      <c r="B23" s="158"/>
      <c r="C23" s="159"/>
      <c r="D23" s="159"/>
      <c r="E23" s="160"/>
    </row>
    <row r="24" spans="1:5" ht="14.45" customHeight="1" thickBot="1" x14ac:dyDescent="0.25">
      <c r="A24" s="172"/>
      <c r="B24" s="173"/>
      <c r="C24" s="174"/>
      <c r="D24" s="174"/>
      <c r="E24" s="175"/>
    </row>
    <row r="25" spans="1:5" ht="14.45" customHeight="1" thickBot="1" x14ac:dyDescent="0.25">
      <c r="A25" s="176" t="s">
        <v>134</v>
      </c>
      <c r="B25" s="177"/>
      <c r="C25" s="178"/>
      <c r="D25" s="178"/>
      <c r="E25" s="17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B6F535E-4901-4008-A34A-73FC3370DE15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3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3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3" customWidth="1"/>
    <col min="20" max="16384" width="8.85546875" style="115"/>
  </cols>
  <sheetData>
    <row r="1" spans="1:19" ht="18.600000000000001" customHeight="1" thickBot="1" x14ac:dyDescent="0.35">
      <c r="A1" s="321" t="s">
        <v>111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ht="14.45" customHeight="1" thickBot="1" x14ac:dyDescent="0.25">
      <c r="A2" s="211" t="s">
        <v>247</v>
      </c>
      <c r="B2" s="205"/>
      <c r="C2" s="97"/>
      <c r="D2" s="205"/>
      <c r="E2" s="97"/>
      <c r="F2" s="205"/>
      <c r="G2" s="206"/>
      <c r="H2" s="205"/>
      <c r="I2" s="97"/>
      <c r="J2" s="205"/>
      <c r="K2" s="97"/>
      <c r="L2" s="205"/>
      <c r="M2" s="206"/>
      <c r="N2" s="205"/>
      <c r="O2" s="97"/>
      <c r="P2" s="205"/>
      <c r="Q2" s="97"/>
      <c r="R2" s="205"/>
      <c r="S2" s="206"/>
    </row>
    <row r="3" spans="1:19" ht="14.45" customHeight="1" thickBot="1" x14ac:dyDescent="0.25">
      <c r="A3" s="199" t="s">
        <v>112</v>
      </c>
      <c r="B3" s="200">
        <f>SUBTOTAL(9,B6:B1048576)</f>
        <v>3532912</v>
      </c>
      <c r="C3" s="201">
        <f t="shared" ref="C3:R3" si="0">SUBTOTAL(9,C6:C1048576)</f>
        <v>0</v>
      </c>
      <c r="D3" s="201">
        <f t="shared" si="0"/>
        <v>3408893</v>
      </c>
      <c r="E3" s="201">
        <f t="shared" si="0"/>
        <v>0</v>
      </c>
      <c r="F3" s="201">
        <f t="shared" si="0"/>
        <v>4213470</v>
      </c>
      <c r="G3" s="204">
        <f>IF(D3&lt;&gt;0,F3/D3,"")</f>
        <v>1.236022955252629</v>
      </c>
      <c r="H3" s="200">
        <f t="shared" si="0"/>
        <v>0</v>
      </c>
      <c r="I3" s="201">
        <f t="shared" si="0"/>
        <v>0</v>
      </c>
      <c r="J3" s="201">
        <f t="shared" si="0"/>
        <v>0</v>
      </c>
      <c r="K3" s="201">
        <f t="shared" si="0"/>
        <v>0</v>
      </c>
      <c r="L3" s="201">
        <f t="shared" si="0"/>
        <v>0</v>
      </c>
      <c r="M3" s="202" t="str">
        <f>IF(J3&lt;&gt;0,L3/J3,"")</f>
        <v/>
      </c>
      <c r="N3" s="203">
        <f t="shared" si="0"/>
        <v>0</v>
      </c>
      <c r="O3" s="201">
        <f t="shared" si="0"/>
        <v>0</v>
      </c>
      <c r="P3" s="201">
        <f t="shared" si="0"/>
        <v>0</v>
      </c>
      <c r="Q3" s="201">
        <f t="shared" si="0"/>
        <v>0</v>
      </c>
      <c r="R3" s="201">
        <f t="shared" si="0"/>
        <v>0</v>
      </c>
      <c r="S3" s="202" t="str">
        <f>IF(P3&lt;&gt;0,R3/P3,"")</f>
        <v/>
      </c>
    </row>
    <row r="4" spans="1:19" ht="14.45" customHeight="1" x14ac:dyDescent="0.2">
      <c r="A4" s="404" t="s">
        <v>91</v>
      </c>
      <c r="B4" s="405" t="s">
        <v>85</v>
      </c>
      <c r="C4" s="406"/>
      <c r="D4" s="406"/>
      <c r="E4" s="406"/>
      <c r="F4" s="406"/>
      <c r="G4" s="408"/>
      <c r="H4" s="405" t="s">
        <v>86</v>
      </c>
      <c r="I4" s="406"/>
      <c r="J4" s="406"/>
      <c r="K4" s="406"/>
      <c r="L4" s="406"/>
      <c r="M4" s="408"/>
      <c r="N4" s="405" t="s">
        <v>87</v>
      </c>
      <c r="O4" s="406"/>
      <c r="P4" s="406"/>
      <c r="Q4" s="406"/>
      <c r="R4" s="406"/>
      <c r="S4" s="408"/>
    </row>
    <row r="5" spans="1:19" ht="14.45" customHeight="1" thickBot="1" x14ac:dyDescent="0.25">
      <c r="A5" s="501"/>
      <c r="B5" s="502">
        <v>2019</v>
      </c>
      <c r="C5" s="503"/>
      <c r="D5" s="503">
        <v>2020</v>
      </c>
      <c r="E5" s="503"/>
      <c r="F5" s="503">
        <v>2021</v>
      </c>
      <c r="G5" s="545" t="s">
        <v>2</v>
      </c>
      <c r="H5" s="502">
        <v>2019</v>
      </c>
      <c r="I5" s="503"/>
      <c r="J5" s="503">
        <v>2020</v>
      </c>
      <c r="K5" s="503"/>
      <c r="L5" s="503">
        <v>2021</v>
      </c>
      <c r="M5" s="545" t="s">
        <v>2</v>
      </c>
      <c r="N5" s="502">
        <v>2019</v>
      </c>
      <c r="O5" s="503"/>
      <c r="P5" s="503">
        <v>2020</v>
      </c>
      <c r="Q5" s="503"/>
      <c r="R5" s="503">
        <v>2021</v>
      </c>
      <c r="S5" s="545" t="s">
        <v>2</v>
      </c>
    </row>
    <row r="6" spans="1:19" ht="14.45" customHeight="1" x14ac:dyDescent="0.2">
      <c r="A6" s="490" t="s">
        <v>1052</v>
      </c>
      <c r="B6" s="525">
        <v>45559</v>
      </c>
      <c r="C6" s="444"/>
      <c r="D6" s="525">
        <v>84980</v>
      </c>
      <c r="E6" s="444"/>
      <c r="F6" s="525">
        <v>162533</v>
      </c>
      <c r="G6" s="469"/>
      <c r="H6" s="525"/>
      <c r="I6" s="444"/>
      <c r="J6" s="525"/>
      <c r="K6" s="444"/>
      <c r="L6" s="525"/>
      <c r="M6" s="469"/>
      <c r="N6" s="525"/>
      <c r="O6" s="444"/>
      <c r="P6" s="525"/>
      <c r="Q6" s="444"/>
      <c r="R6" s="525"/>
      <c r="S6" s="491"/>
    </row>
    <row r="7" spans="1:19" ht="14.45" customHeight="1" x14ac:dyDescent="0.2">
      <c r="A7" s="531" t="s">
        <v>1053</v>
      </c>
      <c r="B7" s="527">
        <v>577550</v>
      </c>
      <c r="C7" s="451"/>
      <c r="D7" s="527">
        <v>408740</v>
      </c>
      <c r="E7" s="451"/>
      <c r="F7" s="527">
        <v>650397</v>
      </c>
      <c r="G7" s="543"/>
      <c r="H7" s="527"/>
      <c r="I7" s="451"/>
      <c r="J7" s="527"/>
      <c r="K7" s="451"/>
      <c r="L7" s="527"/>
      <c r="M7" s="543"/>
      <c r="N7" s="527"/>
      <c r="O7" s="451"/>
      <c r="P7" s="527"/>
      <c r="Q7" s="451"/>
      <c r="R7" s="527"/>
      <c r="S7" s="546"/>
    </row>
    <row r="8" spans="1:19" ht="14.45" customHeight="1" x14ac:dyDescent="0.2">
      <c r="A8" s="531" t="s">
        <v>1054</v>
      </c>
      <c r="B8" s="527">
        <v>669622</v>
      </c>
      <c r="C8" s="451"/>
      <c r="D8" s="527">
        <v>629719</v>
      </c>
      <c r="E8" s="451"/>
      <c r="F8" s="527">
        <v>737407</v>
      </c>
      <c r="G8" s="543"/>
      <c r="H8" s="527"/>
      <c r="I8" s="451"/>
      <c r="J8" s="527"/>
      <c r="K8" s="451"/>
      <c r="L8" s="527"/>
      <c r="M8" s="543"/>
      <c r="N8" s="527"/>
      <c r="O8" s="451"/>
      <c r="P8" s="527"/>
      <c r="Q8" s="451"/>
      <c r="R8" s="527"/>
      <c r="S8" s="546"/>
    </row>
    <row r="9" spans="1:19" ht="14.45" customHeight="1" x14ac:dyDescent="0.2">
      <c r="A9" s="531" t="s">
        <v>1055</v>
      </c>
      <c r="B9" s="527">
        <v>1585</v>
      </c>
      <c r="C9" s="451"/>
      <c r="D9" s="527">
        <v>11583</v>
      </c>
      <c r="E9" s="451"/>
      <c r="F9" s="527"/>
      <c r="G9" s="543"/>
      <c r="H9" s="527"/>
      <c r="I9" s="451"/>
      <c r="J9" s="527"/>
      <c r="K9" s="451"/>
      <c r="L9" s="527"/>
      <c r="M9" s="543"/>
      <c r="N9" s="527"/>
      <c r="O9" s="451"/>
      <c r="P9" s="527"/>
      <c r="Q9" s="451"/>
      <c r="R9" s="527"/>
      <c r="S9" s="546"/>
    </row>
    <row r="10" spans="1:19" ht="14.45" customHeight="1" x14ac:dyDescent="0.2">
      <c r="A10" s="531" t="s">
        <v>1056</v>
      </c>
      <c r="B10" s="527">
        <v>11513</v>
      </c>
      <c r="C10" s="451"/>
      <c r="D10" s="527"/>
      <c r="E10" s="451"/>
      <c r="F10" s="527">
        <v>4598</v>
      </c>
      <c r="G10" s="543"/>
      <c r="H10" s="527"/>
      <c r="I10" s="451"/>
      <c r="J10" s="527"/>
      <c r="K10" s="451"/>
      <c r="L10" s="527"/>
      <c r="M10" s="543"/>
      <c r="N10" s="527"/>
      <c r="O10" s="451"/>
      <c r="P10" s="527"/>
      <c r="Q10" s="451"/>
      <c r="R10" s="527"/>
      <c r="S10" s="546"/>
    </row>
    <row r="11" spans="1:19" ht="14.45" customHeight="1" x14ac:dyDescent="0.2">
      <c r="A11" s="531" t="s">
        <v>1057</v>
      </c>
      <c r="B11" s="527">
        <v>68182</v>
      </c>
      <c r="C11" s="451"/>
      <c r="D11" s="527">
        <v>109718</v>
      </c>
      <c r="E11" s="451"/>
      <c r="F11" s="527">
        <v>178108</v>
      </c>
      <c r="G11" s="543"/>
      <c r="H11" s="527"/>
      <c r="I11" s="451"/>
      <c r="J11" s="527"/>
      <c r="K11" s="451"/>
      <c r="L11" s="527"/>
      <c r="M11" s="543"/>
      <c r="N11" s="527"/>
      <c r="O11" s="451"/>
      <c r="P11" s="527"/>
      <c r="Q11" s="451"/>
      <c r="R11" s="527"/>
      <c r="S11" s="546"/>
    </row>
    <row r="12" spans="1:19" ht="14.45" customHeight="1" x14ac:dyDescent="0.2">
      <c r="A12" s="531" t="s">
        <v>1058</v>
      </c>
      <c r="B12" s="527">
        <v>515858</v>
      </c>
      <c r="C12" s="451"/>
      <c r="D12" s="527">
        <v>406099</v>
      </c>
      <c r="E12" s="451"/>
      <c r="F12" s="527">
        <v>231245</v>
      </c>
      <c r="G12" s="543"/>
      <c r="H12" s="527"/>
      <c r="I12" s="451"/>
      <c r="J12" s="527"/>
      <c r="K12" s="451"/>
      <c r="L12" s="527"/>
      <c r="M12" s="543"/>
      <c r="N12" s="527"/>
      <c r="O12" s="451"/>
      <c r="P12" s="527"/>
      <c r="Q12" s="451"/>
      <c r="R12" s="527"/>
      <c r="S12" s="546"/>
    </row>
    <row r="13" spans="1:19" ht="14.45" customHeight="1" x14ac:dyDescent="0.2">
      <c r="A13" s="531" t="s">
        <v>1059</v>
      </c>
      <c r="B13" s="527">
        <v>9354</v>
      </c>
      <c r="C13" s="451"/>
      <c r="D13" s="527">
        <v>38333</v>
      </c>
      <c r="E13" s="451"/>
      <c r="F13" s="527">
        <v>86458</v>
      </c>
      <c r="G13" s="543"/>
      <c r="H13" s="527"/>
      <c r="I13" s="451"/>
      <c r="J13" s="527"/>
      <c r="K13" s="451"/>
      <c r="L13" s="527"/>
      <c r="M13" s="543"/>
      <c r="N13" s="527"/>
      <c r="O13" s="451"/>
      <c r="P13" s="527"/>
      <c r="Q13" s="451"/>
      <c r="R13" s="527"/>
      <c r="S13" s="546"/>
    </row>
    <row r="14" spans="1:19" ht="14.45" customHeight="1" x14ac:dyDescent="0.2">
      <c r="A14" s="531" t="s">
        <v>1060</v>
      </c>
      <c r="B14" s="527">
        <v>13156</v>
      </c>
      <c r="C14" s="451"/>
      <c r="D14" s="527">
        <v>26825</v>
      </c>
      <c r="E14" s="451"/>
      <c r="F14" s="527"/>
      <c r="G14" s="543"/>
      <c r="H14" s="527"/>
      <c r="I14" s="451"/>
      <c r="J14" s="527"/>
      <c r="K14" s="451"/>
      <c r="L14" s="527"/>
      <c r="M14" s="543"/>
      <c r="N14" s="527"/>
      <c r="O14" s="451"/>
      <c r="P14" s="527"/>
      <c r="Q14" s="451"/>
      <c r="R14" s="527"/>
      <c r="S14" s="546"/>
    </row>
    <row r="15" spans="1:19" ht="14.45" customHeight="1" x14ac:dyDescent="0.2">
      <c r="A15" s="531" t="s">
        <v>1061</v>
      </c>
      <c r="B15" s="527">
        <v>869141</v>
      </c>
      <c r="C15" s="451"/>
      <c r="D15" s="527">
        <v>711398</v>
      </c>
      <c r="E15" s="451"/>
      <c r="F15" s="527">
        <v>607894</v>
      </c>
      <c r="G15" s="543"/>
      <c r="H15" s="527"/>
      <c r="I15" s="451"/>
      <c r="J15" s="527"/>
      <c r="K15" s="451"/>
      <c r="L15" s="527"/>
      <c r="M15" s="543"/>
      <c r="N15" s="527"/>
      <c r="O15" s="451"/>
      <c r="P15" s="527"/>
      <c r="Q15" s="451"/>
      <c r="R15" s="527"/>
      <c r="S15" s="546"/>
    </row>
    <row r="16" spans="1:19" ht="14.45" customHeight="1" x14ac:dyDescent="0.2">
      <c r="A16" s="531" t="s">
        <v>1062</v>
      </c>
      <c r="B16" s="527"/>
      <c r="C16" s="451"/>
      <c r="D16" s="527"/>
      <c r="E16" s="451"/>
      <c r="F16" s="527">
        <v>2299</v>
      </c>
      <c r="G16" s="543"/>
      <c r="H16" s="527"/>
      <c r="I16" s="451"/>
      <c r="J16" s="527"/>
      <c r="K16" s="451"/>
      <c r="L16" s="527"/>
      <c r="M16" s="543"/>
      <c r="N16" s="527"/>
      <c r="O16" s="451"/>
      <c r="P16" s="527"/>
      <c r="Q16" s="451"/>
      <c r="R16" s="527"/>
      <c r="S16" s="546"/>
    </row>
    <row r="17" spans="1:19" ht="14.45" customHeight="1" x14ac:dyDescent="0.2">
      <c r="A17" s="531" t="s">
        <v>1063</v>
      </c>
      <c r="B17" s="527"/>
      <c r="C17" s="451"/>
      <c r="D17" s="527">
        <v>11583</v>
      </c>
      <c r="E17" s="451"/>
      <c r="F17" s="527"/>
      <c r="G17" s="543"/>
      <c r="H17" s="527"/>
      <c r="I17" s="451"/>
      <c r="J17" s="527"/>
      <c r="K17" s="451"/>
      <c r="L17" s="527"/>
      <c r="M17" s="543"/>
      <c r="N17" s="527"/>
      <c r="O17" s="451"/>
      <c r="P17" s="527"/>
      <c r="Q17" s="451"/>
      <c r="R17" s="527"/>
      <c r="S17" s="546"/>
    </row>
    <row r="18" spans="1:19" ht="14.45" customHeight="1" x14ac:dyDescent="0.2">
      <c r="A18" s="531" t="s">
        <v>1064</v>
      </c>
      <c r="B18" s="527">
        <v>19314</v>
      </c>
      <c r="C18" s="451"/>
      <c r="D18" s="527">
        <v>11970</v>
      </c>
      <c r="E18" s="451"/>
      <c r="F18" s="527">
        <v>14194</v>
      </c>
      <c r="G18" s="543"/>
      <c r="H18" s="527"/>
      <c r="I18" s="451"/>
      <c r="J18" s="527"/>
      <c r="K18" s="451"/>
      <c r="L18" s="527"/>
      <c r="M18" s="543"/>
      <c r="N18" s="527"/>
      <c r="O18" s="451"/>
      <c r="P18" s="527"/>
      <c r="Q18" s="451"/>
      <c r="R18" s="527"/>
      <c r="S18" s="546"/>
    </row>
    <row r="19" spans="1:19" ht="14.45" customHeight="1" x14ac:dyDescent="0.2">
      <c r="A19" s="531" t="s">
        <v>1065</v>
      </c>
      <c r="B19" s="527">
        <v>147673</v>
      </c>
      <c r="C19" s="451"/>
      <c r="D19" s="527">
        <v>316166</v>
      </c>
      <c r="E19" s="451"/>
      <c r="F19" s="527">
        <v>397131</v>
      </c>
      <c r="G19" s="543"/>
      <c r="H19" s="527"/>
      <c r="I19" s="451"/>
      <c r="J19" s="527"/>
      <c r="K19" s="451"/>
      <c r="L19" s="527"/>
      <c r="M19" s="543"/>
      <c r="N19" s="527"/>
      <c r="O19" s="451"/>
      <c r="P19" s="527"/>
      <c r="Q19" s="451"/>
      <c r="R19" s="527"/>
      <c r="S19" s="546"/>
    </row>
    <row r="20" spans="1:19" ht="14.45" customHeight="1" x14ac:dyDescent="0.2">
      <c r="A20" s="531" t="s">
        <v>1066</v>
      </c>
      <c r="B20" s="527">
        <v>460723</v>
      </c>
      <c r="C20" s="451"/>
      <c r="D20" s="527">
        <v>521683</v>
      </c>
      <c r="E20" s="451"/>
      <c r="F20" s="527">
        <v>737651</v>
      </c>
      <c r="G20" s="543"/>
      <c r="H20" s="527"/>
      <c r="I20" s="451"/>
      <c r="J20" s="527"/>
      <c r="K20" s="451"/>
      <c r="L20" s="527"/>
      <c r="M20" s="543"/>
      <c r="N20" s="527"/>
      <c r="O20" s="451"/>
      <c r="P20" s="527"/>
      <c r="Q20" s="451"/>
      <c r="R20" s="527"/>
      <c r="S20" s="546"/>
    </row>
    <row r="21" spans="1:19" ht="14.45" customHeight="1" x14ac:dyDescent="0.2">
      <c r="A21" s="531" t="s">
        <v>1067</v>
      </c>
      <c r="B21" s="527"/>
      <c r="C21" s="451"/>
      <c r="D21" s="527"/>
      <c r="E21" s="451"/>
      <c r="F21" s="527">
        <v>7463</v>
      </c>
      <c r="G21" s="543"/>
      <c r="H21" s="527"/>
      <c r="I21" s="451"/>
      <c r="J21" s="527"/>
      <c r="K21" s="451"/>
      <c r="L21" s="527"/>
      <c r="M21" s="543"/>
      <c r="N21" s="527"/>
      <c r="O21" s="451"/>
      <c r="P21" s="527"/>
      <c r="Q21" s="451"/>
      <c r="R21" s="527"/>
      <c r="S21" s="546"/>
    </row>
    <row r="22" spans="1:19" ht="14.45" customHeight="1" x14ac:dyDescent="0.2">
      <c r="A22" s="531" t="s">
        <v>1068</v>
      </c>
      <c r="B22" s="527"/>
      <c r="C22" s="451"/>
      <c r="D22" s="527">
        <v>22434</v>
      </c>
      <c r="E22" s="451"/>
      <c r="F22" s="527">
        <v>31220</v>
      </c>
      <c r="G22" s="543"/>
      <c r="H22" s="527"/>
      <c r="I22" s="451"/>
      <c r="J22" s="527"/>
      <c r="K22" s="451"/>
      <c r="L22" s="527"/>
      <c r="M22" s="543"/>
      <c r="N22" s="527"/>
      <c r="O22" s="451"/>
      <c r="P22" s="527"/>
      <c r="Q22" s="451"/>
      <c r="R22" s="527"/>
      <c r="S22" s="546"/>
    </row>
    <row r="23" spans="1:19" ht="14.45" customHeight="1" x14ac:dyDescent="0.2">
      <c r="A23" s="531" t="s">
        <v>1069</v>
      </c>
      <c r="B23" s="527">
        <v>69794</v>
      </c>
      <c r="C23" s="451"/>
      <c r="D23" s="527">
        <v>42609</v>
      </c>
      <c r="E23" s="451"/>
      <c r="F23" s="527">
        <v>151322</v>
      </c>
      <c r="G23" s="543"/>
      <c r="H23" s="527"/>
      <c r="I23" s="451"/>
      <c r="J23" s="527"/>
      <c r="K23" s="451"/>
      <c r="L23" s="527"/>
      <c r="M23" s="543"/>
      <c r="N23" s="527"/>
      <c r="O23" s="451"/>
      <c r="P23" s="527"/>
      <c r="Q23" s="451"/>
      <c r="R23" s="527"/>
      <c r="S23" s="546"/>
    </row>
    <row r="24" spans="1:19" ht="14.45" customHeight="1" x14ac:dyDescent="0.2">
      <c r="A24" s="531" t="s">
        <v>1070</v>
      </c>
      <c r="B24" s="527"/>
      <c r="C24" s="451"/>
      <c r="D24" s="527">
        <v>6666</v>
      </c>
      <c r="E24" s="451"/>
      <c r="F24" s="527">
        <v>2299</v>
      </c>
      <c r="G24" s="543"/>
      <c r="H24" s="527"/>
      <c r="I24" s="451"/>
      <c r="J24" s="527"/>
      <c r="K24" s="451"/>
      <c r="L24" s="527"/>
      <c r="M24" s="543"/>
      <c r="N24" s="527"/>
      <c r="O24" s="451"/>
      <c r="P24" s="527"/>
      <c r="Q24" s="451"/>
      <c r="R24" s="527"/>
      <c r="S24" s="546"/>
    </row>
    <row r="25" spans="1:19" ht="14.45" customHeight="1" x14ac:dyDescent="0.2">
      <c r="A25" s="531" t="s">
        <v>1071</v>
      </c>
      <c r="B25" s="527">
        <v>24253</v>
      </c>
      <c r="C25" s="451"/>
      <c r="D25" s="527"/>
      <c r="E25" s="451"/>
      <c r="F25" s="527">
        <v>103299</v>
      </c>
      <c r="G25" s="543"/>
      <c r="H25" s="527"/>
      <c r="I25" s="451"/>
      <c r="J25" s="527"/>
      <c r="K25" s="451"/>
      <c r="L25" s="527"/>
      <c r="M25" s="543"/>
      <c r="N25" s="527"/>
      <c r="O25" s="451"/>
      <c r="P25" s="527"/>
      <c r="Q25" s="451"/>
      <c r="R25" s="527"/>
      <c r="S25" s="546"/>
    </row>
    <row r="26" spans="1:19" ht="14.45" customHeight="1" thickBot="1" x14ac:dyDescent="0.25">
      <c r="A26" s="532" t="s">
        <v>1072</v>
      </c>
      <c r="B26" s="529">
        <v>29635</v>
      </c>
      <c r="C26" s="458"/>
      <c r="D26" s="529">
        <v>48387</v>
      </c>
      <c r="E26" s="458"/>
      <c r="F26" s="529">
        <v>107952</v>
      </c>
      <c r="G26" s="470"/>
      <c r="H26" s="529"/>
      <c r="I26" s="458"/>
      <c r="J26" s="529"/>
      <c r="K26" s="458"/>
      <c r="L26" s="529"/>
      <c r="M26" s="470"/>
      <c r="N26" s="529"/>
      <c r="O26" s="458"/>
      <c r="P26" s="529"/>
      <c r="Q26" s="458"/>
      <c r="R26" s="529"/>
      <c r="S26" s="49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78A76364-1818-4BD3-9CBE-DAA15048D90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0" hidden="1" customWidth="1" outlineLevel="1"/>
    <col min="8" max="9" width="9.28515625" style="190" hidden="1" customWidth="1"/>
    <col min="10" max="11" width="11.140625" style="190" customWidth="1"/>
    <col min="12" max="13" width="9.28515625" style="190" hidden="1" customWidth="1"/>
    <col min="14" max="15" width="11.140625" style="190" customWidth="1"/>
    <col min="16" max="16" width="11.140625" style="193" customWidth="1"/>
    <col min="17" max="17" width="11.140625" style="190" customWidth="1"/>
    <col min="18" max="16384" width="8.85546875" style="115"/>
  </cols>
  <sheetData>
    <row r="1" spans="1:17" ht="18.600000000000001" customHeight="1" thickBot="1" x14ac:dyDescent="0.35">
      <c r="A1" s="309" t="s">
        <v>1093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ht="14.45" customHeight="1" thickBot="1" x14ac:dyDescent="0.25">
      <c r="A2" s="211" t="s">
        <v>247</v>
      </c>
      <c r="B2" s="116"/>
      <c r="C2" s="116"/>
      <c r="D2" s="116"/>
      <c r="E2" s="116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8"/>
      <c r="Q2" s="207"/>
    </row>
    <row r="3" spans="1:17" ht="14.45" customHeight="1" thickBot="1" x14ac:dyDescent="0.25">
      <c r="E3" s="73" t="s">
        <v>112</v>
      </c>
      <c r="F3" s="88">
        <f t="shared" ref="F3:O3" si="0">SUBTOTAL(9,F6:F1048576)</f>
        <v>3235</v>
      </c>
      <c r="G3" s="89">
        <f t="shared" si="0"/>
        <v>3532912</v>
      </c>
      <c r="H3" s="89"/>
      <c r="I3" s="89"/>
      <c r="J3" s="89">
        <f t="shared" si="0"/>
        <v>3105</v>
      </c>
      <c r="K3" s="89">
        <f t="shared" si="0"/>
        <v>3408893</v>
      </c>
      <c r="L3" s="89"/>
      <c r="M3" s="89"/>
      <c r="N3" s="89">
        <f t="shared" si="0"/>
        <v>3586</v>
      </c>
      <c r="O3" s="89">
        <f t="shared" si="0"/>
        <v>4213470</v>
      </c>
      <c r="P3" s="67">
        <f>IF(K3=0,0,O3/K3)</f>
        <v>1.236022955252629</v>
      </c>
      <c r="Q3" s="90">
        <f>IF(N3=0,0,O3/N3)</f>
        <v>1174.9776910206358</v>
      </c>
    </row>
    <row r="4" spans="1:17" ht="14.45" customHeight="1" x14ac:dyDescent="0.2">
      <c r="A4" s="413" t="s">
        <v>55</v>
      </c>
      <c r="B4" s="411" t="s">
        <v>81</v>
      </c>
      <c r="C4" s="413" t="s">
        <v>82</v>
      </c>
      <c r="D4" s="422" t="s">
        <v>83</v>
      </c>
      <c r="E4" s="414" t="s">
        <v>56</v>
      </c>
      <c r="F4" s="420">
        <v>2019</v>
      </c>
      <c r="G4" s="421"/>
      <c r="H4" s="91"/>
      <c r="I4" s="91"/>
      <c r="J4" s="420">
        <v>2020</v>
      </c>
      <c r="K4" s="421"/>
      <c r="L4" s="91"/>
      <c r="M4" s="91"/>
      <c r="N4" s="420">
        <v>2021</v>
      </c>
      <c r="O4" s="421"/>
      <c r="P4" s="423" t="s">
        <v>2</v>
      </c>
      <c r="Q4" s="412" t="s">
        <v>84</v>
      </c>
    </row>
    <row r="5" spans="1:17" ht="14.45" customHeight="1" thickBot="1" x14ac:dyDescent="0.25">
      <c r="A5" s="535"/>
      <c r="B5" s="533"/>
      <c r="C5" s="535"/>
      <c r="D5" s="547"/>
      <c r="E5" s="537"/>
      <c r="F5" s="548" t="s">
        <v>58</v>
      </c>
      <c r="G5" s="549" t="s">
        <v>14</v>
      </c>
      <c r="H5" s="550"/>
      <c r="I5" s="550"/>
      <c r="J5" s="548" t="s">
        <v>58</v>
      </c>
      <c r="K5" s="549" t="s">
        <v>14</v>
      </c>
      <c r="L5" s="550"/>
      <c r="M5" s="550"/>
      <c r="N5" s="548" t="s">
        <v>58</v>
      </c>
      <c r="O5" s="549" t="s">
        <v>14</v>
      </c>
      <c r="P5" s="551"/>
      <c r="Q5" s="542"/>
    </row>
    <row r="6" spans="1:17" ht="14.45" customHeight="1" x14ac:dyDescent="0.2">
      <c r="A6" s="443" t="s">
        <v>1073</v>
      </c>
      <c r="B6" s="444" t="s">
        <v>994</v>
      </c>
      <c r="C6" s="444" t="s">
        <v>995</v>
      </c>
      <c r="D6" s="444" t="s">
        <v>996</v>
      </c>
      <c r="E6" s="444" t="s">
        <v>997</v>
      </c>
      <c r="F6" s="448"/>
      <c r="G6" s="448"/>
      <c r="H6" s="448"/>
      <c r="I6" s="448"/>
      <c r="J6" s="448"/>
      <c r="K6" s="448"/>
      <c r="L6" s="448"/>
      <c r="M6" s="448"/>
      <c r="N6" s="448">
        <v>2</v>
      </c>
      <c r="O6" s="448">
        <v>24928</v>
      </c>
      <c r="P6" s="469"/>
      <c r="Q6" s="449">
        <v>12464</v>
      </c>
    </row>
    <row r="7" spans="1:17" ht="14.45" customHeight="1" x14ac:dyDescent="0.2">
      <c r="A7" s="450" t="s">
        <v>1073</v>
      </c>
      <c r="B7" s="451" t="s">
        <v>998</v>
      </c>
      <c r="C7" s="451" t="s">
        <v>995</v>
      </c>
      <c r="D7" s="451" t="s">
        <v>1003</v>
      </c>
      <c r="E7" s="451" t="s">
        <v>1004</v>
      </c>
      <c r="F7" s="455"/>
      <c r="G7" s="455"/>
      <c r="H7" s="455"/>
      <c r="I7" s="455"/>
      <c r="J7" s="455">
        <v>2</v>
      </c>
      <c r="K7" s="455">
        <v>4738</v>
      </c>
      <c r="L7" s="455"/>
      <c r="M7" s="455">
        <v>2369</v>
      </c>
      <c r="N7" s="455">
        <v>5</v>
      </c>
      <c r="O7" s="455">
        <v>12475</v>
      </c>
      <c r="P7" s="543"/>
      <c r="Q7" s="456">
        <v>2495</v>
      </c>
    </row>
    <row r="8" spans="1:17" ht="14.45" customHeight="1" x14ac:dyDescent="0.2">
      <c r="A8" s="450" t="s">
        <v>1073</v>
      </c>
      <c r="B8" s="451" t="s">
        <v>998</v>
      </c>
      <c r="C8" s="451" t="s">
        <v>995</v>
      </c>
      <c r="D8" s="451" t="s">
        <v>1005</v>
      </c>
      <c r="E8" s="451" t="s">
        <v>1006</v>
      </c>
      <c r="F8" s="455"/>
      <c r="G8" s="455"/>
      <c r="H8" s="455"/>
      <c r="I8" s="455"/>
      <c r="J8" s="455"/>
      <c r="K8" s="455"/>
      <c r="L8" s="455"/>
      <c r="M8" s="455"/>
      <c r="N8" s="455">
        <v>4</v>
      </c>
      <c r="O8" s="455">
        <v>4520</v>
      </c>
      <c r="P8" s="543"/>
      <c r="Q8" s="456">
        <v>1130</v>
      </c>
    </row>
    <row r="9" spans="1:17" ht="14.45" customHeight="1" x14ac:dyDescent="0.2">
      <c r="A9" s="450" t="s">
        <v>1073</v>
      </c>
      <c r="B9" s="451" t="s">
        <v>998</v>
      </c>
      <c r="C9" s="451" t="s">
        <v>995</v>
      </c>
      <c r="D9" s="451" t="s">
        <v>1007</v>
      </c>
      <c r="E9" s="451" t="s">
        <v>1008</v>
      </c>
      <c r="F9" s="455">
        <v>1</v>
      </c>
      <c r="G9" s="455">
        <v>3843</v>
      </c>
      <c r="H9" s="455"/>
      <c r="I9" s="455">
        <v>3843</v>
      </c>
      <c r="J9" s="455">
        <v>1</v>
      </c>
      <c r="K9" s="455">
        <v>3855</v>
      </c>
      <c r="L9" s="455"/>
      <c r="M9" s="455">
        <v>3855</v>
      </c>
      <c r="N9" s="455">
        <v>2</v>
      </c>
      <c r="O9" s="455">
        <v>7962</v>
      </c>
      <c r="P9" s="543"/>
      <c r="Q9" s="456">
        <v>3981</v>
      </c>
    </row>
    <row r="10" spans="1:17" ht="14.45" customHeight="1" x14ac:dyDescent="0.2">
      <c r="A10" s="450" t="s">
        <v>1073</v>
      </c>
      <c r="B10" s="451" t="s">
        <v>998</v>
      </c>
      <c r="C10" s="451" t="s">
        <v>995</v>
      </c>
      <c r="D10" s="451" t="s">
        <v>1009</v>
      </c>
      <c r="E10" s="451" t="s">
        <v>1010</v>
      </c>
      <c r="F10" s="455">
        <v>1</v>
      </c>
      <c r="G10" s="455">
        <v>446</v>
      </c>
      <c r="H10" s="455"/>
      <c r="I10" s="455">
        <v>446</v>
      </c>
      <c r="J10" s="455">
        <v>3</v>
      </c>
      <c r="K10" s="455">
        <v>1341</v>
      </c>
      <c r="L10" s="455"/>
      <c r="M10" s="455">
        <v>447</v>
      </c>
      <c r="N10" s="455">
        <v>4</v>
      </c>
      <c r="O10" s="455">
        <v>1816</v>
      </c>
      <c r="P10" s="543"/>
      <c r="Q10" s="456">
        <v>454</v>
      </c>
    </row>
    <row r="11" spans="1:17" ht="14.45" customHeight="1" x14ac:dyDescent="0.2">
      <c r="A11" s="450" t="s">
        <v>1073</v>
      </c>
      <c r="B11" s="451" t="s">
        <v>998</v>
      </c>
      <c r="C11" s="451" t="s">
        <v>995</v>
      </c>
      <c r="D11" s="451" t="s">
        <v>1011</v>
      </c>
      <c r="E11" s="451" t="s">
        <v>1012</v>
      </c>
      <c r="F11" s="455"/>
      <c r="G11" s="455"/>
      <c r="H11" s="455"/>
      <c r="I11" s="455"/>
      <c r="J11" s="455">
        <v>8</v>
      </c>
      <c r="K11" s="455">
        <v>6872</v>
      </c>
      <c r="L11" s="455"/>
      <c r="M11" s="455">
        <v>859</v>
      </c>
      <c r="N11" s="455"/>
      <c r="O11" s="455"/>
      <c r="P11" s="543"/>
      <c r="Q11" s="456"/>
    </row>
    <row r="12" spans="1:17" ht="14.45" customHeight="1" x14ac:dyDescent="0.2">
      <c r="A12" s="450" t="s">
        <v>1073</v>
      </c>
      <c r="B12" s="451" t="s">
        <v>998</v>
      </c>
      <c r="C12" s="451" t="s">
        <v>995</v>
      </c>
      <c r="D12" s="451" t="s">
        <v>1015</v>
      </c>
      <c r="E12" s="451" t="s">
        <v>1016</v>
      </c>
      <c r="F12" s="455"/>
      <c r="G12" s="455"/>
      <c r="H12" s="455"/>
      <c r="I12" s="455"/>
      <c r="J12" s="455">
        <v>2</v>
      </c>
      <c r="K12" s="455">
        <v>1692</v>
      </c>
      <c r="L12" s="455"/>
      <c r="M12" s="455">
        <v>846</v>
      </c>
      <c r="N12" s="455">
        <v>2</v>
      </c>
      <c r="O12" s="455">
        <v>1732</v>
      </c>
      <c r="P12" s="543"/>
      <c r="Q12" s="456">
        <v>866</v>
      </c>
    </row>
    <row r="13" spans="1:17" ht="14.45" customHeight="1" x14ac:dyDescent="0.2">
      <c r="A13" s="450" t="s">
        <v>1073</v>
      </c>
      <c r="B13" s="451" t="s">
        <v>998</v>
      </c>
      <c r="C13" s="451" t="s">
        <v>995</v>
      </c>
      <c r="D13" s="451" t="s">
        <v>1021</v>
      </c>
      <c r="E13" s="451" t="s">
        <v>1022</v>
      </c>
      <c r="F13" s="455">
        <v>3</v>
      </c>
      <c r="G13" s="455">
        <v>51</v>
      </c>
      <c r="H13" s="455"/>
      <c r="I13" s="455">
        <v>17</v>
      </c>
      <c r="J13" s="455">
        <v>4</v>
      </c>
      <c r="K13" s="455">
        <v>68</v>
      </c>
      <c r="L13" s="455"/>
      <c r="M13" s="455">
        <v>17</v>
      </c>
      <c r="N13" s="455">
        <v>9</v>
      </c>
      <c r="O13" s="455">
        <v>171</v>
      </c>
      <c r="P13" s="543"/>
      <c r="Q13" s="456">
        <v>19</v>
      </c>
    </row>
    <row r="14" spans="1:17" ht="14.45" customHeight="1" x14ac:dyDescent="0.2">
      <c r="A14" s="450" t="s">
        <v>1073</v>
      </c>
      <c r="B14" s="451" t="s">
        <v>998</v>
      </c>
      <c r="C14" s="451" t="s">
        <v>995</v>
      </c>
      <c r="D14" s="451" t="s">
        <v>1023</v>
      </c>
      <c r="E14" s="451" t="s">
        <v>1010</v>
      </c>
      <c r="F14" s="455">
        <v>5</v>
      </c>
      <c r="G14" s="455">
        <v>3570</v>
      </c>
      <c r="H14" s="455"/>
      <c r="I14" s="455">
        <v>714</v>
      </c>
      <c r="J14" s="455">
        <v>4</v>
      </c>
      <c r="K14" s="455">
        <v>2872</v>
      </c>
      <c r="L14" s="455"/>
      <c r="M14" s="455">
        <v>718</v>
      </c>
      <c r="N14" s="455">
        <v>12</v>
      </c>
      <c r="O14" s="455">
        <v>8832</v>
      </c>
      <c r="P14" s="543"/>
      <c r="Q14" s="456">
        <v>736</v>
      </c>
    </row>
    <row r="15" spans="1:17" ht="14.45" customHeight="1" x14ac:dyDescent="0.2">
      <c r="A15" s="450" t="s">
        <v>1073</v>
      </c>
      <c r="B15" s="451" t="s">
        <v>998</v>
      </c>
      <c r="C15" s="451" t="s">
        <v>995</v>
      </c>
      <c r="D15" s="451" t="s">
        <v>1024</v>
      </c>
      <c r="E15" s="451" t="s">
        <v>1012</v>
      </c>
      <c r="F15" s="455">
        <v>2</v>
      </c>
      <c r="G15" s="455">
        <v>2896</v>
      </c>
      <c r="H15" s="455"/>
      <c r="I15" s="455">
        <v>1448</v>
      </c>
      <c r="J15" s="455">
        <v>5</v>
      </c>
      <c r="K15" s="455">
        <v>7270</v>
      </c>
      <c r="L15" s="455"/>
      <c r="M15" s="455">
        <v>1454</v>
      </c>
      <c r="N15" s="455">
        <v>5</v>
      </c>
      <c r="O15" s="455">
        <v>7585</v>
      </c>
      <c r="P15" s="543"/>
      <c r="Q15" s="456">
        <v>1517</v>
      </c>
    </row>
    <row r="16" spans="1:17" ht="14.45" customHeight="1" x14ac:dyDescent="0.2">
      <c r="A16" s="450" t="s">
        <v>1073</v>
      </c>
      <c r="B16" s="451" t="s">
        <v>998</v>
      </c>
      <c r="C16" s="451" t="s">
        <v>995</v>
      </c>
      <c r="D16" s="451" t="s">
        <v>1025</v>
      </c>
      <c r="E16" s="451" t="s">
        <v>1026</v>
      </c>
      <c r="F16" s="455">
        <v>3</v>
      </c>
      <c r="G16" s="455">
        <v>7365</v>
      </c>
      <c r="H16" s="455"/>
      <c r="I16" s="455">
        <v>2455</v>
      </c>
      <c r="J16" s="455">
        <v>3</v>
      </c>
      <c r="K16" s="455">
        <v>7401</v>
      </c>
      <c r="L16" s="455"/>
      <c r="M16" s="455">
        <v>2467</v>
      </c>
      <c r="N16" s="455">
        <v>5</v>
      </c>
      <c r="O16" s="455">
        <v>12935</v>
      </c>
      <c r="P16" s="543"/>
      <c r="Q16" s="456">
        <v>2587</v>
      </c>
    </row>
    <row r="17" spans="1:17" ht="14.45" customHeight="1" x14ac:dyDescent="0.2">
      <c r="A17" s="450" t="s">
        <v>1073</v>
      </c>
      <c r="B17" s="451" t="s">
        <v>998</v>
      </c>
      <c r="C17" s="451" t="s">
        <v>995</v>
      </c>
      <c r="D17" s="451" t="s">
        <v>1027</v>
      </c>
      <c r="E17" s="451" t="s">
        <v>1028</v>
      </c>
      <c r="F17" s="455">
        <v>6</v>
      </c>
      <c r="G17" s="455">
        <v>420</v>
      </c>
      <c r="H17" s="455"/>
      <c r="I17" s="455">
        <v>70</v>
      </c>
      <c r="J17" s="455">
        <v>7</v>
      </c>
      <c r="K17" s="455">
        <v>490</v>
      </c>
      <c r="L17" s="455"/>
      <c r="M17" s="455">
        <v>70</v>
      </c>
      <c r="N17" s="455">
        <v>16</v>
      </c>
      <c r="O17" s="455">
        <v>1168</v>
      </c>
      <c r="P17" s="543"/>
      <c r="Q17" s="456">
        <v>73</v>
      </c>
    </row>
    <row r="18" spans="1:17" ht="14.45" customHeight="1" x14ac:dyDescent="0.2">
      <c r="A18" s="450" t="s">
        <v>1073</v>
      </c>
      <c r="B18" s="451" t="s">
        <v>998</v>
      </c>
      <c r="C18" s="451" t="s">
        <v>995</v>
      </c>
      <c r="D18" s="451" t="s">
        <v>1031</v>
      </c>
      <c r="E18" s="451" t="s">
        <v>1032</v>
      </c>
      <c r="F18" s="455"/>
      <c r="G18" s="455"/>
      <c r="H18" s="455"/>
      <c r="I18" s="455"/>
      <c r="J18" s="455">
        <v>2</v>
      </c>
      <c r="K18" s="455">
        <v>3360</v>
      </c>
      <c r="L18" s="455"/>
      <c r="M18" s="455">
        <v>1680</v>
      </c>
      <c r="N18" s="455"/>
      <c r="O18" s="455"/>
      <c r="P18" s="543"/>
      <c r="Q18" s="456"/>
    </row>
    <row r="19" spans="1:17" ht="14.45" customHeight="1" x14ac:dyDescent="0.2">
      <c r="A19" s="450" t="s">
        <v>1073</v>
      </c>
      <c r="B19" s="451" t="s">
        <v>998</v>
      </c>
      <c r="C19" s="451" t="s">
        <v>995</v>
      </c>
      <c r="D19" s="451" t="s">
        <v>1033</v>
      </c>
      <c r="E19" s="451" t="s">
        <v>1034</v>
      </c>
      <c r="F19" s="455">
        <v>11</v>
      </c>
      <c r="G19" s="455">
        <v>6182</v>
      </c>
      <c r="H19" s="455"/>
      <c r="I19" s="455">
        <v>562</v>
      </c>
      <c r="J19" s="455">
        <v>13</v>
      </c>
      <c r="K19" s="455">
        <v>7319</v>
      </c>
      <c r="L19" s="455"/>
      <c r="M19" s="455">
        <v>563</v>
      </c>
      <c r="N19" s="455">
        <v>32</v>
      </c>
      <c r="O19" s="455">
        <v>18336</v>
      </c>
      <c r="P19" s="543"/>
      <c r="Q19" s="456">
        <v>573</v>
      </c>
    </row>
    <row r="20" spans="1:17" ht="14.45" customHeight="1" x14ac:dyDescent="0.2">
      <c r="A20" s="450" t="s">
        <v>1073</v>
      </c>
      <c r="B20" s="451" t="s">
        <v>998</v>
      </c>
      <c r="C20" s="451" t="s">
        <v>995</v>
      </c>
      <c r="D20" s="451" t="s">
        <v>1041</v>
      </c>
      <c r="E20" s="451" t="s">
        <v>1042</v>
      </c>
      <c r="F20" s="455">
        <v>2</v>
      </c>
      <c r="G20" s="455">
        <v>860</v>
      </c>
      <c r="H20" s="455"/>
      <c r="I20" s="455">
        <v>430</v>
      </c>
      <c r="J20" s="455">
        <v>5</v>
      </c>
      <c r="K20" s="455">
        <v>2150</v>
      </c>
      <c r="L20" s="455"/>
      <c r="M20" s="455">
        <v>430</v>
      </c>
      <c r="N20" s="455">
        <v>6</v>
      </c>
      <c r="O20" s="455">
        <v>2598</v>
      </c>
      <c r="P20" s="543"/>
      <c r="Q20" s="456">
        <v>433</v>
      </c>
    </row>
    <row r="21" spans="1:17" ht="14.45" customHeight="1" x14ac:dyDescent="0.2">
      <c r="A21" s="450" t="s">
        <v>1073</v>
      </c>
      <c r="B21" s="451" t="s">
        <v>998</v>
      </c>
      <c r="C21" s="451" t="s">
        <v>995</v>
      </c>
      <c r="D21" s="451" t="s">
        <v>1046</v>
      </c>
      <c r="E21" s="451" t="s">
        <v>1047</v>
      </c>
      <c r="F21" s="455">
        <v>9</v>
      </c>
      <c r="G21" s="455">
        <v>19926</v>
      </c>
      <c r="H21" s="455"/>
      <c r="I21" s="455">
        <v>2214</v>
      </c>
      <c r="J21" s="455">
        <v>16</v>
      </c>
      <c r="K21" s="455">
        <v>35552</v>
      </c>
      <c r="L21" s="455"/>
      <c r="M21" s="455">
        <v>2222</v>
      </c>
      <c r="N21" s="455">
        <v>25</v>
      </c>
      <c r="O21" s="455">
        <v>57475</v>
      </c>
      <c r="P21" s="543"/>
      <c r="Q21" s="456">
        <v>2299</v>
      </c>
    </row>
    <row r="22" spans="1:17" ht="14.45" customHeight="1" x14ac:dyDescent="0.2">
      <c r="A22" s="450" t="s">
        <v>1074</v>
      </c>
      <c r="B22" s="451" t="s">
        <v>998</v>
      </c>
      <c r="C22" s="451" t="s">
        <v>995</v>
      </c>
      <c r="D22" s="451" t="s">
        <v>999</v>
      </c>
      <c r="E22" s="451" t="s">
        <v>1000</v>
      </c>
      <c r="F22" s="455"/>
      <c r="G22" s="455"/>
      <c r="H22" s="455"/>
      <c r="I22" s="455"/>
      <c r="J22" s="455">
        <v>2</v>
      </c>
      <c r="K22" s="455">
        <v>278</v>
      </c>
      <c r="L22" s="455"/>
      <c r="M22" s="455">
        <v>139</v>
      </c>
      <c r="N22" s="455">
        <v>1</v>
      </c>
      <c r="O22" s="455">
        <v>149</v>
      </c>
      <c r="P22" s="543"/>
      <c r="Q22" s="456">
        <v>149</v>
      </c>
    </row>
    <row r="23" spans="1:17" ht="14.45" customHeight="1" x14ac:dyDescent="0.2">
      <c r="A23" s="450" t="s">
        <v>1074</v>
      </c>
      <c r="B23" s="451" t="s">
        <v>998</v>
      </c>
      <c r="C23" s="451" t="s">
        <v>995</v>
      </c>
      <c r="D23" s="451" t="s">
        <v>1001</v>
      </c>
      <c r="E23" s="451" t="s">
        <v>1002</v>
      </c>
      <c r="F23" s="455">
        <v>2</v>
      </c>
      <c r="G23" s="455">
        <v>2536</v>
      </c>
      <c r="H23" s="455"/>
      <c r="I23" s="455">
        <v>1268</v>
      </c>
      <c r="J23" s="455"/>
      <c r="K23" s="455"/>
      <c r="L23" s="455"/>
      <c r="M23" s="455"/>
      <c r="N23" s="455"/>
      <c r="O23" s="455"/>
      <c r="P23" s="543"/>
      <c r="Q23" s="456"/>
    </row>
    <row r="24" spans="1:17" ht="14.45" customHeight="1" x14ac:dyDescent="0.2">
      <c r="A24" s="450" t="s">
        <v>1074</v>
      </c>
      <c r="B24" s="451" t="s">
        <v>998</v>
      </c>
      <c r="C24" s="451" t="s">
        <v>995</v>
      </c>
      <c r="D24" s="451" t="s">
        <v>1003</v>
      </c>
      <c r="E24" s="451" t="s">
        <v>1004</v>
      </c>
      <c r="F24" s="455">
        <v>1</v>
      </c>
      <c r="G24" s="455">
        <v>2357</v>
      </c>
      <c r="H24" s="455"/>
      <c r="I24" s="455">
        <v>2357</v>
      </c>
      <c r="J24" s="455">
        <v>8</v>
      </c>
      <c r="K24" s="455">
        <v>18952</v>
      </c>
      <c r="L24" s="455"/>
      <c r="M24" s="455">
        <v>2369</v>
      </c>
      <c r="N24" s="455">
        <v>12</v>
      </c>
      <c r="O24" s="455">
        <v>29940</v>
      </c>
      <c r="P24" s="543"/>
      <c r="Q24" s="456">
        <v>2495</v>
      </c>
    </row>
    <row r="25" spans="1:17" ht="14.45" customHeight="1" x14ac:dyDescent="0.2">
      <c r="A25" s="450" t="s">
        <v>1074</v>
      </c>
      <c r="B25" s="451" t="s">
        <v>998</v>
      </c>
      <c r="C25" s="451" t="s">
        <v>995</v>
      </c>
      <c r="D25" s="451" t="s">
        <v>1005</v>
      </c>
      <c r="E25" s="451" t="s">
        <v>1006</v>
      </c>
      <c r="F25" s="455">
        <v>2</v>
      </c>
      <c r="G25" s="455">
        <v>2166</v>
      </c>
      <c r="H25" s="455"/>
      <c r="I25" s="455">
        <v>1083</v>
      </c>
      <c r="J25" s="455">
        <v>2</v>
      </c>
      <c r="K25" s="455">
        <v>2174</v>
      </c>
      <c r="L25" s="455"/>
      <c r="M25" s="455">
        <v>1087</v>
      </c>
      <c r="N25" s="455"/>
      <c r="O25" s="455"/>
      <c r="P25" s="543"/>
      <c r="Q25" s="456"/>
    </row>
    <row r="26" spans="1:17" ht="14.45" customHeight="1" x14ac:dyDescent="0.2">
      <c r="A26" s="450" t="s">
        <v>1074</v>
      </c>
      <c r="B26" s="451" t="s">
        <v>998</v>
      </c>
      <c r="C26" s="451" t="s">
        <v>995</v>
      </c>
      <c r="D26" s="451" t="s">
        <v>1007</v>
      </c>
      <c r="E26" s="451" t="s">
        <v>1008</v>
      </c>
      <c r="F26" s="455">
        <v>12</v>
      </c>
      <c r="G26" s="455">
        <v>46116</v>
      </c>
      <c r="H26" s="455"/>
      <c r="I26" s="455">
        <v>3843</v>
      </c>
      <c r="J26" s="455">
        <v>11</v>
      </c>
      <c r="K26" s="455">
        <v>42405</v>
      </c>
      <c r="L26" s="455"/>
      <c r="M26" s="455">
        <v>3855</v>
      </c>
      <c r="N26" s="455">
        <v>26</v>
      </c>
      <c r="O26" s="455">
        <v>103506</v>
      </c>
      <c r="P26" s="543"/>
      <c r="Q26" s="456">
        <v>3981</v>
      </c>
    </row>
    <row r="27" spans="1:17" ht="14.45" customHeight="1" x14ac:dyDescent="0.2">
      <c r="A27" s="450" t="s">
        <v>1074</v>
      </c>
      <c r="B27" s="451" t="s">
        <v>998</v>
      </c>
      <c r="C27" s="451" t="s">
        <v>995</v>
      </c>
      <c r="D27" s="451" t="s">
        <v>1009</v>
      </c>
      <c r="E27" s="451" t="s">
        <v>1010</v>
      </c>
      <c r="F27" s="455">
        <v>9</v>
      </c>
      <c r="G27" s="455">
        <v>4014</v>
      </c>
      <c r="H27" s="455"/>
      <c r="I27" s="455">
        <v>446</v>
      </c>
      <c r="J27" s="455">
        <v>4</v>
      </c>
      <c r="K27" s="455">
        <v>1788</v>
      </c>
      <c r="L27" s="455"/>
      <c r="M27" s="455">
        <v>447</v>
      </c>
      <c r="N27" s="455">
        <v>2</v>
      </c>
      <c r="O27" s="455">
        <v>908</v>
      </c>
      <c r="P27" s="543"/>
      <c r="Q27" s="456">
        <v>454</v>
      </c>
    </row>
    <row r="28" spans="1:17" ht="14.45" customHeight="1" x14ac:dyDescent="0.2">
      <c r="A28" s="450" t="s">
        <v>1074</v>
      </c>
      <c r="B28" s="451" t="s">
        <v>998</v>
      </c>
      <c r="C28" s="451" t="s">
        <v>995</v>
      </c>
      <c r="D28" s="451" t="s">
        <v>1011</v>
      </c>
      <c r="E28" s="451" t="s">
        <v>1012</v>
      </c>
      <c r="F28" s="455"/>
      <c r="G28" s="455"/>
      <c r="H28" s="455"/>
      <c r="I28" s="455"/>
      <c r="J28" s="455"/>
      <c r="K28" s="455"/>
      <c r="L28" s="455"/>
      <c r="M28" s="455"/>
      <c r="N28" s="455">
        <v>4</v>
      </c>
      <c r="O28" s="455">
        <v>3516</v>
      </c>
      <c r="P28" s="543"/>
      <c r="Q28" s="456">
        <v>879</v>
      </c>
    </row>
    <row r="29" spans="1:17" ht="14.45" customHeight="1" x14ac:dyDescent="0.2">
      <c r="A29" s="450" t="s">
        <v>1074</v>
      </c>
      <c r="B29" s="451" t="s">
        <v>998</v>
      </c>
      <c r="C29" s="451" t="s">
        <v>995</v>
      </c>
      <c r="D29" s="451" t="s">
        <v>1015</v>
      </c>
      <c r="E29" s="451" t="s">
        <v>1016</v>
      </c>
      <c r="F29" s="455">
        <v>1</v>
      </c>
      <c r="G29" s="455">
        <v>844</v>
      </c>
      <c r="H29" s="455"/>
      <c r="I29" s="455">
        <v>844</v>
      </c>
      <c r="J29" s="455">
        <v>5</v>
      </c>
      <c r="K29" s="455">
        <v>4230</v>
      </c>
      <c r="L29" s="455"/>
      <c r="M29" s="455">
        <v>846</v>
      </c>
      <c r="N29" s="455">
        <v>2</v>
      </c>
      <c r="O29" s="455">
        <v>1732</v>
      </c>
      <c r="P29" s="543"/>
      <c r="Q29" s="456">
        <v>866</v>
      </c>
    </row>
    <row r="30" spans="1:17" ht="14.45" customHeight="1" x14ac:dyDescent="0.2">
      <c r="A30" s="450" t="s">
        <v>1074</v>
      </c>
      <c r="B30" s="451" t="s">
        <v>998</v>
      </c>
      <c r="C30" s="451" t="s">
        <v>995</v>
      </c>
      <c r="D30" s="451" t="s">
        <v>1021</v>
      </c>
      <c r="E30" s="451" t="s">
        <v>1022</v>
      </c>
      <c r="F30" s="455">
        <v>34</v>
      </c>
      <c r="G30" s="455">
        <v>578</v>
      </c>
      <c r="H30" s="455"/>
      <c r="I30" s="455">
        <v>17</v>
      </c>
      <c r="J30" s="455">
        <v>22</v>
      </c>
      <c r="K30" s="455">
        <v>374</v>
      </c>
      <c r="L30" s="455"/>
      <c r="M30" s="455">
        <v>17</v>
      </c>
      <c r="N30" s="455">
        <v>28</v>
      </c>
      <c r="O30" s="455">
        <v>532</v>
      </c>
      <c r="P30" s="543"/>
      <c r="Q30" s="456">
        <v>19</v>
      </c>
    </row>
    <row r="31" spans="1:17" ht="14.45" customHeight="1" x14ac:dyDescent="0.2">
      <c r="A31" s="450" t="s">
        <v>1074</v>
      </c>
      <c r="B31" s="451" t="s">
        <v>998</v>
      </c>
      <c r="C31" s="451" t="s">
        <v>995</v>
      </c>
      <c r="D31" s="451" t="s">
        <v>1023</v>
      </c>
      <c r="E31" s="451" t="s">
        <v>1010</v>
      </c>
      <c r="F31" s="455">
        <v>57</v>
      </c>
      <c r="G31" s="455">
        <v>40698</v>
      </c>
      <c r="H31" s="455"/>
      <c r="I31" s="455">
        <v>714</v>
      </c>
      <c r="J31" s="455">
        <v>39</v>
      </c>
      <c r="K31" s="455">
        <v>28002</v>
      </c>
      <c r="L31" s="455"/>
      <c r="M31" s="455">
        <v>718</v>
      </c>
      <c r="N31" s="455">
        <v>50</v>
      </c>
      <c r="O31" s="455">
        <v>36800</v>
      </c>
      <c r="P31" s="543"/>
      <c r="Q31" s="456">
        <v>736</v>
      </c>
    </row>
    <row r="32" spans="1:17" ht="14.45" customHeight="1" x14ac:dyDescent="0.2">
      <c r="A32" s="450" t="s">
        <v>1074</v>
      </c>
      <c r="B32" s="451" t="s">
        <v>998</v>
      </c>
      <c r="C32" s="451" t="s">
        <v>995</v>
      </c>
      <c r="D32" s="451" t="s">
        <v>1024</v>
      </c>
      <c r="E32" s="451" t="s">
        <v>1012</v>
      </c>
      <c r="F32" s="455">
        <v>64</v>
      </c>
      <c r="G32" s="455">
        <v>92672</v>
      </c>
      <c r="H32" s="455"/>
      <c r="I32" s="455">
        <v>1448</v>
      </c>
      <c r="J32" s="455">
        <v>34</v>
      </c>
      <c r="K32" s="455">
        <v>49436</v>
      </c>
      <c r="L32" s="455"/>
      <c r="M32" s="455">
        <v>1454</v>
      </c>
      <c r="N32" s="455">
        <v>50</v>
      </c>
      <c r="O32" s="455">
        <v>75850</v>
      </c>
      <c r="P32" s="543"/>
      <c r="Q32" s="456">
        <v>1517</v>
      </c>
    </row>
    <row r="33" spans="1:17" ht="14.45" customHeight="1" x14ac:dyDescent="0.2">
      <c r="A33" s="450" t="s">
        <v>1074</v>
      </c>
      <c r="B33" s="451" t="s">
        <v>998</v>
      </c>
      <c r="C33" s="451" t="s">
        <v>995</v>
      </c>
      <c r="D33" s="451" t="s">
        <v>1025</v>
      </c>
      <c r="E33" s="451" t="s">
        <v>1026</v>
      </c>
      <c r="F33" s="455">
        <v>49</v>
      </c>
      <c r="G33" s="455">
        <v>120295</v>
      </c>
      <c r="H33" s="455"/>
      <c r="I33" s="455">
        <v>2455</v>
      </c>
      <c r="J33" s="455">
        <v>30</v>
      </c>
      <c r="K33" s="455">
        <v>74010</v>
      </c>
      <c r="L33" s="455"/>
      <c r="M33" s="455">
        <v>2467</v>
      </c>
      <c r="N33" s="455">
        <v>38</v>
      </c>
      <c r="O33" s="455">
        <v>98306</v>
      </c>
      <c r="P33" s="543"/>
      <c r="Q33" s="456">
        <v>2587</v>
      </c>
    </row>
    <row r="34" spans="1:17" ht="14.45" customHeight="1" x14ac:dyDescent="0.2">
      <c r="A34" s="450" t="s">
        <v>1074</v>
      </c>
      <c r="B34" s="451" t="s">
        <v>998</v>
      </c>
      <c r="C34" s="451" t="s">
        <v>995</v>
      </c>
      <c r="D34" s="451" t="s">
        <v>1027</v>
      </c>
      <c r="E34" s="451" t="s">
        <v>1028</v>
      </c>
      <c r="F34" s="455">
        <v>65</v>
      </c>
      <c r="G34" s="455">
        <v>4550</v>
      </c>
      <c r="H34" s="455"/>
      <c r="I34" s="455">
        <v>70</v>
      </c>
      <c r="J34" s="455">
        <v>43</v>
      </c>
      <c r="K34" s="455">
        <v>3010</v>
      </c>
      <c r="L34" s="455"/>
      <c r="M34" s="455">
        <v>70</v>
      </c>
      <c r="N34" s="455">
        <v>51</v>
      </c>
      <c r="O34" s="455">
        <v>3723</v>
      </c>
      <c r="P34" s="543"/>
      <c r="Q34" s="456">
        <v>73</v>
      </c>
    </row>
    <row r="35" spans="1:17" ht="14.45" customHeight="1" x14ac:dyDescent="0.2">
      <c r="A35" s="450" t="s">
        <v>1074</v>
      </c>
      <c r="B35" s="451" t="s">
        <v>998</v>
      </c>
      <c r="C35" s="451" t="s">
        <v>995</v>
      </c>
      <c r="D35" s="451" t="s">
        <v>1031</v>
      </c>
      <c r="E35" s="451" t="s">
        <v>1032</v>
      </c>
      <c r="F35" s="455">
        <v>3</v>
      </c>
      <c r="G35" s="455">
        <v>5022</v>
      </c>
      <c r="H35" s="455"/>
      <c r="I35" s="455">
        <v>1674</v>
      </c>
      <c r="J35" s="455"/>
      <c r="K35" s="455"/>
      <c r="L35" s="455"/>
      <c r="M35" s="455"/>
      <c r="N35" s="455">
        <v>4</v>
      </c>
      <c r="O35" s="455">
        <v>6972</v>
      </c>
      <c r="P35" s="543"/>
      <c r="Q35" s="456">
        <v>1743</v>
      </c>
    </row>
    <row r="36" spans="1:17" ht="14.45" customHeight="1" x14ac:dyDescent="0.2">
      <c r="A36" s="450" t="s">
        <v>1074</v>
      </c>
      <c r="B36" s="451" t="s">
        <v>998</v>
      </c>
      <c r="C36" s="451" t="s">
        <v>995</v>
      </c>
      <c r="D36" s="451" t="s">
        <v>1033</v>
      </c>
      <c r="E36" s="451" t="s">
        <v>1034</v>
      </c>
      <c r="F36" s="455">
        <v>129</v>
      </c>
      <c r="G36" s="455">
        <v>72498</v>
      </c>
      <c r="H36" s="455"/>
      <c r="I36" s="455">
        <v>562</v>
      </c>
      <c r="J36" s="455">
        <v>95</v>
      </c>
      <c r="K36" s="455">
        <v>53485</v>
      </c>
      <c r="L36" s="455"/>
      <c r="M36" s="455">
        <v>563</v>
      </c>
      <c r="N36" s="455">
        <v>125</v>
      </c>
      <c r="O36" s="455">
        <v>71625</v>
      </c>
      <c r="P36" s="543"/>
      <c r="Q36" s="456">
        <v>573</v>
      </c>
    </row>
    <row r="37" spans="1:17" ht="14.45" customHeight="1" x14ac:dyDescent="0.2">
      <c r="A37" s="450" t="s">
        <v>1074</v>
      </c>
      <c r="B37" s="451" t="s">
        <v>998</v>
      </c>
      <c r="C37" s="451" t="s">
        <v>995</v>
      </c>
      <c r="D37" s="451" t="s">
        <v>1041</v>
      </c>
      <c r="E37" s="451" t="s">
        <v>1042</v>
      </c>
      <c r="F37" s="455">
        <v>9</v>
      </c>
      <c r="G37" s="455">
        <v>3870</v>
      </c>
      <c r="H37" s="455"/>
      <c r="I37" s="455">
        <v>430</v>
      </c>
      <c r="J37" s="455">
        <v>4</v>
      </c>
      <c r="K37" s="455">
        <v>1720</v>
      </c>
      <c r="L37" s="455"/>
      <c r="M37" s="455">
        <v>430</v>
      </c>
      <c r="N37" s="455">
        <v>7</v>
      </c>
      <c r="O37" s="455">
        <v>3031</v>
      </c>
      <c r="P37" s="543"/>
      <c r="Q37" s="456">
        <v>433</v>
      </c>
    </row>
    <row r="38" spans="1:17" ht="14.45" customHeight="1" x14ac:dyDescent="0.2">
      <c r="A38" s="450" t="s">
        <v>1074</v>
      </c>
      <c r="B38" s="451" t="s">
        <v>998</v>
      </c>
      <c r="C38" s="451" t="s">
        <v>995</v>
      </c>
      <c r="D38" s="451" t="s">
        <v>1046</v>
      </c>
      <c r="E38" s="451" t="s">
        <v>1047</v>
      </c>
      <c r="F38" s="455">
        <v>81</v>
      </c>
      <c r="G38" s="455">
        <v>179334</v>
      </c>
      <c r="H38" s="455"/>
      <c r="I38" s="455">
        <v>2214</v>
      </c>
      <c r="J38" s="455">
        <v>58</v>
      </c>
      <c r="K38" s="455">
        <v>128876</v>
      </c>
      <c r="L38" s="455"/>
      <c r="M38" s="455">
        <v>2222</v>
      </c>
      <c r="N38" s="455">
        <v>93</v>
      </c>
      <c r="O38" s="455">
        <v>213807</v>
      </c>
      <c r="P38" s="543"/>
      <c r="Q38" s="456">
        <v>2299</v>
      </c>
    </row>
    <row r="39" spans="1:17" ht="14.45" customHeight="1" x14ac:dyDescent="0.2">
      <c r="A39" s="450" t="s">
        <v>1075</v>
      </c>
      <c r="B39" s="451" t="s">
        <v>994</v>
      </c>
      <c r="C39" s="451" t="s">
        <v>995</v>
      </c>
      <c r="D39" s="451" t="s">
        <v>996</v>
      </c>
      <c r="E39" s="451" t="s">
        <v>997</v>
      </c>
      <c r="F39" s="455"/>
      <c r="G39" s="455"/>
      <c r="H39" s="455"/>
      <c r="I39" s="455"/>
      <c r="J39" s="455">
        <v>1</v>
      </c>
      <c r="K39" s="455">
        <v>11583</v>
      </c>
      <c r="L39" s="455"/>
      <c r="M39" s="455">
        <v>11583</v>
      </c>
      <c r="N39" s="455"/>
      <c r="O39" s="455"/>
      <c r="P39" s="543"/>
      <c r="Q39" s="456"/>
    </row>
    <row r="40" spans="1:17" ht="14.45" customHeight="1" x14ac:dyDescent="0.2">
      <c r="A40" s="450" t="s">
        <v>1075</v>
      </c>
      <c r="B40" s="451" t="s">
        <v>998</v>
      </c>
      <c r="C40" s="451" t="s">
        <v>995</v>
      </c>
      <c r="D40" s="451" t="s">
        <v>999</v>
      </c>
      <c r="E40" s="451" t="s">
        <v>1000</v>
      </c>
      <c r="F40" s="455">
        <v>2</v>
      </c>
      <c r="G40" s="455">
        <v>276</v>
      </c>
      <c r="H40" s="455"/>
      <c r="I40" s="455">
        <v>138</v>
      </c>
      <c r="J40" s="455">
        <v>1</v>
      </c>
      <c r="K40" s="455">
        <v>139</v>
      </c>
      <c r="L40" s="455"/>
      <c r="M40" s="455">
        <v>139</v>
      </c>
      <c r="N40" s="455"/>
      <c r="O40" s="455"/>
      <c r="P40" s="543"/>
      <c r="Q40" s="456"/>
    </row>
    <row r="41" spans="1:17" ht="14.45" customHeight="1" x14ac:dyDescent="0.2">
      <c r="A41" s="450" t="s">
        <v>1075</v>
      </c>
      <c r="B41" s="451" t="s">
        <v>998</v>
      </c>
      <c r="C41" s="451" t="s">
        <v>995</v>
      </c>
      <c r="D41" s="451" t="s">
        <v>1001</v>
      </c>
      <c r="E41" s="451" t="s">
        <v>1002</v>
      </c>
      <c r="F41" s="455">
        <v>2</v>
      </c>
      <c r="G41" s="455">
        <v>2536</v>
      </c>
      <c r="H41" s="455"/>
      <c r="I41" s="455">
        <v>1268</v>
      </c>
      <c r="J41" s="455">
        <v>11</v>
      </c>
      <c r="K41" s="455">
        <v>13992</v>
      </c>
      <c r="L41" s="455"/>
      <c r="M41" s="455">
        <v>1272</v>
      </c>
      <c r="N41" s="455">
        <v>7</v>
      </c>
      <c r="O41" s="455">
        <v>9205</v>
      </c>
      <c r="P41" s="543"/>
      <c r="Q41" s="456">
        <v>1315</v>
      </c>
    </row>
    <row r="42" spans="1:17" ht="14.45" customHeight="1" x14ac:dyDescent="0.2">
      <c r="A42" s="450" t="s">
        <v>1075</v>
      </c>
      <c r="B42" s="451" t="s">
        <v>998</v>
      </c>
      <c r="C42" s="451" t="s">
        <v>995</v>
      </c>
      <c r="D42" s="451" t="s">
        <v>1003</v>
      </c>
      <c r="E42" s="451" t="s">
        <v>1004</v>
      </c>
      <c r="F42" s="455">
        <v>11</v>
      </c>
      <c r="G42" s="455">
        <v>25927</v>
      </c>
      <c r="H42" s="455"/>
      <c r="I42" s="455">
        <v>2357</v>
      </c>
      <c r="J42" s="455">
        <v>14</v>
      </c>
      <c r="K42" s="455">
        <v>33166</v>
      </c>
      <c r="L42" s="455"/>
      <c r="M42" s="455">
        <v>2369</v>
      </c>
      <c r="N42" s="455">
        <v>21</v>
      </c>
      <c r="O42" s="455">
        <v>52395</v>
      </c>
      <c r="P42" s="543"/>
      <c r="Q42" s="456">
        <v>2495</v>
      </c>
    </row>
    <row r="43" spans="1:17" ht="14.45" customHeight="1" x14ac:dyDescent="0.2">
      <c r="A43" s="450" t="s">
        <v>1075</v>
      </c>
      <c r="B43" s="451" t="s">
        <v>998</v>
      </c>
      <c r="C43" s="451" t="s">
        <v>995</v>
      </c>
      <c r="D43" s="451" t="s">
        <v>1005</v>
      </c>
      <c r="E43" s="451" t="s">
        <v>1006</v>
      </c>
      <c r="F43" s="455">
        <v>4</v>
      </c>
      <c r="G43" s="455">
        <v>4332</v>
      </c>
      <c r="H43" s="455"/>
      <c r="I43" s="455">
        <v>1083</v>
      </c>
      <c r="J43" s="455">
        <v>12</v>
      </c>
      <c r="K43" s="455">
        <v>13044</v>
      </c>
      <c r="L43" s="455"/>
      <c r="M43" s="455">
        <v>1087</v>
      </c>
      <c r="N43" s="455">
        <v>17</v>
      </c>
      <c r="O43" s="455">
        <v>19210</v>
      </c>
      <c r="P43" s="543"/>
      <c r="Q43" s="456">
        <v>1130</v>
      </c>
    </row>
    <row r="44" spans="1:17" ht="14.45" customHeight="1" x14ac:dyDescent="0.2">
      <c r="A44" s="450" t="s">
        <v>1075</v>
      </c>
      <c r="B44" s="451" t="s">
        <v>998</v>
      </c>
      <c r="C44" s="451" t="s">
        <v>995</v>
      </c>
      <c r="D44" s="451" t="s">
        <v>1007</v>
      </c>
      <c r="E44" s="451" t="s">
        <v>1008</v>
      </c>
      <c r="F44" s="455">
        <v>18</v>
      </c>
      <c r="G44" s="455">
        <v>69174</v>
      </c>
      <c r="H44" s="455"/>
      <c r="I44" s="455">
        <v>3843</v>
      </c>
      <c r="J44" s="455">
        <v>12</v>
      </c>
      <c r="K44" s="455">
        <v>46260</v>
      </c>
      <c r="L44" s="455"/>
      <c r="M44" s="455">
        <v>3855</v>
      </c>
      <c r="N44" s="455">
        <v>9</v>
      </c>
      <c r="O44" s="455">
        <v>35829</v>
      </c>
      <c r="P44" s="543"/>
      <c r="Q44" s="456">
        <v>3981</v>
      </c>
    </row>
    <row r="45" spans="1:17" ht="14.45" customHeight="1" x14ac:dyDescent="0.2">
      <c r="A45" s="450" t="s">
        <v>1075</v>
      </c>
      <c r="B45" s="451" t="s">
        <v>998</v>
      </c>
      <c r="C45" s="451" t="s">
        <v>995</v>
      </c>
      <c r="D45" s="451" t="s">
        <v>1009</v>
      </c>
      <c r="E45" s="451" t="s">
        <v>1010</v>
      </c>
      <c r="F45" s="455">
        <v>1</v>
      </c>
      <c r="G45" s="455">
        <v>446</v>
      </c>
      <c r="H45" s="455"/>
      <c r="I45" s="455">
        <v>446</v>
      </c>
      <c r="J45" s="455">
        <v>19</v>
      </c>
      <c r="K45" s="455">
        <v>8493</v>
      </c>
      <c r="L45" s="455"/>
      <c r="M45" s="455">
        <v>447</v>
      </c>
      <c r="N45" s="455">
        <v>3</v>
      </c>
      <c r="O45" s="455">
        <v>1362</v>
      </c>
      <c r="P45" s="543"/>
      <c r="Q45" s="456">
        <v>454</v>
      </c>
    </row>
    <row r="46" spans="1:17" ht="14.45" customHeight="1" x14ac:dyDescent="0.2">
      <c r="A46" s="450" t="s">
        <v>1075</v>
      </c>
      <c r="B46" s="451" t="s">
        <v>998</v>
      </c>
      <c r="C46" s="451" t="s">
        <v>995</v>
      </c>
      <c r="D46" s="451" t="s">
        <v>1011</v>
      </c>
      <c r="E46" s="451" t="s">
        <v>1012</v>
      </c>
      <c r="F46" s="455">
        <v>2</v>
      </c>
      <c r="G46" s="455">
        <v>1714</v>
      </c>
      <c r="H46" s="455"/>
      <c r="I46" s="455">
        <v>857</v>
      </c>
      <c r="J46" s="455"/>
      <c r="K46" s="455"/>
      <c r="L46" s="455"/>
      <c r="M46" s="455"/>
      <c r="N46" s="455"/>
      <c r="O46" s="455"/>
      <c r="P46" s="543"/>
      <c r="Q46" s="456"/>
    </row>
    <row r="47" spans="1:17" ht="14.45" customHeight="1" x14ac:dyDescent="0.2">
      <c r="A47" s="450" t="s">
        <v>1075</v>
      </c>
      <c r="B47" s="451" t="s">
        <v>998</v>
      </c>
      <c r="C47" s="451" t="s">
        <v>995</v>
      </c>
      <c r="D47" s="451" t="s">
        <v>1013</v>
      </c>
      <c r="E47" s="451" t="s">
        <v>1014</v>
      </c>
      <c r="F47" s="455"/>
      <c r="G47" s="455"/>
      <c r="H47" s="455"/>
      <c r="I47" s="455"/>
      <c r="J47" s="455"/>
      <c r="K47" s="455"/>
      <c r="L47" s="455"/>
      <c r="M47" s="455"/>
      <c r="N47" s="455">
        <v>2</v>
      </c>
      <c r="O47" s="455">
        <v>3452</v>
      </c>
      <c r="P47" s="543"/>
      <c r="Q47" s="456">
        <v>1726</v>
      </c>
    </row>
    <row r="48" spans="1:17" ht="14.45" customHeight="1" x14ac:dyDescent="0.2">
      <c r="A48" s="450" t="s">
        <v>1075</v>
      </c>
      <c r="B48" s="451" t="s">
        <v>998</v>
      </c>
      <c r="C48" s="451" t="s">
        <v>995</v>
      </c>
      <c r="D48" s="451" t="s">
        <v>1015</v>
      </c>
      <c r="E48" s="451" t="s">
        <v>1016</v>
      </c>
      <c r="F48" s="455">
        <v>2</v>
      </c>
      <c r="G48" s="455">
        <v>1688</v>
      </c>
      <c r="H48" s="455"/>
      <c r="I48" s="455">
        <v>844</v>
      </c>
      <c r="J48" s="455">
        <v>7</v>
      </c>
      <c r="K48" s="455">
        <v>5922</v>
      </c>
      <c r="L48" s="455"/>
      <c r="M48" s="455">
        <v>846</v>
      </c>
      <c r="N48" s="455">
        <v>3</v>
      </c>
      <c r="O48" s="455">
        <v>2598</v>
      </c>
      <c r="P48" s="543"/>
      <c r="Q48" s="456">
        <v>866</v>
      </c>
    </row>
    <row r="49" spans="1:17" ht="14.45" customHeight="1" x14ac:dyDescent="0.2">
      <c r="A49" s="450" t="s">
        <v>1075</v>
      </c>
      <c r="B49" s="451" t="s">
        <v>998</v>
      </c>
      <c r="C49" s="451" t="s">
        <v>995</v>
      </c>
      <c r="D49" s="451" t="s">
        <v>1019</v>
      </c>
      <c r="E49" s="451" t="s">
        <v>1020</v>
      </c>
      <c r="F49" s="455"/>
      <c r="G49" s="455"/>
      <c r="H49" s="455"/>
      <c r="I49" s="455"/>
      <c r="J49" s="455"/>
      <c r="K49" s="455"/>
      <c r="L49" s="455"/>
      <c r="M49" s="455"/>
      <c r="N49" s="455">
        <v>1</v>
      </c>
      <c r="O49" s="455">
        <v>3471</v>
      </c>
      <c r="P49" s="543"/>
      <c r="Q49" s="456">
        <v>3471</v>
      </c>
    </row>
    <row r="50" spans="1:17" ht="14.45" customHeight="1" x14ac:dyDescent="0.2">
      <c r="A50" s="450" t="s">
        <v>1075</v>
      </c>
      <c r="B50" s="451" t="s">
        <v>998</v>
      </c>
      <c r="C50" s="451" t="s">
        <v>995</v>
      </c>
      <c r="D50" s="451" t="s">
        <v>1021</v>
      </c>
      <c r="E50" s="451" t="s">
        <v>1022</v>
      </c>
      <c r="F50" s="455">
        <v>28</v>
      </c>
      <c r="G50" s="455">
        <v>476</v>
      </c>
      <c r="H50" s="455"/>
      <c r="I50" s="455">
        <v>17</v>
      </c>
      <c r="J50" s="455">
        <v>52</v>
      </c>
      <c r="K50" s="455">
        <v>884</v>
      </c>
      <c r="L50" s="455"/>
      <c r="M50" s="455">
        <v>17</v>
      </c>
      <c r="N50" s="455">
        <v>34</v>
      </c>
      <c r="O50" s="455">
        <v>646</v>
      </c>
      <c r="P50" s="543"/>
      <c r="Q50" s="456">
        <v>19</v>
      </c>
    </row>
    <row r="51" spans="1:17" ht="14.45" customHeight="1" x14ac:dyDescent="0.2">
      <c r="A51" s="450" t="s">
        <v>1075</v>
      </c>
      <c r="B51" s="451" t="s">
        <v>998</v>
      </c>
      <c r="C51" s="451" t="s">
        <v>995</v>
      </c>
      <c r="D51" s="451" t="s">
        <v>1023</v>
      </c>
      <c r="E51" s="451" t="s">
        <v>1010</v>
      </c>
      <c r="F51" s="455">
        <v>52</v>
      </c>
      <c r="G51" s="455">
        <v>37128</v>
      </c>
      <c r="H51" s="455"/>
      <c r="I51" s="455">
        <v>714</v>
      </c>
      <c r="J51" s="455">
        <v>74</v>
      </c>
      <c r="K51" s="455">
        <v>53132</v>
      </c>
      <c r="L51" s="455"/>
      <c r="M51" s="455">
        <v>718</v>
      </c>
      <c r="N51" s="455">
        <v>51</v>
      </c>
      <c r="O51" s="455">
        <v>37536</v>
      </c>
      <c r="P51" s="543"/>
      <c r="Q51" s="456">
        <v>736</v>
      </c>
    </row>
    <row r="52" spans="1:17" ht="14.45" customHeight="1" x14ac:dyDescent="0.2">
      <c r="A52" s="450" t="s">
        <v>1075</v>
      </c>
      <c r="B52" s="451" t="s">
        <v>998</v>
      </c>
      <c r="C52" s="451" t="s">
        <v>995</v>
      </c>
      <c r="D52" s="451" t="s">
        <v>1024</v>
      </c>
      <c r="E52" s="451" t="s">
        <v>1012</v>
      </c>
      <c r="F52" s="455">
        <v>81</v>
      </c>
      <c r="G52" s="455">
        <v>117288</v>
      </c>
      <c r="H52" s="455"/>
      <c r="I52" s="455">
        <v>1448</v>
      </c>
      <c r="J52" s="455">
        <v>59</v>
      </c>
      <c r="K52" s="455">
        <v>85786</v>
      </c>
      <c r="L52" s="455"/>
      <c r="M52" s="455">
        <v>1454</v>
      </c>
      <c r="N52" s="455">
        <v>81</v>
      </c>
      <c r="O52" s="455">
        <v>122877</v>
      </c>
      <c r="P52" s="543"/>
      <c r="Q52" s="456">
        <v>1517</v>
      </c>
    </row>
    <row r="53" spans="1:17" ht="14.45" customHeight="1" x14ac:dyDescent="0.2">
      <c r="A53" s="450" t="s">
        <v>1075</v>
      </c>
      <c r="B53" s="451" t="s">
        <v>998</v>
      </c>
      <c r="C53" s="451" t="s">
        <v>995</v>
      </c>
      <c r="D53" s="451" t="s">
        <v>1025</v>
      </c>
      <c r="E53" s="451" t="s">
        <v>1026</v>
      </c>
      <c r="F53" s="455">
        <v>45</v>
      </c>
      <c r="G53" s="455">
        <v>110475</v>
      </c>
      <c r="H53" s="455"/>
      <c r="I53" s="455">
        <v>2455</v>
      </c>
      <c r="J53" s="455">
        <v>38</v>
      </c>
      <c r="K53" s="455">
        <v>93746</v>
      </c>
      <c r="L53" s="455"/>
      <c r="M53" s="455">
        <v>2467</v>
      </c>
      <c r="N53" s="455">
        <v>42</v>
      </c>
      <c r="O53" s="455">
        <v>108654</v>
      </c>
      <c r="P53" s="543"/>
      <c r="Q53" s="456">
        <v>2587</v>
      </c>
    </row>
    <row r="54" spans="1:17" ht="14.45" customHeight="1" x14ac:dyDescent="0.2">
      <c r="A54" s="450" t="s">
        <v>1075</v>
      </c>
      <c r="B54" s="451" t="s">
        <v>998</v>
      </c>
      <c r="C54" s="451" t="s">
        <v>995</v>
      </c>
      <c r="D54" s="451" t="s">
        <v>1027</v>
      </c>
      <c r="E54" s="451" t="s">
        <v>1028</v>
      </c>
      <c r="F54" s="455">
        <v>53</v>
      </c>
      <c r="G54" s="455">
        <v>3710</v>
      </c>
      <c r="H54" s="455"/>
      <c r="I54" s="455">
        <v>70</v>
      </c>
      <c r="J54" s="455">
        <v>88</v>
      </c>
      <c r="K54" s="455">
        <v>6160</v>
      </c>
      <c r="L54" s="455"/>
      <c r="M54" s="455">
        <v>70</v>
      </c>
      <c r="N54" s="455">
        <v>54</v>
      </c>
      <c r="O54" s="455">
        <v>3942</v>
      </c>
      <c r="P54" s="543"/>
      <c r="Q54" s="456">
        <v>73</v>
      </c>
    </row>
    <row r="55" spans="1:17" ht="14.45" customHeight="1" x14ac:dyDescent="0.2">
      <c r="A55" s="450" t="s">
        <v>1075</v>
      </c>
      <c r="B55" s="451" t="s">
        <v>998</v>
      </c>
      <c r="C55" s="451" t="s">
        <v>995</v>
      </c>
      <c r="D55" s="451" t="s">
        <v>1031</v>
      </c>
      <c r="E55" s="451" t="s">
        <v>1032</v>
      </c>
      <c r="F55" s="455">
        <v>1</v>
      </c>
      <c r="G55" s="455">
        <v>1674</v>
      </c>
      <c r="H55" s="455"/>
      <c r="I55" s="455">
        <v>1674</v>
      </c>
      <c r="J55" s="455"/>
      <c r="K55" s="455"/>
      <c r="L55" s="455"/>
      <c r="M55" s="455"/>
      <c r="N55" s="455"/>
      <c r="O55" s="455"/>
      <c r="P55" s="543"/>
      <c r="Q55" s="456"/>
    </row>
    <row r="56" spans="1:17" ht="14.45" customHeight="1" x14ac:dyDescent="0.2">
      <c r="A56" s="450" t="s">
        <v>1075</v>
      </c>
      <c r="B56" s="451" t="s">
        <v>998</v>
      </c>
      <c r="C56" s="451" t="s">
        <v>995</v>
      </c>
      <c r="D56" s="451" t="s">
        <v>1033</v>
      </c>
      <c r="E56" s="451" t="s">
        <v>1034</v>
      </c>
      <c r="F56" s="455">
        <v>135</v>
      </c>
      <c r="G56" s="455">
        <v>75870</v>
      </c>
      <c r="H56" s="455"/>
      <c r="I56" s="455">
        <v>562</v>
      </c>
      <c r="J56" s="455">
        <v>122</v>
      </c>
      <c r="K56" s="455">
        <v>68686</v>
      </c>
      <c r="L56" s="455"/>
      <c r="M56" s="455">
        <v>563</v>
      </c>
      <c r="N56" s="455">
        <v>108</v>
      </c>
      <c r="O56" s="455">
        <v>61884</v>
      </c>
      <c r="P56" s="543"/>
      <c r="Q56" s="456">
        <v>573</v>
      </c>
    </row>
    <row r="57" spans="1:17" ht="14.45" customHeight="1" x14ac:dyDescent="0.2">
      <c r="A57" s="450" t="s">
        <v>1075</v>
      </c>
      <c r="B57" s="451" t="s">
        <v>998</v>
      </c>
      <c r="C57" s="451" t="s">
        <v>995</v>
      </c>
      <c r="D57" s="451" t="s">
        <v>1035</v>
      </c>
      <c r="E57" s="451" t="s">
        <v>1036</v>
      </c>
      <c r="F57" s="455"/>
      <c r="G57" s="455"/>
      <c r="H57" s="455"/>
      <c r="I57" s="455"/>
      <c r="J57" s="455"/>
      <c r="K57" s="455"/>
      <c r="L57" s="455"/>
      <c r="M57" s="455"/>
      <c r="N57" s="455">
        <v>1</v>
      </c>
      <c r="O57" s="455">
        <v>1314</v>
      </c>
      <c r="P57" s="543"/>
      <c r="Q57" s="456">
        <v>1314</v>
      </c>
    </row>
    <row r="58" spans="1:17" ht="14.45" customHeight="1" x14ac:dyDescent="0.2">
      <c r="A58" s="450" t="s">
        <v>1075</v>
      </c>
      <c r="B58" s="451" t="s">
        <v>998</v>
      </c>
      <c r="C58" s="451" t="s">
        <v>995</v>
      </c>
      <c r="D58" s="451" t="s">
        <v>1041</v>
      </c>
      <c r="E58" s="451" t="s">
        <v>1042</v>
      </c>
      <c r="F58" s="455">
        <v>5</v>
      </c>
      <c r="G58" s="455">
        <v>2150</v>
      </c>
      <c r="H58" s="455"/>
      <c r="I58" s="455">
        <v>430</v>
      </c>
      <c r="J58" s="455">
        <v>10</v>
      </c>
      <c r="K58" s="455">
        <v>4300</v>
      </c>
      <c r="L58" s="455"/>
      <c r="M58" s="455">
        <v>430</v>
      </c>
      <c r="N58" s="455">
        <v>4</v>
      </c>
      <c r="O58" s="455">
        <v>1732</v>
      </c>
      <c r="P58" s="543"/>
      <c r="Q58" s="456">
        <v>433</v>
      </c>
    </row>
    <row r="59" spans="1:17" ht="14.45" customHeight="1" x14ac:dyDescent="0.2">
      <c r="A59" s="450" t="s">
        <v>1075</v>
      </c>
      <c r="B59" s="451" t="s">
        <v>998</v>
      </c>
      <c r="C59" s="451" t="s">
        <v>995</v>
      </c>
      <c r="D59" s="451" t="s">
        <v>1043</v>
      </c>
      <c r="E59" s="451" t="s">
        <v>1044</v>
      </c>
      <c r="F59" s="455"/>
      <c r="G59" s="455"/>
      <c r="H59" s="455"/>
      <c r="I59" s="455"/>
      <c r="J59" s="455">
        <v>1</v>
      </c>
      <c r="K59" s="455">
        <v>1255</v>
      </c>
      <c r="L59" s="455"/>
      <c r="M59" s="455">
        <v>1255</v>
      </c>
      <c r="N59" s="455">
        <v>2</v>
      </c>
      <c r="O59" s="455">
        <v>2596</v>
      </c>
      <c r="P59" s="543"/>
      <c r="Q59" s="456">
        <v>1298</v>
      </c>
    </row>
    <row r="60" spans="1:17" ht="14.45" customHeight="1" x14ac:dyDescent="0.2">
      <c r="A60" s="450" t="s">
        <v>1075</v>
      </c>
      <c r="B60" s="451" t="s">
        <v>998</v>
      </c>
      <c r="C60" s="451" t="s">
        <v>995</v>
      </c>
      <c r="D60" s="451" t="s">
        <v>1045</v>
      </c>
      <c r="E60" s="451" t="s">
        <v>1006</v>
      </c>
      <c r="F60" s="455"/>
      <c r="G60" s="455"/>
      <c r="H60" s="455"/>
      <c r="I60" s="455"/>
      <c r="J60" s="455">
        <v>1</v>
      </c>
      <c r="K60" s="455">
        <v>967</v>
      </c>
      <c r="L60" s="455"/>
      <c r="M60" s="455">
        <v>967</v>
      </c>
      <c r="N60" s="455">
        <v>2</v>
      </c>
      <c r="O60" s="455">
        <v>2020</v>
      </c>
      <c r="P60" s="543"/>
      <c r="Q60" s="456">
        <v>1010</v>
      </c>
    </row>
    <row r="61" spans="1:17" ht="14.45" customHeight="1" x14ac:dyDescent="0.2">
      <c r="A61" s="450" t="s">
        <v>1075</v>
      </c>
      <c r="B61" s="451" t="s">
        <v>998</v>
      </c>
      <c r="C61" s="451" t="s">
        <v>995</v>
      </c>
      <c r="D61" s="451" t="s">
        <v>1046</v>
      </c>
      <c r="E61" s="451" t="s">
        <v>1047</v>
      </c>
      <c r="F61" s="455">
        <v>97</v>
      </c>
      <c r="G61" s="455">
        <v>214758</v>
      </c>
      <c r="H61" s="455"/>
      <c r="I61" s="455">
        <v>2214</v>
      </c>
      <c r="J61" s="455">
        <v>82</v>
      </c>
      <c r="K61" s="455">
        <v>182204</v>
      </c>
      <c r="L61" s="455"/>
      <c r="M61" s="455">
        <v>2222</v>
      </c>
      <c r="N61" s="455">
        <v>116</v>
      </c>
      <c r="O61" s="455">
        <v>266684</v>
      </c>
      <c r="P61" s="543"/>
      <c r="Q61" s="456">
        <v>2299</v>
      </c>
    </row>
    <row r="62" spans="1:17" ht="14.45" customHeight="1" x14ac:dyDescent="0.2">
      <c r="A62" s="450" t="s">
        <v>1076</v>
      </c>
      <c r="B62" s="451" t="s">
        <v>994</v>
      </c>
      <c r="C62" s="451" t="s">
        <v>995</v>
      </c>
      <c r="D62" s="451" t="s">
        <v>996</v>
      </c>
      <c r="E62" s="451" t="s">
        <v>997</v>
      </c>
      <c r="F62" s="455"/>
      <c r="G62" s="455"/>
      <c r="H62" s="455"/>
      <c r="I62" s="455"/>
      <c r="J62" s="455">
        <v>1</v>
      </c>
      <c r="K62" s="455">
        <v>11583</v>
      </c>
      <c r="L62" s="455"/>
      <c r="M62" s="455">
        <v>11583</v>
      </c>
      <c r="N62" s="455"/>
      <c r="O62" s="455"/>
      <c r="P62" s="543"/>
      <c r="Q62" s="456"/>
    </row>
    <row r="63" spans="1:17" ht="14.45" customHeight="1" x14ac:dyDescent="0.2">
      <c r="A63" s="450" t="s">
        <v>1076</v>
      </c>
      <c r="B63" s="451" t="s">
        <v>998</v>
      </c>
      <c r="C63" s="451" t="s">
        <v>995</v>
      </c>
      <c r="D63" s="451" t="s">
        <v>1021</v>
      </c>
      <c r="E63" s="451" t="s">
        <v>1022</v>
      </c>
      <c r="F63" s="455">
        <v>1</v>
      </c>
      <c r="G63" s="455">
        <v>17</v>
      </c>
      <c r="H63" s="455"/>
      <c r="I63" s="455">
        <v>17</v>
      </c>
      <c r="J63" s="455"/>
      <c r="K63" s="455"/>
      <c r="L63" s="455"/>
      <c r="M63" s="455"/>
      <c r="N63" s="455"/>
      <c r="O63" s="455"/>
      <c r="P63" s="543"/>
      <c r="Q63" s="456"/>
    </row>
    <row r="64" spans="1:17" ht="14.45" customHeight="1" x14ac:dyDescent="0.2">
      <c r="A64" s="450" t="s">
        <v>1076</v>
      </c>
      <c r="B64" s="451" t="s">
        <v>998</v>
      </c>
      <c r="C64" s="451" t="s">
        <v>995</v>
      </c>
      <c r="D64" s="451" t="s">
        <v>1023</v>
      </c>
      <c r="E64" s="451" t="s">
        <v>1010</v>
      </c>
      <c r="F64" s="455">
        <v>2</v>
      </c>
      <c r="G64" s="455">
        <v>1428</v>
      </c>
      <c r="H64" s="455"/>
      <c r="I64" s="455">
        <v>714</v>
      </c>
      <c r="J64" s="455"/>
      <c r="K64" s="455"/>
      <c r="L64" s="455"/>
      <c r="M64" s="455"/>
      <c r="N64" s="455"/>
      <c r="O64" s="455"/>
      <c r="P64" s="543"/>
      <c r="Q64" s="456"/>
    </row>
    <row r="65" spans="1:17" ht="14.45" customHeight="1" x14ac:dyDescent="0.2">
      <c r="A65" s="450" t="s">
        <v>1076</v>
      </c>
      <c r="B65" s="451" t="s">
        <v>998</v>
      </c>
      <c r="C65" s="451" t="s">
        <v>995</v>
      </c>
      <c r="D65" s="451" t="s">
        <v>1027</v>
      </c>
      <c r="E65" s="451" t="s">
        <v>1028</v>
      </c>
      <c r="F65" s="455">
        <v>2</v>
      </c>
      <c r="G65" s="455">
        <v>140</v>
      </c>
      <c r="H65" s="455"/>
      <c r="I65" s="455">
        <v>70</v>
      </c>
      <c r="J65" s="455"/>
      <c r="K65" s="455"/>
      <c r="L65" s="455"/>
      <c r="M65" s="455"/>
      <c r="N65" s="455"/>
      <c r="O65" s="455"/>
      <c r="P65" s="543"/>
      <c r="Q65" s="456"/>
    </row>
    <row r="66" spans="1:17" ht="14.45" customHeight="1" x14ac:dyDescent="0.2">
      <c r="A66" s="450" t="s">
        <v>1077</v>
      </c>
      <c r="B66" s="451" t="s">
        <v>994</v>
      </c>
      <c r="C66" s="451" t="s">
        <v>995</v>
      </c>
      <c r="D66" s="451" t="s">
        <v>996</v>
      </c>
      <c r="E66" s="451" t="s">
        <v>997</v>
      </c>
      <c r="F66" s="455">
        <v>1</v>
      </c>
      <c r="G66" s="455">
        <v>11513</v>
      </c>
      <c r="H66" s="455"/>
      <c r="I66" s="455">
        <v>11513</v>
      </c>
      <c r="J66" s="455"/>
      <c r="K66" s="455"/>
      <c r="L66" s="455"/>
      <c r="M66" s="455"/>
      <c r="N66" s="455"/>
      <c r="O66" s="455"/>
      <c r="P66" s="543"/>
      <c r="Q66" s="456"/>
    </row>
    <row r="67" spans="1:17" ht="14.45" customHeight="1" x14ac:dyDescent="0.2">
      <c r="A67" s="450" t="s">
        <v>1077</v>
      </c>
      <c r="B67" s="451" t="s">
        <v>998</v>
      </c>
      <c r="C67" s="451" t="s">
        <v>995</v>
      </c>
      <c r="D67" s="451" t="s">
        <v>1046</v>
      </c>
      <c r="E67" s="451" t="s">
        <v>1047</v>
      </c>
      <c r="F67" s="455"/>
      <c r="G67" s="455"/>
      <c r="H67" s="455"/>
      <c r="I67" s="455"/>
      <c r="J67" s="455"/>
      <c r="K67" s="455"/>
      <c r="L67" s="455"/>
      <c r="M67" s="455"/>
      <c r="N67" s="455">
        <v>2</v>
      </c>
      <c r="O67" s="455">
        <v>4598</v>
      </c>
      <c r="P67" s="543"/>
      <c r="Q67" s="456">
        <v>2299</v>
      </c>
    </row>
    <row r="68" spans="1:17" ht="14.45" customHeight="1" x14ac:dyDescent="0.2">
      <c r="A68" s="450" t="s">
        <v>1078</v>
      </c>
      <c r="B68" s="451" t="s">
        <v>994</v>
      </c>
      <c r="C68" s="451" t="s">
        <v>995</v>
      </c>
      <c r="D68" s="451" t="s">
        <v>996</v>
      </c>
      <c r="E68" s="451" t="s">
        <v>997</v>
      </c>
      <c r="F68" s="455"/>
      <c r="G68" s="455"/>
      <c r="H68" s="455"/>
      <c r="I68" s="455"/>
      <c r="J68" s="455">
        <v>2</v>
      </c>
      <c r="K68" s="455">
        <v>23166</v>
      </c>
      <c r="L68" s="455"/>
      <c r="M68" s="455">
        <v>11583</v>
      </c>
      <c r="N68" s="455">
        <v>3</v>
      </c>
      <c r="O68" s="455">
        <v>37392</v>
      </c>
      <c r="P68" s="543"/>
      <c r="Q68" s="456">
        <v>12464</v>
      </c>
    </row>
    <row r="69" spans="1:17" ht="14.45" customHeight="1" x14ac:dyDescent="0.2">
      <c r="A69" s="450" t="s">
        <v>1078</v>
      </c>
      <c r="B69" s="451" t="s">
        <v>998</v>
      </c>
      <c r="C69" s="451" t="s">
        <v>995</v>
      </c>
      <c r="D69" s="451" t="s">
        <v>1003</v>
      </c>
      <c r="E69" s="451" t="s">
        <v>1004</v>
      </c>
      <c r="F69" s="455"/>
      <c r="G69" s="455"/>
      <c r="H69" s="455"/>
      <c r="I69" s="455"/>
      <c r="J69" s="455">
        <v>4</v>
      </c>
      <c r="K69" s="455">
        <v>9476</v>
      </c>
      <c r="L69" s="455"/>
      <c r="M69" s="455">
        <v>2369</v>
      </c>
      <c r="N69" s="455">
        <v>12</v>
      </c>
      <c r="O69" s="455">
        <v>29940</v>
      </c>
      <c r="P69" s="543"/>
      <c r="Q69" s="456">
        <v>2495</v>
      </c>
    </row>
    <row r="70" spans="1:17" ht="14.45" customHeight="1" x14ac:dyDescent="0.2">
      <c r="A70" s="450" t="s">
        <v>1078</v>
      </c>
      <c r="B70" s="451" t="s">
        <v>998</v>
      </c>
      <c r="C70" s="451" t="s">
        <v>995</v>
      </c>
      <c r="D70" s="451" t="s">
        <v>1005</v>
      </c>
      <c r="E70" s="451" t="s">
        <v>1006</v>
      </c>
      <c r="F70" s="455"/>
      <c r="G70" s="455"/>
      <c r="H70" s="455"/>
      <c r="I70" s="455"/>
      <c r="J70" s="455"/>
      <c r="K70" s="455"/>
      <c r="L70" s="455"/>
      <c r="M70" s="455"/>
      <c r="N70" s="455">
        <v>2</v>
      </c>
      <c r="O70" s="455">
        <v>2260</v>
      </c>
      <c r="P70" s="543"/>
      <c r="Q70" s="456">
        <v>1130</v>
      </c>
    </row>
    <row r="71" spans="1:17" ht="14.45" customHeight="1" x14ac:dyDescent="0.2">
      <c r="A71" s="450" t="s">
        <v>1078</v>
      </c>
      <c r="B71" s="451" t="s">
        <v>998</v>
      </c>
      <c r="C71" s="451" t="s">
        <v>995</v>
      </c>
      <c r="D71" s="451" t="s">
        <v>1007</v>
      </c>
      <c r="E71" s="451" t="s">
        <v>1008</v>
      </c>
      <c r="F71" s="455">
        <v>1</v>
      </c>
      <c r="G71" s="455">
        <v>3843</v>
      </c>
      <c r="H71" s="455"/>
      <c r="I71" s="455">
        <v>3843</v>
      </c>
      <c r="J71" s="455">
        <v>1</v>
      </c>
      <c r="K71" s="455">
        <v>3855</v>
      </c>
      <c r="L71" s="455"/>
      <c r="M71" s="455">
        <v>3855</v>
      </c>
      <c r="N71" s="455">
        <v>2</v>
      </c>
      <c r="O71" s="455">
        <v>7962</v>
      </c>
      <c r="P71" s="543"/>
      <c r="Q71" s="456">
        <v>3981</v>
      </c>
    </row>
    <row r="72" spans="1:17" ht="14.45" customHeight="1" x14ac:dyDescent="0.2">
      <c r="A72" s="450" t="s">
        <v>1078</v>
      </c>
      <c r="B72" s="451" t="s">
        <v>998</v>
      </c>
      <c r="C72" s="451" t="s">
        <v>995</v>
      </c>
      <c r="D72" s="451" t="s">
        <v>1013</v>
      </c>
      <c r="E72" s="451" t="s">
        <v>1014</v>
      </c>
      <c r="F72" s="455">
        <v>2</v>
      </c>
      <c r="G72" s="455">
        <v>3266</v>
      </c>
      <c r="H72" s="455"/>
      <c r="I72" s="455">
        <v>1633</v>
      </c>
      <c r="J72" s="455"/>
      <c r="K72" s="455"/>
      <c r="L72" s="455"/>
      <c r="M72" s="455"/>
      <c r="N72" s="455"/>
      <c r="O72" s="455"/>
      <c r="P72" s="543"/>
      <c r="Q72" s="456"/>
    </row>
    <row r="73" spans="1:17" ht="14.45" customHeight="1" x14ac:dyDescent="0.2">
      <c r="A73" s="450" t="s">
        <v>1078</v>
      </c>
      <c r="B73" s="451" t="s">
        <v>998</v>
      </c>
      <c r="C73" s="451" t="s">
        <v>995</v>
      </c>
      <c r="D73" s="451" t="s">
        <v>1015</v>
      </c>
      <c r="E73" s="451" t="s">
        <v>1016</v>
      </c>
      <c r="F73" s="455"/>
      <c r="G73" s="455"/>
      <c r="H73" s="455"/>
      <c r="I73" s="455"/>
      <c r="J73" s="455">
        <v>2</v>
      </c>
      <c r="K73" s="455">
        <v>1692</v>
      </c>
      <c r="L73" s="455"/>
      <c r="M73" s="455">
        <v>846</v>
      </c>
      <c r="N73" s="455">
        <v>2</v>
      </c>
      <c r="O73" s="455">
        <v>1732</v>
      </c>
      <c r="P73" s="543"/>
      <c r="Q73" s="456">
        <v>866</v>
      </c>
    </row>
    <row r="74" spans="1:17" ht="14.45" customHeight="1" x14ac:dyDescent="0.2">
      <c r="A74" s="450" t="s">
        <v>1078</v>
      </c>
      <c r="B74" s="451" t="s">
        <v>998</v>
      </c>
      <c r="C74" s="451" t="s">
        <v>995</v>
      </c>
      <c r="D74" s="451" t="s">
        <v>1021</v>
      </c>
      <c r="E74" s="451" t="s">
        <v>1022</v>
      </c>
      <c r="F74" s="455">
        <v>10</v>
      </c>
      <c r="G74" s="455">
        <v>170</v>
      </c>
      <c r="H74" s="455"/>
      <c r="I74" s="455">
        <v>17</v>
      </c>
      <c r="J74" s="455">
        <v>11</v>
      </c>
      <c r="K74" s="455">
        <v>187</v>
      </c>
      <c r="L74" s="455"/>
      <c r="M74" s="455">
        <v>17</v>
      </c>
      <c r="N74" s="455">
        <v>9</v>
      </c>
      <c r="O74" s="455">
        <v>171</v>
      </c>
      <c r="P74" s="543"/>
      <c r="Q74" s="456">
        <v>19</v>
      </c>
    </row>
    <row r="75" spans="1:17" ht="14.45" customHeight="1" x14ac:dyDescent="0.2">
      <c r="A75" s="450" t="s">
        <v>1078</v>
      </c>
      <c r="B75" s="451" t="s">
        <v>998</v>
      </c>
      <c r="C75" s="451" t="s">
        <v>995</v>
      </c>
      <c r="D75" s="451" t="s">
        <v>1023</v>
      </c>
      <c r="E75" s="451" t="s">
        <v>1010</v>
      </c>
      <c r="F75" s="455">
        <v>18</v>
      </c>
      <c r="G75" s="455">
        <v>12852</v>
      </c>
      <c r="H75" s="455"/>
      <c r="I75" s="455">
        <v>714</v>
      </c>
      <c r="J75" s="455">
        <v>18</v>
      </c>
      <c r="K75" s="455">
        <v>12924</v>
      </c>
      <c r="L75" s="455"/>
      <c r="M75" s="455">
        <v>718</v>
      </c>
      <c r="N75" s="455">
        <v>17</v>
      </c>
      <c r="O75" s="455">
        <v>12512</v>
      </c>
      <c r="P75" s="543"/>
      <c r="Q75" s="456">
        <v>736</v>
      </c>
    </row>
    <row r="76" spans="1:17" ht="14.45" customHeight="1" x14ac:dyDescent="0.2">
      <c r="A76" s="450" t="s">
        <v>1078</v>
      </c>
      <c r="B76" s="451" t="s">
        <v>998</v>
      </c>
      <c r="C76" s="451" t="s">
        <v>995</v>
      </c>
      <c r="D76" s="451" t="s">
        <v>1024</v>
      </c>
      <c r="E76" s="451" t="s">
        <v>1012</v>
      </c>
      <c r="F76" s="455">
        <v>1</v>
      </c>
      <c r="G76" s="455">
        <v>1448</v>
      </c>
      <c r="H76" s="455"/>
      <c r="I76" s="455">
        <v>1448</v>
      </c>
      <c r="J76" s="455">
        <v>1</v>
      </c>
      <c r="K76" s="455">
        <v>1454</v>
      </c>
      <c r="L76" s="455"/>
      <c r="M76" s="455">
        <v>1454</v>
      </c>
      <c r="N76" s="455">
        <v>6</v>
      </c>
      <c r="O76" s="455">
        <v>9102</v>
      </c>
      <c r="P76" s="543"/>
      <c r="Q76" s="456">
        <v>1517</v>
      </c>
    </row>
    <row r="77" spans="1:17" ht="14.45" customHeight="1" x14ac:dyDescent="0.2">
      <c r="A77" s="450" t="s">
        <v>1078</v>
      </c>
      <c r="B77" s="451" t="s">
        <v>998</v>
      </c>
      <c r="C77" s="451" t="s">
        <v>995</v>
      </c>
      <c r="D77" s="451" t="s">
        <v>1025</v>
      </c>
      <c r="E77" s="451" t="s">
        <v>1026</v>
      </c>
      <c r="F77" s="455">
        <v>3</v>
      </c>
      <c r="G77" s="455">
        <v>7365</v>
      </c>
      <c r="H77" s="455"/>
      <c r="I77" s="455">
        <v>2455</v>
      </c>
      <c r="J77" s="455">
        <v>4</v>
      </c>
      <c r="K77" s="455">
        <v>9868</v>
      </c>
      <c r="L77" s="455"/>
      <c r="M77" s="455">
        <v>2467</v>
      </c>
      <c r="N77" s="455">
        <v>4</v>
      </c>
      <c r="O77" s="455">
        <v>10348</v>
      </c>
      <c r="P77" s="543"/>
      <c r="Q77" s="456">
        <v>2587</v>
      </c>
    </row>
    <row r="78" spans="1:17" ht="14.45" customHeight="1" x14ac:dyDescent="0.2">
      <c r="A78" s="450" t="s">
        <v>1078</v>
      </c>
      <c r="B78" s="451" t="s">
        <v>998</v>
      </c>
      <c r="C78" s="451" t="s">
        <v>995</v>
      </c>
      <c r="D78" s="451" t="s">
        <v>1027</v>
      </c>
      <c r="E78" s="451" t="s">
        <v>1028</v>
      </c>
      <c r="F78" s="455">
        <v>18</v>
      </c>
      <c r="G78" s="455">
        <v>1260</v>
      </c>
      <c r="H78" s="455"/>
      <c r="I78" s="455">
        <v>70</v>
      </c>
      <c r="J78" s="455">
        <v>18</v>
      </c>
      <c r="K78" s="455">
        <v>1260</v>
      </c>
      <c r="L78" s="455"/>
      <c r="M78" s="455">
        <v>70</v>
      </c>
      <c r="N78" s="455">
        <v>17</v>
      </c>
      <c r="O78" s="455">
        <v>1241</v>
      </c>
      <c r="P78" s="543"/>
      <c r="Q78" s="456">
        <v>73</v>
      </c>
    </row>
    <row r="79" spans="1:17" ht="14.45" customHeight="1" x14ac:dyDescent="0.2">
      <c r="A79" s="450" t="s">
        <v>1078</v>
      </c>
      <c r="B79" s="451" t="s">
        <v>998</v>
      </c>
      <c r="C79" s="451" t="s">
        <v>995</v>
      </c>
      <c r="D79" s="451" t="s">
        <v>1033</v>
      </c>
      <c r="E79" s="451" t="s">
        <v>1034</v>
      </c>
      <c r="F79" s="455">
        <v>40</v>
      </c>
      <c r="G79" s="455">
        <v>22480</v>
      </c>
      <c r="H79" s="455"/>
      <c r="I79" s="455">
        <v>562</v>
      </c>
      <c r="J79" s="455">
        <v>38</v>
      </c>
      <c r="K79" s="455">
        <v>21394</v>
      </c>
      <c r="L79" s="455"/>
      <c r="M79" s="455">
        <v>563</v>
      </c>
      <c r="N79" s="455">
        <v>42</v>
      </c>
      <c r="O79" s="455">
        <v>24066</v>
      </c>
      <c r="P79" s="543"/>
      <c r="Q79" s="456">
        <v>573</v>
      </c>
    </row>
    <row r="80" spans="1:17" ht="14.45" customHeight="1" x14ac:dyDescent="0.2">
      <c r="A80" s="450" t="s">
        <v>1078</v>
      </c>
      <c r="B80" s="451" t="s">
        <v>998</v>
      </c>
      <c r="C80" s="451" t="s">
        <v>995</v>
      </c>
      <c r="D80" s="451" t="s">
        <v>1046</v>
      </c>
      <c r="E80" s="451" t="s">
        <v>1047</v>
      </c>
      <c r="F80" s="455">
        <v>7</v>
      </c>
      <c r="G80" s="455">
        <v>15498</v>
      </c>
      <c r="H80" s="455"/>
      <c r="I80" s="455">
        <v>2214</v>
      </c>
      <c r="J80" s="455">
        <v>11</v>
      </c>
      <c r="K80" s="455">
        <v>24442</v>
      </c>
      <c r="L80" s="455"/>
      <c r="M80" s="455">
        <v>2222</v>
      </c>
      <c r="N80" s="455">
        <v>18</v>
      </c>
      <c r="O80" s="455">
        <v>41382</v>
      </c>
      <c r="P80" s="543"/>
      <c r="Q80" s="456">
        <v>2299</v>
      </c>
    </row>
    <row r="81" spans="1:17" ht="14.45" customHeight="1" x14ac:dyDescent="0.2">
      <c r="A81" s="450" t="s">
        <v>1079</v>
      </c>
      <c r="B81" s="451" t="s">
        <v>994</v>
      </c>
      <c r="C81" s="451" t="s">
        <v>995</v>
      </c>
      <c r="D81" s="451" t="s">
        <v>996</v>
      </c>
      <c r="E81" s="451" t="s">
        <v>997</v>
      </c>
      <c r="F81" s="455">
        <v>4</v>
      </c>
      <c r="G81" s="455">
        <v>46052</v>
      </c>
      <c r="H81" s="455"/>
      <c r="I81" s="455">
        <v>11513</v>
      </c>
      <c r="J81" s="455">
        <v>13</v>
      </c>
      <c r="K81" s="455">
        <v>150579</v>
      </c>
      <c r="L81" s="455"/>
      <c r="M81" s="455">
        <v>11583</v>
      </c>
      <c r="N81" s="455">
        <v>2</v>
      </c>
      <c r="O81" s="455">
        <v>24928</v>
      </c>
      <c r="P81" s="543"/>
      <c r="Q81" s="456">
        <v>12464</v>
      </c>
    </row>
    <row r="82" spans="1:17" ht="14.45" customHeight="1" x14ac:dyDescent="0.2">
      <c r="A82" s="450" t="s">
        <v>1079</v>
      </c>
      <c r="B82" s="451" t="s">
        <v>998</v>
      </c>
      <c r="C82" s="451" t="s">
        <v>995</v>
      </c>
      <c r="D82" s="451" t="s">
        <v>999</v>
      </c>
      <c r="E82" s="451" t="s">
        <v>1000</v>
      </c>
      <c r="F82" s="455"/>
      <c r="G82" s="455"/>
      <c r="H82" s="455"/>
      <c r="I82" s="455"/>
      <c r="J82" s="455"/>
      <c r="K82" s="455"/>
      <c r="L82" s="455"/>
      <c r="M82" s="455"/>
      <c r="N82" s="455">
        <v>1</v>
      </c>
      <c r="O82" s="455">
        <v>149</v>
      </c>
      <c r="P82" s="543"/>
      <c r="Q82" s="456">
        <v>149</v>
      </c>
    </row>
    <row r="83" spans="1:17" ht="14.45" customHeight="1" x14ac:dyDescent="0.2">
      <c r="A83" s="450" t="s">
        <v>1079</v>
      </c>
      <c r="B83" s="451" t="s">
        <v>998</v>
      </c>
      <c r="C83" s="451" t="s">
        <v>995</v>
      </c>
      <c r="D83" s="451" t="s">
        <v>1003</v>
      </c>
      <c r="E83" s="451" t="s">
        <v>1004</v>
      </c>
      <c r="F83" s="455">
        <v>14</v>
      </c>
      <c r="G83" s="455">
        <v>32998</v>
      </c>
      <c r="H83" s="455"/>
      <c r="I83" s="455">
        <v>2357</v>
      </c>
      <c r="J83" s="455">
        <v>15</v>
      </c>
      <c r="K83" s="455">
        <v>35535</v>
      </c>
      <c r="L83" s="455"/>
      <c r="M83" s="455">
        <v>2369</v>
      </c>
      <c r="N83" s="455">
        <v>7</v>
      </c>
      <c r="O83" s="455">
        <v>17465</v>
      </c>
      <c r="P83" s="543"/>
      <c r="Q83" s="456">
        <v>2495</v>
      </c>
    </row>
    <row r="84" spans="1:17" ht="14.45" customHeight="1" x14ac:dyDescent="0.2">
      <c r="A84" s="450" t="s">
        <v>1079</v>
      </c>
      <c r="B84" s="451" t="s">
        <v>998</v>
      </c>
      <c r="C84" s="451" t="s">
        <v>995</v>
      </c>
      <c r="D84" s="451" t="s">
        <v>1005</v>
      </c>
      <c r="E84" s="451" t="s">
        <v>1006</v>
      </c>
      <c r="F84" s="455">
        <v>4</v>
      </c>
      <c r="G84" s="455">
        <v>4332</v>
      </c>
      <c r="H84" s="455"/>
      <c r="I84" s="455">
        <v>1083</v>
      </c>
      <c r="J84" s="455">
        <v>2</v>
      </c>
      <c r="K84" s="455">
        <v>2174</v>
      </c>
      <c r="L84" s="455"/>
      <c r="M84" s="455">
        <v>1087</v>
      </c>
      <c r="N84" s="455">
        <v>2</v>
      </c>
      <c r="O84" s="455">
        <v>2260</v>
      </c>
      <c r="P84" s="543"/>
      <c r="Q84" s="456">
        <v>1130</v>
      </c>
    </row>
    <row r="85" spans="1:17" ht="14.45" customHeight="1" x14ac:dyDescent="0.2">
      <c r="A85" s="450" t="s">
        <v>1079</v>
      </c>
      <c r="B85" s="451" t="s">
        <v>998</v>
      </c>
      <c r="C85" s="451" t="s">
        <v>995</v>
      </c>
      <c r="D85" s="451" t="s">
        <v>1007</v>
      </c>
      <c r="E85" s="451" t="s">
        <v>1008</v>
      </c>
      <c r="F85" s="455">
        <v>10</v>
      </c>
      <c r="G85" s="455">
        <v>38430</v>
      </c>
      <c r="H85" s="455"/>
      <c r="I85" s="455">
        <v>3843</v>
      </c>
      <c r="J85" s="455">
        <v>7</v>
      </c>
      <c r="K85" s="455">
        <v>26985</v>
      </c>
      <c r="L85" s="455"/>
      <c r="M85" s="455">
        <v>3855</v>
      </c>
      <c r="N85" s="455">
        <v>2</v>
      </c>
      <c r="O85" s="455">
        <v>7962</v>
      </c>
      <c r="P85" s="543"/>
      <c r="Q85" s="456">
        <v>3981</v>
      </c>
    </row>
    <row r="86" spans="1:17" ht="14.45" customHeight="1" x14ac:dyDescent="0.2">
      <c r="A86" s="450" t="s">
        <v>1079</v>
      </c>
      <c r="B86" s="451" t="s">
        <v>998</v>
      </c>
      <c r="C86" s="451" t="s">
        <v>995</v>
      </c>
      <c r="D86" s="451" t="s">
        <v>1009</v>
      </c>
      <c r="E86" s="451" t="s">
        <v>1010</v>
      </c>
      <c r="F86" s="455">
        <v>8</v>
      </c>
      <c r="G86" s="455">
        <v>3568</v>
      </c>
      <c r="H86" s="455"/>
      <c r="I86" s="455">
        <v>446</v>
      </c>
      <c r="J86" s="455">
        <v>2</v>
      </c>
      <c r="K86" s="455">
        <v>894</v>
      </c>
      <c r="L86" s="455"/>
      <c r="M86" s="455">
        <v>447</v>
      </c>
      <c r="N86" s="455"/>
      <c r="O86" s="455"/>
      <c r="P86" s="543"/>
      <c r="Q86" s="456"/>
    </row>
    <row r="87" spans="1:17" ht="14.45" customHeight="1" x14ac:dyDescent="0.2">
      <c r="A87" s="450" t="s">
        <v>1079</v>
      </c>
      <c r="B87" s="451" t="s">
        <v>998</v>
      </c>
      <c r="C87" s="451" t="s">
        <v>995</v>
      </c>
      <c r="D87" s="451" t="s">
        <v>1011</v>
      </c>
      <c r="E87" s="451" t="s">
        <v>1012</v>
      </c>
      <c r="F87" s="455">
        <v>1</v>
      </c>
      <c r="G87" s="455">
        <v>857</v>
      </c>
      <c r="H87" s="455"/>
      <c r="I87" s="455">
        <v>857</v>
      </c>
      <c r="J87" s="455">
        <v>2</v>
      </c>
      <c r="K87" s="455">
        <v>1718</v>
      </c>
      <c r="L87" s="455"/>
      <c r="M87" s="455">
        <v>859</v>
      </c>
      <c r="N87" s="455"/>
      <c r="O87" s="455"/>
      <c r="P87" s="543"/>
      <c r="Q87" s="456"/>
    </row>
    <row r="88" spans="1:17" ht="14.45" customHeight="1" x14ac:dyDescent="0.2">
      <c r="A88" s="450" t="s">
        <v>1079</v>
      </c>
      <c r="B88" s="451" t="s">
        <v>998</v>
      </c>
      <c r="C88" s="451" t="s">
        <v>995</v>
      </c>
      <c r="D88" s="451" t="s">
        <v>1015</v>
      </c>
      <c r="E88" s="451" t="s">
        <v>1016</v>
      </c>
      <c r="F88" s="455">
        <v>5</v>
      </c>
      <c r="G88" s="455">
        <v>4220</v>
      </c>
      <c r="H88" s="455"/>
      <c r="I88" s="455">
        <v>844</v>
      </c>
      <c r="J88" s="455"/>
      <c r="K88" s="455"/>
      <c r="L88" s="455"/>
      <c r="M88" s="455"/>
      <c r="N88" s="455">
        <v>2</v>
      </c>
      <c r="O88" s="455">
        <v>1732</v>
      </c>
      <c r="P88" s="543"/>
      <c r="Q88" s="456">
        <v>866</v>
      </c>
    </row>
    <row r="89" spans="1:17" ht="14.45" customHeight="1" x14ac:dyDescent="0.2">
      <c r="A89" s="450" t="s">
        <v>1079</v>
      </c>
      <c r="B89" s="451" t="s">
        <v>998</v>
      </c>
      <c r="C89" s="451" t="s">
        <v>995</v>
      </c>
      <c r="D89" s="451" t="s">
        <v>1021</v>
      </c>
      <c r="E89" s="451" t="s">
        <v>1022</v>
      </c>
      <c r="F89" s="455">
        <v>38</v>
      </c>
      <c r="G89" s="455">
        <v>646</v>
      </c>
      <c r="H89" s="455"/>
      <c r="I89" s="455">
        <v>17</v>
      </c>
      <c r="J89" s="455">
        <v>19</v>
      </c>
      <c r="K89" s="455">
        <v>323</v>
      </c>
      <c r="L89" s="455"/>
      <c r="M89" s="455">
        <v>17</v>
      </c>
      <c r="N89" s="455">
        <v>15</v>
      </c>
      <c r="O89" s="455">
        <v>285</v>
      </c>
      <c r="P89" s="543"/>
      <c r="Q89" s="456">
        <v>19</v>
      </c>
    </row>
    <row r="90" spans="1:17" ht="14.45" customHeight="1" x14ac:dyDescent="0.2">
      <c r="A90" s="450" t="s">
        <v>1079</v>
      </c>
      <c r="B90" s="451" t="s">
        <v>998</v>
      </c>
      <c r="C90" s="451" t="s">
        <v>995</v>
      </c>
      <c r="D90" s="451" t="s">
        <v>1023</v>
      </c>
      <c r="E90" s="451" t="s">
        <v>1010</v>
      </c>
      <c r="F90" s="455">
        <v>58</v>
      </c>
      <c r="G90" s="455">
        <v>41412</v>
      </c>
      <c r="H90" s="455"/>
      <c r="I90" s="455">
        <v>714</v>
      </c>
      <c r="J90" s="455">
        <v>35</v>
      </c>
      <c r="K90" s="455">
        <v>25130</v>
      </c>
      <c r="L90" s="455"/>
      <c r="M90" s="455">
        <v>718</v>
      </c>
      <c r="N90" s="455">
        <v>25</v>
      </c>
      <c r="O90" s="455">
        <v>18400</v>
      </c>
      <c r="P90" s="543"/>
      <c r="Q90" s="456">
        <v>736</v>
      </c>
    </row>
    <row r="91" spans="1:17" ht="14.45" customHeight="1" x14ac:dyDescent="0.2">
      <c r="A91" s="450" t="s">
        <v>1079</v>
      </c>
      <c r="B91" s="451" t="s">
        <v>998</v>
      </c>
      <c r="C91" s="451" t="s">
        <v>995</v>
      </c>
      <c r="D91" s="451" t="s">
        <v>1024</v>
      </c>
      <c r="E91" s="451" t="s">
        <v>1012</v>
      </c>
      <c r="F91" s="455">
        <v>36</v>
      </c>
      <c r="G91" s="455">
        <v>52128</v>
      </c>
      <c r="H91" s="455"/>
      <c r="I91" s="455">
        <v>1448</v>
      </c>
      <c r="J91" s="455">
        <v>7</v>
      </c>
      <c r="K91" s="455">
        <v>10178</v>
      </c>
      <c r="L91" s="455"/>
      <c r="M91" s="455">
        <v>1454</v>
      </c>
      <c r="N91" s="455">
        <v>20</v>
      </c>
      <c r="O91" s="455">
        <v>30340</v>
      </c>
      <c r="P91" s="543"/>
      <c r="Q91" s="456">
        <v>1517</v>
      </c>
    </row>
    <row r="92" spans="1:17" ht="14.45" customHeight="1" x14ac:dyDescent="0.2">
      <c r="A92" s="450" t="s">
        <v>1079</v>
      </c>
      <c r="B92" s="451" t="s">
        <v>998</v>
      </c>
      <c r="C92" s="451" t="s">
        <v>995</v>
      </c>
      <c r="D92" s="451" t="s">
        <v>1025</v>
      </c>
      <c r="E92" s="451" t="s">
        <v>1026</v>
      </c>
      <c r="F92" s="455">
        <v>27</v>
      </c>
      <c r="G92" s="455">
        <v>66285</v>
      </c>
      <c r="H92" s="455"/>
      <c r="I92" s="455">
        <v>2455</v>
      </c>
      <c r="J92" s="455">
        <v>8</v>
      </c>
      <c r="K92" s="455">
        <v>19736</v>
      </c>
      <c r="L92" s="455"/>
      <c r="M92" s="455">
        <v>2467</v>
      </c>
      <c r="N92" s="455">
        <v>9</v>
      </c>
      <c r="O92" s="455">
        <v>23283</v>
      </c>
      <c r="P92" s="543"/>
      <c r="Q92" s="456">
        <v>2587</v>
      </c>
    </row>
    <row r="93" spans="1:17" ht="14.45" customHeight="1" x14ac:dyDescent="0.2">
      <c r="A93" s="450" t="s">
        <v>1079</v>
      </c>
      <c r="B93" s="451" t="s">
        <v>998</v>
      </c>
      <c r="C93" s="451" t="s">
        <v>995</v>
      </c>
      <c r="D93" s="451" t="s">
        <v>1027</v>
      </c>
      <c r="E93" s="451" t="s">
        <v>1028</v>
      </c>
      <c r="F93" s="455">
        <v>62</v>
      </c>
      <c r="G93" s="455">
        <v>4340</v>
      </c>
      <c r="H93" s="455"/>
      <c r="I93" s="455">
        <v>70</v>
      </c>
      <c r="J93" s="455">
        <v>37</v>
      </c>
      <c r="K93" s="455">
        <v>2590</v>
      </c>
      <c r="L93" s="455"/>
      <c r="M93" s="455">
        <v>70</v>
      </c>
      <c r="N93" s="455">
        <v>26</v>
      </c>
      <c r="O93" s="455">
        <v>1898</v>
      </c>
      <c r="P93" s="543"/>
      <c r="Q93" s="456">
        <v>73</v>
      </c>
    </row>
    <row r="94" spans="1:17" ht="14.45" customHeight="1" x14ac:dyDescent="0.2">
      <c r="A94" s="450" t="s">
        <v>1079</v>
      </c>
      <c r="B94" s="451" t="s">
        <v>998</v>
      </c>
      <c r="C94" s="451" t="s">
        <v>995</v>
      </c>
      <c r="D94" s="451" t="s">
        <v>1031</v>
      </c>
      <c r="E94" s="451" t="s">
        <v>1032</v>
      </c>
      <c r="F94" s="455">
        <v>1</v>
      </c>
      <c r="G94" s="455">
        <v>1674</v>
      </c>
      <c r="H94" s="455"/>
      <c r="I94" s="455">
        <v>1674</v>
      </c>
      <c r="J94" s="455">
        <v>1</v>
      </c>
      <c r="K94" s="455">
        <v>1680</v>
      </c>
      <c r="L94" s="455"/>
      <c r="M94" s="455">
        <v>1680</v>
      </c>
      <c r="N94" s="455">
        <v>1</v>
      </c>
      <c r="O94" s="455">
        <v>1743</v>
      </c>
      <c r="P94" s="543"/>
      <c r="Q94" s="456">
        <v>1743</v>
      </c>
    </row>
    <row r="95" spans="1:17" ht="14.45" customHeight="1" x14ac:dyDescent="0.2">
      <c r="A95" s="450" t="s">
        <v>1079</v>
      </c>
      <c r="B95" s="451" t="s">
        <v>998</v>
      </c>
      <c r="C95" s="451" t="s">
        <v>995</v>
      </c>
      <c r="D95" s="451" t="s">
        <v>1033</v>
      </c>
      <c r="E95" s="451" t="s">
        <v>1034</v>
      </c>
      <c r="F95" s="455">
        <v>106</v>
      </c>
      <c r="G95" s="455">
        <v>59572</v>
      </c>
      <c r="H95" s="455"/>
      <c r="I95" s="455">
        <v>562</v>
      </c>
      <c r="J95" s="455">
        <v>63</v>
      </c>
      <c r="K95" s="455">
        <v>35469</v>
      </c>
      <c r="L95" s="455"/>
      <c r="M95" s="455">
        <v>563</v>
      </c>
      <c r="N95" s="455">
        <v>44</v>
      </c>
      <c r="O95" s="455">
        <v>25212</v>
      </c>
      <c r="P95" s="543"/>
      <c r="Q95" s="456">
        <v>573</v>
      </c>
    </row>
    <row r="96" spans="1:17" ht="14.45" customHeight="1" x14ac:dyDescent="0.2">
      <c r="A96" s="450" t="s">
        <v>1079</v>
      </c>
      <c r="B96" s="451" t="s">
        <v>998</v>
      </c>
      <c r="C96" s="451" t="s">
        <v>995</v>
      </c>
      <c r="D96" s="451" t="s">
        <v>1041</v>
      </c>
      <c r="E96" s="451" t="s">
        <v>1042</v>
      </c>
      <c r="F96" s="455">
        <v>5</v>
      </c>
      <c r="G96" s="455">
        <v>2150</v>
      </c>
      <c r="H96" s="455"/>
      <c r="I96" s="455">
        <v>430</v>
      </c>
      <c r="J96" s="455">
        <v>15</v>
      </c>
      <c r="K96" s="455">
        <v>6450</v>
      </c>
      <c r="L96" s="455"/>
      <c r="M96" s="455">
        <v>430</v>
      </c>
      <c r="N96" s="455"/>
      <c r="O96" s="455"/>
      <c r="P96" s="543"/>
      <c r="Q96" s="456"/>
    </row>
    <row r="97" spans="1:17" ht="14.45" customHeight="1" x14ac:dyDescent="0.2">
      <c r="A97" s="450" t="s">
        <v>1079</v>
      </c>
      <c r="B97" s="451" t="s">
        <v>998</v>
      </c>
      <c r="C97" s="451" t="s">
        <v>995</v>
      </c>
      <c r="D97" s="451" t="s">
        <v>1045</v>
      </c>
      <c r="E97" s="451" t="s">
        <v>1006</v>
      </c>
      <c r="F97" s="455"/>
      <c r="G97" s="455"/>
      <c r="H97" s="455"/>
      <c r="I97" s="455"/>
      <c r="J97" s="455"/>
      <c r="K97" s="455"/>
      <c r="L97" s="455"/>
      <c r="M97" s="455"/>
      <c r="N97" s="455">
        <v>2</v>
      </c>
      <c r="O97" s="455">
        <v>2020</v>
      </c>
      <c r="P97" s="543"/>
      <c r="Q97" s="456">
        <v>1010</v>
      </c>
    </row>
    <row r="98" spans="1:17" ht="14.45" customHeight="1" x14ac:dyDescent="0.2">
      <c r="A98" s="450" t="s">
        <v>1079</v>
      </c>
      <c r="B98" s="451" t="s">
        <v>998</v>
      </c>
      <c r="C98" s="451" t="s">
        <v>995</v>
      </c>
      <c r="D98" s="451" t="s">
        <v>1046</v>
      </c>
      <c r="E98" s="451" t="s">
        <v>1047</v>
      </c>
      <c r="F98" s="455">
        <v>71</v>
      </c>
      <c r="G98" s="455">
        <v>157194</v>
      </c>
      <c r="H98" s="455"/>
      <c r="I98" s="455">
        <v>2214</v>
      </c>
      <c r="J98" s="455">
        <v>39</v>
      </c>
      <c r="K98" s="455">
        <v>86658</v>
      </c>
      <c r="L98" s="455"/>
      <c r="M98" s="455">
        <v>2222</v>
      </c>
      <c r="N98" s="455">
        <v>32</v>
      </c>
      <c r="O98" s="455">
        <v>73568</v>
      </c>
      <c r="P98" s="543"/>
      <c r="Q98" s="456">
        <v>2299</v>
      </c>
    </row>
    <row r="99" spans="1:17" ht="14.45" customHeight="1" x14ac:dyDescent="0.2">
      <c r="A99" s="450" t="s">
        <v>1080</v>
      </c>
      <c r="B99" s="451" t="s">
        <v>998</v>
      </c>
      <c r="C99" s="451" t="s">
        <v>995</v>
      </c>
      <c r="D99" s="451" t="s">
        <v>1017</v>
      </c>
      <c r="E99" s="451" t="s">
        <v>1018</v>
      </c>
      <c r="F99" s="455"/>
      <c r="G99" s="455"/>
      <c r="H99" s="455"/>
      <c r="I99" s="455"/>
      <c r="J99" s="455"/>
      <c r="K99" s="455"/>
      <c r="L99" s="455"/>
      <c r="M99" s="455"/>
      <c r="N99" s="455">
        <v>1</v>
      </c>
      <c r="O99" s="455">
        <v>1620</v>
      </c>
      <c r="P99" s="543"/>
      <c r="Q99" s="456">
        <v>1620</v>
      </c>
    </row>
    <row r="100" spans="1:17" ht="14.45" customHeight="1" x14ac:dyDescent="0.2">
      <c r="A100" s="450" t="s">
        <v>1080</v>
      </c>
      <c r="B100" s="451" t="s">
        <v>998</v>
      </c>
      <c r="C100" s="451" t="s">
        <v>995</v>
      </c>
      <c r="D100" s="451" t="s">
        <v>1024</v>
      </c>
      <c r="E100" s="451" t="s">
        <v>1012</v>
      </c>
      <c r="F100" s="455"/>
      <c r="G100" s="455"/>
      <c r="H100" s="455"/>
      <c r="I100" s="455"/>
      <c r="J100" s="455"/>
      <c r="K100" s="455"/>
      <c r="L100" s="455"/>
      <c r="M100" s="455"/>
      <c r="N100" s="455">
        <v>1</v>
      </c>
      <c r="O100" s="455">
        <v>1517</v>
      </c>
      <c r="P100" s="543"/>
      <c r="Q100" s="456">
        <v>1517</v>
      </c>
    </row>
    <row r="101" spans="1:17" ht="14.45" customHeight="1" x14ac:dyDescent="0.2">
      <c r="A101" s="450" t="s">
        <v>1080</v>
      </c>
      <c r="B101" s="451" t="s">
        <v>998</v>
      </c>
      <c r="C101" s="451" t="s">
        <v>995</v>
      </c>
      <c r="D101" s="451" t="s">
        <v>1025</v>
      </c>
      <c r="E101" s="451" t="s">
        <v>1026</v>
      </c>
      <c r="F101" s="455"/>
      <c r="G101" s="455"/>
      <c r="H101" s="455"/>
      <c r="I101" s="455"/>
      <c r="J101" s="455"/>
      <c r="K101" s="455"/>
      <c r="L101" s="455"/>
      <c r="M101" s="455"/>
      <c r="N101" s="455">
        <v>2</v>
      </c>
      <c r="O101" s="455">
        <v>5174</v>
      </c>
      <c r="P101" s="543"/>
      <c r="Q101" s="456">
        <v>2587</v>
      </c>
    </row>
    <row r="102" spans="1:17" ht="14.45" customHeight="1" x14ac:dyDescent="0.2">
      <c r="A102" s="450" t="s">
        <v>1080</v>
      </c>
      <c r="B102" s="451" t="s">
        <v>998</v>
      </c>
      <c r="C102" s="451" t="s">
        <v>995</v>
      </c>
      <c r="D102" s="451" t="s">
        <v>1029</v>
      </c>
      <c r="E102" s="451" t="s">
        <v>1030</v>
      </c>
      <c r="F102" s="455"/>
      <c r="G102" s="455"/>
      <c r="H102" s="455"/>
      <c r="I102" s="455"/>
      <c r="J102" s="455"/>
      <c r="K102" s="455"/>
      <c r="L102" s="455"/>
      <c r="M102" s="455"/>
      <c r="N102" s="455">
        <v>1</v>
      </c>
      <c r="O102" s="455">
        <v>423</v>
      </c>
      <c r="P102" s="543"/>
      <c r="Q102" s="456">
        <v>423</v>
      </c>
    </row>
    <row r="103" spans="1:17" ht="14.45" customHeight="1" x14ac:dyDescent="0.2">
      <c r="A103" s="450" t="s">
        <v>1080</v>
      </c>
      <c r="B103" s="451" t="s">
        <v>998</v>
      </c>
      <c r="C103" s="451" t="s">
        <v>995</v>
      </c>
      <c r="D103" s="451" t="s">
        <v>1033</v>
      </c>
      <c r="E103" s="451" t="s">
        <v>1034</v>
      </c>
      <c r="F103" s="455">
        <v>1</v>
      </c>
      <c r="G103" s="455">
        <v>562</v>
      </c>
      <c r="H103" s="455"/>
      <c r="I103" s="455">
        <v>562</v>
      </c>
      <c r="J103" s="455">
        <v>15</v>
      </c>
      <c r="K103" s="455">
        <v>8445</v>
      </c>
      <c r="L103" s="455"/>
      <c r="M103" s="455">
        <v>563</v>
      </c>
      <c r="N103" s="455">
        <v>45</v>
      </c>
      <c r="O103" s="455">
        <v>25785</v>
      </c>
      <c r="P103" s="543"/>
      <c r="Q103" s="456">
        <v>573</v>
      </c>
    </row>
    <row r="104" spans="1:17" ht="14.45" customHeight="1" x14ac:dyDescent="0.2">
      <c r="A104" s="450" t="s">
        <v>1080</v>
      </c>
      <c r="B104" s="451" t="s">
        <v>998</v>
      </c>
      <c r="C104" s="451" t="s">
        <v>995</v>
      </c>
      <c r="D104" s="451" t="s">
        <v>1041</v>
      </c>
      <c r="E104" s="451" t="s">
        <v>1042</v>
      </c>
      <c r="F104" s="455">
        <v>5</v>
      </c>
      <c r="G104" s="455">
        <v>2150</v>
      </c>
      <c r="H104" s="455"/>
      <c r="I104" s="455">
        <v>430</v>
      </c>
      <c r="J104" s="455">
        <v>23</v>
      </c>
      <c r="K104" s="455">
        <v>9890</v>
      </c>
      <c r="L104" s="455"/>
      <c r="M104" s="455">
        <v>430</v>
      </c>
      <c r="N104" s="455">
        <v>35</v>
      </c>
      <c r="O104" s="455">
        <v>15155</v>
      </c>
      <c r="P104" s="543"/>
      <c r="Q104" s="456">
        <v>433</v>
      </c>
    </row>
    <row r="105" spans="1:17" ht="14.45" customHeight="1" x14ac:dyDescent="0.2">
      <c r="A105" s="450" t="s">
        <v>1080</v>
      </c>
      <c r="B105" s="451" t="s">
        <v>998</v>
      </c>
      <c r="C105" s="451" t="s">
        <v>995</v>
      </c>
      <c r="D105" s="451" t="s">
        <v>1046</v>
      </c>
      <c r="E105" s="451" t="s">
        <v>1047</v>
      </c>
      <c r="F105" s="455">
        <v>3</v>
      </c>
      <c r="G105" s="455">
        <v>6642</v>
      </c>
      <c r="H105" s="455"/>
      <c r="I105" s="455">
        <v>2214</v>
      </c>
      <c r="J105" s="455">
        <v>9</v>
      </c>
      <c r="K105" s="455">
        <v>19998</v>
      </c>
      <c r="L105" s="455"/>
      <c r="M105" s="455">
        <v>2222</v>
      </c>
      <c r="N105" s="455">
        <v>16</v>
      </c>
      <c r="O105" s="455">
        <v>36784</v>
      </c>
      <c r="P105" s="543"/>
      <c r="Q105" s="456">
        <v>2299</v>
      </c>
    </row>
    <row r="106" spans="1:17" ht="14.45" customHeight="1" x14ac:dyDescent="0.2">
      <c r="A106" s="450" t="s">
        <v>993</v>
      </c>
      <c r="B106" s="451" t="s">
        <v>998</v>
      </c>
      <c r="C106" s="451" t="s">
        <v>995</v>
      </c>
      <c r="D106" s="451" t="s">
        <v>1023</v>
      </c>
      <c r="E106" s="451" t="s">
        <v>1010</v>
      </c>
      <c r="F106" s="455"/>
      <c r="G106" s="455"/>
      <c r="H106" s="455"/>
      <c r="I106" s="455"/>
      <c r="J106" s="455">
        <v>1</v>
      </c>
      <c r="K106" s="455">
        <v>718</v>
      </c>
      <c r="L106" s="455"/>
      <c r="M106" s="455">
        <v>718</v>
      </c>
      <c r="N106" s="455"/>
      <c r="O106" s="455"/>
      <c r="P106" s="543"/>
      <c r="Q106" s="456"/>
    </row>
    <row r="107" spans="1:17" ht="14.45" customHeight="1" x14ac:dyDescent="0.2">
      <c r="A107" s="450" t="s">
        <v>993</v>
      </c>
      <c r="B107" s="451" t="s">
        <v>998</v>
      </c>
      <c r="C107" s="451" t="s">
        <v>995</v>
      </c>
      <c r="D107" s="451" t="s">
        <v>1027</v>
      </c>
      <c r="E107" s="451" t="s">
        <v>1028</v>
      </c>
      <c r="F107" s="455"/>
      <c r="G107" s="455"/>
      <c r="H107" s="455"/>
      <c r="I107" s="455"/>
      <c r="J107" s="455">
        <v>1</v>
      </c>
      <c r="K107" s="455">
        <v>70</v>
      </c>
      <c r="L107" s="455"/>
      <c r="M107" s="455">
        <v>70</v>
      </c>
      <c r="N107" s="455"/>
      <c r="O107" s="455"/>
      <c r="P107" s="543"/>
      <c r="Q107" s="456"/>
    </row>
    <row r="108" spans="1:17" ht="14.45" customHeight="1" x14ac:dyDescent="0.2">
      <c r="A108" s="450" t="s">
        <v>993</v>
      </c>
      <c r="B108" s="451" t="s">
        <v>998</v>
      </c>
      <c r="C108" s="451" t="s">
        <v>995</v>
      </c>
      <c r="D108" s="451" t="s">
        <v>1033</v>
      </c>
      <c r="E108" s="451" t="s">
        <v>1034</v>
      </c>
      <c r="F108" s="455"/>
      <c r="G108" s="455"/>
      <c r="H108" s="455"/>
      <c r="I108" s="455"/>
      <c r="J108" s="455">
        <v>5</v>
      </c>
      <c r="K108" s="455">
        <v>2815</v>
      </c>
      <c r="L108" s="455"/>
      <c r="M108" s="455">
        <v>563</v>
      </c>
      <c r="N108" s="455"/>
      <c r="O108" s="455"/>
      <c r="P108" s="543"/>
      <c r="Q108" s="456"/>
    </row>
    <row r="109" spans="1:17" ht="14.45" customHeight="1" x14ac:dyDescent="0.2">
      <c r="A109" s="450" t="s">
        <v>993</v>
      </c>
      <c r="B109" s="451" t="s">
        <v>998</v>
      </c>
      <c r="C109" s="451" t="s">
        <v>995</v>
      </c>
      <c r="D109" s="451" t="s">
        <v>1041</v>
      </c>
      <c r="E109" s="451" t="s">
        <v>1042</v>
      </c>
      <c r="F109" s="455">
        <v>10</v>
      </c>
      <c r="G109" s="455">
        <v>4300</v>
      </c>
      <c r="H109" s="455"/>
      <c r="I109" s="455">
        <v>430</v>
      </c>
      <c r="J109" s="455">
        <v>23</v>
      </c>
      <c r="K109" s="455">
        <v>9890</v>
      </c>
      <c r="L109" s="455"/>
      <c r="M109" s="455">
        <v>430</v>
      </c>
      <c r="N109" s="455"/>
      <c r="O109" s="455"/>
      <c r="P109" s="543"/>
      <c r="Q109" s="456"/>
    </row>
    <row r="110" spans="1:17" ht="14.45" customHeight="1" x14ac:dyDescent="0.2">
      <c r="A110" s="450" t="s">
        <v>993</v>
      </c>
      <c r="B110" s="451" t="s">
        <v>998</v>
      </c>
      <c r="C110" s="451" t="s">
        <v>995</v>
      </c>
      <c r="D110" s="451" t="s">
        <v>1046</v>
      </c>
      <c r="E110" s="451" t="s">
        <v>1047</v>
      </c>
      <c r="F110" s="455">
        <v>4</v>
      </c>
      <c r="G110" s="455">
        <v>8856</v>
      </c>
      <c r="H110" s="455"/>
      <c r="I110" s="455">
        <v>2214</v>
      </c>
      <c r="J110" s="455">
        <v>6</v>
      </c>
      <c r="K110" s="455">
        <v>13332</v>
      </c>
      <c r="L110" s="455"/>
      <c r="M110" s="455">
        <v>2222</v>
      </c>
      <c r="N110" s="455"/>
      <c r="O110" s="455"/>
      <c r="P110" s="543"/>
      <c r="Q110" s="456"/>
    </row>
    <row r="111" spans="1:17" ht="14.45" customHeight="1" x14ac:dyDescent="0.2">
      <c r="A111" s="450" t="s">
        <v>1081</v>
      </c>
      <c r="B111" s="451" t="s">
        <v>994</v>
      </c>
      <c r="C111" s="451" t="s">
        <v>995</v>
      </c>
      <c r="D111" s="451" t="s">
        <v>996</v>
      </c>
      <c r="E111" s="451" t="s">
        <v>997</v>
      </c>
      <c r="F111" s="455"/>
      <c r="G111" s="455"/>
      <c r="H111" s="455"/>
      <c r="I111" s="455"/>
      <c r="J111" s="455">
        <v>1</v>
      </c>
      <c r="K111" s="455">
        <v>11583</v>
      </c>
      <c r="L111" s="455"/>
      <c r="M111" s="455">
        <v>11583</v>
      </c>
      <c r="N111" s="455"/>
      <c r="O111" s="455"/>
      <c r="P111" s="543"/>
      <c r="Q111" s="456"/>
    </row>
    <row r="112" spans="1:17" ht="14.45" customHeight="1" x14ac:dyDescent="0.2">
      <c r="A112" s="450" t="s">
        <v>1081</v>
      </c>
      <c r="B112" s="451" t="s">
        <v>998</v>
      </c>
      <c r="C112" s="451" t="s">
        <v>995</v>
      </c>
      <c r="D112" s="451" t="s">
        <v>999</v>
      </c>
      <c r="E112" s="451" t="s">
        <v>1000</v>
      </c>
      <c r="F112" s="455">
        <v>4</v>
      </c>
      <c r="G112" s="455">
        <v>552</v>
      </c>
      <c r="H112" s="455"/>
      <c r="I112" s="455">
        <v>138</v>
      </c>
      <c r="J112" s="455">
        <v>1</v>
      </c>
      <c r="K112" s="455">
        <v>139</v>
      </c>
      <c r="L112" s="455"/>
      <c r="M112" s="455">
        <v>139</v>
      </c>
      <c r="N112" s="455">
        <v>3</v>
      </c>
      <c r="O112" s="455">
        <v>447</v>
      </c>
      <c r="P112" s="543"/>
      <c r="Q112" s="456">
        <v>149</v>
      </c>
    </row>
    <row r="113" spans="1:17" ht="14.45" customHeight="1" x14ac:dyDescent="0.2">
      <c r="A113" s="450" t="s">
        <v>1081</v>
      </c>
      <c r="B113" s="451" t="s">
        <v>998</v>
      </c>
      <c r="C113" s="451" t="s">
        <v>995</v>
      </c>
      <c r="D113" s="451" t="s">
        <v>1003</v>
      </c>
      <c r="E113" s="451" t="s">
        <v>1004</v>
      </c>
      <c r="F113" s="455">
        <v>1</v>
      </c>
      <c r="G113" s="455">
        <v>2357</v>
      </c>
      <c r="H113" s="455"/>
      <c r="I113" s="455">
        <v>2357</v>
      </c>
      <c r="J113" s="455">
        <v>11</v>
      </c>
      <c r="K113" s="455">
        <v>26059</v>
      </c>
      <c r="L113" s="455"/>
      <c r="M113" s="455">
        <v>2369</v>
      </c>
      <c r="N113" s="455">
        <v>2</v>
      </c>
      <c r="O113" s="455">
        <v>4990</v>
      </c>
      <c r="P113" s="543"/>
      <c r="Q113" s="456">
        <v>2495</v>
      </c>
    </row>
    <row r="114" spans="1:17" ht="14.45" customHeight="1" x14ac:dyDescent="0.2">
      <c r="A114" s="450" t="s">
        <v>1081</v>
      </c>
      <c r="B114" s="451" t="s">
        <v>998</v>
      </c>
      <c r="C114" s="451" t="s">
        <v>995</v>
      </c>
      <c r="D114" s="451" t="s">
        <v>1005</v>
      </c>
      <c r="E114" s="451" t="s">
        <v>1006</v>
      </c>
      <c r="F114" s="455"/>
      <c r="G114" s="455"/>
      <c r="H114" s="455"/>
      <c r="I114" s="455"/>
      <c r="J114" s="455">
        <v>6</v>
      </c>
      <c r="K114" s="455">
        <v>6522</v>
      </c>
      <c r="L114" s="455"/>
      <c r="M114" s="455">
        <v>1087</v>
      </c>
      <c r="N114" s="455">
        <v>1</v>
      </c>
      <c r="O114" s="455">
        <v>1130</v>
      </c>
      <c r="P114" s="543"/>
      <c r="Q114" s="456">
        <v>1130</v>
      </c>
    </row>
    <row r="115" spans="1:17" ht="14.45" customHeight="1" x14ac:dyDescent="0.2">
      <c r="A115" s="450" t="s">
        <v>1081</v>
      </c>
      <c r="B115" s="451" t="s">
        <v>998</v>
      </c>
      <c r="C115" s="451" t="s">
        <v>995</v>
      </c>
      <c r="D115" s="451" t="s">
        <v>1007</v>
      </c>
      <c r="E115" s="451" t="s">
        <v>1008</v>
      </c>
      <c r="F115" s="455">
        <v>29</v>
      </c>
      <c r="G115" s="455">
        <v>111447</v>
      </c>
      <c r="H115" s="455"/>
      <c r="I115" s="455">
        <v>3843</v>
      </c>
      <c r="J115" s="455">
        <v>6</v>
      </c>
      <c r="K115" s="455">
        <v>23130</v>
      </c>
      <c r="L115" s="455"/>
      <c r="M115" s="455">
        <v>3855</v>
      </c>
      <c r="N115" s="455">
        <v>13</v>
      </c>
      <c r="O115" s="455">
        <v>51753</v>
      </c>
      <c r="P115" s="543"/>
      <c r="Q115" s="456">
        <v>3981</v>
      </c>
    </row>
    <row r="116" spans="1:17" ht="14.45" customHeight="1" x14ac:dyDescent="0.2">
      <c r="A116" s="450" t="s">
        <v>1081</v>
      </c>
      <c r="B116" s="451" t="s">
        <v>998</v>
      </c>
      <c r="C116" s="451" t="s">
        <v>995</v>
      </c>
      <c r="D116" s="451" t="s">
        <v>1009</v>
      </c>
      <c r="E116" s="451" t="s">
        <v>1010</v>
      </c>
      <c r="F116" s="455">
        <v>21</v>
      </c>
      <c r="G116" s="455">
        <v>9366</v>
      </c>
      <c r="H116" s="455"/>
      <c r="I116" s="455">
        <v>446</v>
      </c>
      <c r="J116" s="455">
        <v>20</v>
      </c>
      <c r="K116" s="455">
        <v>8940</v>
      </c>
      <c r="L116" s="455"/>
      <c r="M116" s="455">
        <v>447</v>
      </c>
      <c r="N116" s="455">
        <v>9</v>
      </c>
      <c r="O116" s="455">
        <v>4086</v>
      </c>
      <c r="P116" s="543"/>
      <c r="Q116" s="456">
        <v>454</v>
      </c>
    </row>
    <row r="117" spans="1:17" ht="14.45" customHeight="1" x14ac:dyDescent="0.2">
      <c r="A117" s="450" t="s">
        <v>1081</v>
      </c>
      <c r="B117" s="451" t="s">
        <v>998</v>
      </c>
      <c r="C117" s="451" t="s">
        <v>995</v>
      </c>
      <c r="D117" s="451" t="s">
        <v>1011</v>
      </c>
      <c r="E117" s="451" t="s">
        <v>1012</v>
      </c>
      <c r="F117" s="455">
        <v>10</v>
      </c>
      <c r="G117" s="455">
        <v>8570</v>
      </c>
      <c r="H117" s="455"/>
      <c r="I117" s="455">
        <v>857</v>
      </c>
      <c r="J117" s="455">
        <v>8</v>
      </c>
      <c r="K117" s="455">
        <v>6872</v>
      </c>
      <c r="L117" s="455"/>
      <c r="M117" s="455">
        <v>859</v>
      </c>
      <c r="N117" s="455">
        <v>7</v>
      </c>
      <c r="O117" s="455">
        <v>6153</v>
      </c>
      <c r="P117" s="543"/>
      <c r="Q117" s="456">
        <v>879</v>
      </c>
    </row>
    <row r="118" spans="1:17" ht="14.45" customHeight="1" x14ac:dyDescent="0.2">
      <c r="A118" s="450" t="s">
        <v>1081</v>
      </c>
      <c r="B118" s="451" t="s">
        <v>998</v>
      </c>
      <c r="C118" s="451" t="s">
        <v>995</v>
      </c>
      <c r="D118" s="451" t="s">
        <v>1013</v>
      </c>
      <c r="E118" s="451" t="s">
        <v>1014</v>
      </c>
      <c r="F118" s="455"/>
      <c r="G118" s="455"/>
      <c r="H118" s="455"/>
      <c r="I118" s="455"/>
      <c r="J118" s="455">
        <v>2</v>
      </c>
      <c r="K118" s="455">
        <v>3284</v>
      </c>
      <c r="L118" s="455"/>
      <c r="M118" s="455">
        <v>1642</v>
      </c>
      <c r="N118" s="455"/>
      <c r="O118" s="455"/>
      <c r="P118" s="543"/>
      <c r="Q118" s="456"/>
    </row>
    <row r="119" spans="1:17" ht="14.45" customHeight="1" x14ac:dyDescent="0.2">
      <c r="A119" s="450" t="s">
        <v>1081</v>
      </c>
      <c r="B119" s="451" t="s">
        <v>998</v>
      </c>
      <c r="C119" s="451" t="s">
        <v>995</v>
      </c>
      <c r="D119" s="451" t="s">
        <v>1015</v>
      </c>
      <c r="E119" s="451" t="s">
        <v>1016</v>
      </c>
      <c r="F119" s="455"/>
      <c r="G119" s="455"/>
      <c r="H119" s="455"/>
      <c r="I119" s="455"/>
      <c r="J119" s="455">
        <v>4</v>
      </c>
      <c r="K119" s="455">
        <v>3384</v>
      </c>
      <c r="L119" s="455"/>
      <c r="M119" s="455">
        <v>846</v>
      </c>
      <c r="N119" s="455"/>
      <c r="O119" s="455"/>
      <c r="P119" s="543"/>
      <c r="Q119" s="456"/>
    </row>
    <row r="120" spans="1:17" ht="14.45" customHeight="1" x14ac:dyDescent="0.2">
      <c r="A120" s="450" t="s">
        <v>1081</v>
      </c>
      <c r="B120" s="451" t="s">
        <v>998</v>
      </c>
      <c r="C120" s="451" t="s">
        <v>995</v>
      </c>
      <c r="D120" s="451" t="s">
        <v>1017</v>
      </c>
      <c r="E120" s="451" t="s">
        <v>1018</v>
      </c>
      <c r="F120" s="455"/>
      <c r="G120" s="455"/>
      <c r="H120" s="455"/>
      <c r="I120" s="455"/>
      <c r="J120" s="455"/>
      <c r="K120" s="455"/>
      <c r="L120" s="455"/>
      <c r="M120" s="455"/>
      <c r="N120" s="455">
        <v>1</v>
      </c>
      <c r="O120" s="455">
        <v>1620</v>
      </c>
      <c r="P120" s="543"/>
      <c r="Q120" s="456">
        <v>1620</v>
      </c>
    </row>
    <row r="121" spans="1:17" ht="14.45" customHeight="1" x14ac:dyDescent="0.2">
      <c r="A121" s="450" t="s">
        <v>1081</v>
      </c>
      <c r="B121" s="451" t="s">
        <v>998</v>
      </c>
      <c r="C121" s="451" t="s">
        <v>995</v>
      </c>
      <c r="D121" s="451" t="s">
        <v>1021</v>
      </c>
      <c r="E121" s="451" t="s">
        <v>1022</v>
      </c>
      <c r="F121" s="455">
        <v>34</v>
      </c>
      <c r="G121" s="455">
        <v>578</v>
      </c>
      <c r="H121" s="455"/>
      <c r="I121" s="455">
        <v>17</v>
      </c>
      <c r="J121" s="455">
        <v>23</v>
      </c>
      <c r="K121" s="455">
        <v>391</v>
      </c>
      <c r="L121" s="455"/>
      <c r="M121" s="455">
        <v>17</v>
      </c>
      <c r="N121" s="455">
        <v>31</v>
      </c>
      <c r="O121" s="455">
        <v>589</v>
      </c>
      <c r="P121" s="543"/>
      <c r="Q121" s="456">
        <v>19</v>
      </c>
    </row>
    <row r="122" spans="1:17" ht="14.45" customHeight="1" x14ac:dyDescent="0.2">
      <c r="A122" s="450" t="s">
        <v>1081</v>
      </c>
      <c r="B122" s="451" t="s">
        <v>998</v>
      </c>
      <c r="C122" s="451" t="s">
        <v>995</v>
      </c>
      <c r="D122" s="451" t="s">
        <v>1023</v>
      </c>
      <c r="E122" s="451" t="s">
        <v>1010</v>
      </c>
      <c r="F122" s="455">
        <v>48</v>
      </c>
      <c r="G122" s="455">
        <v>34272</v>
      </c>
      <c r="H122" s="455"/>
      <c r="I122" s="455">
        <v>714</v>
      </c>
      <c r="J122" s="455">
        <v>32</v>
      </c>
      <c r="K122" s="455">
        <v>22976</v>
      </c>
      <c r="L122" s="455"/>
      <c r="M122" s="455">
        <v>718</v>
      </c>
      <c r="N122" s="455">
        <v>57</v>
      </c>
      <c r="O122" s="455">
        <v>41952</v>
      </c>
      <c r="P122" s="543"/>
      <c r="Q122" s="456">
        <v>736</v>
      </c>
    </row>
    <row r="123" spans="1:17" ht="14.45" customHeight="1" x14ac:dyDescent="0.2">
      <c r="A123" s="450" t="s">
        <v>1081</v>
      </c>
      <c r="B123" s="451" t="s">
        <v>998</v>
      </c>
      <c r="C123" s="451" t="s">
        <v>995</v>
      </c>
      <c r="D123" s="451" t="s">
        <v>1024</v>
      </c>
      <c r="E123" s="451" t="s">
        <v>1012</v>
      </c>
      <c r="F123" s="455">
        <v>46</v>
      </c>
      <c r="G123" s="455">
        <v>66608</v>
      </c>
      <c r="H123" s="455"/>
      <c r="I123" s="455">
        <v>1448</v>
      </c>
      <c r="J123" s="455">
        <v>31</v>
      </c>
      <c r="K123" s="455">
        <v>45074</v>
      </c>
      <c r="L123" s="455"/>
      <c r="M123" s="455">
        <v>1454</v>
      </c>
      <c r="N123" s="455">
        <v>20</v>
      </c>
      <c r="O123" s="455">
        <v>30340</v>
      </c>
      <c r="P123" s="543"/>
      <c r="Q123" s="456">
        <v>1517</v>
      </c>
    </row>
    <row r="124" spans="1:17" ht="14.45" customHeight="1" x14ac:dyDescent="0.2">
      <c r="A124" s="450" t="s">
        <v>1081</v>
      </c>
      <c r="B124" s="451" t="s">
        <v>998</v>
      </c>
      <c r="C124" s="451" t="s">
        <v>995</v>
      </c>
      <c r="D124" s="451" t="s">
        <v>1025</v>
      </c>
      <c r="E124" s="451" t="s">
        <v>1026</v>
      </c>
      <c r="F124" s="455">
        <v>45</v>
      </c>
      <c r="G124" s="455">
        <v>110475</v>
      </c>
      <c r="H124" s="455"/>
      <c r="I124" s="455">
        <v>2455</v>
      </c>
      <c r="J124" s="455">
        <v>34</v>
      </c>
      <c r="K124" s="455">
        <v>83878</v>
      </c>
      <c r="L124" s="455"/>
      <c r="M124" s="455">
        <v>2467</v>
      </c>
      <c r="N124" s="455">
        <v>26</v>
      </c>
      <c r="O124" s="455">
        <v>67262</v>
      </c>
      <c r="P124" s="543"/>
      <c r="Q124" s="456">
        <v>2587</v>
      </c>
    </row>
    <row r="125" spans="1:17" ht="14.45" customHeight="1" x14ac:dyDescent="0.2">
      <c r="A125" s="450" t="s">
        <v>1081</v>
      </c>
      <c r="B125" s="451" t="s">
        <v>998</v>
      </c>
      <c r="C125" s="451" t="s">
        <v>995</v>
      </c>
      <c r="D125" s="451" t="s">
        <v>1027</v>
      </c>
      <c r="E125" s="451" t="s">
        <v>1028</v>
      </c>
      <c r="F125" s="455">
        <v>70</v>
      </c>
      <c r="G125" s="455">
        <v>4900</v>
      </c>
      <c r="H125" s="455"/>
      <c r="I125" s="455">
        <v>70</v>
      </c>
      <c r="J125" s="455">
        <v>52</v>
      </c>
      <c r="K125" s="455">
        <v>3640</v>
      </c>
      <c r="L125" s="455"/>
      <c r="M125" s="455">
        <v>70</v>
      </c>
      <c r="N125" s="455">
        <v>63</v>
      </c>
      <c r="O125" s="455">
        <v>4599</v>
      </c>
      <c r="P125" s="543"/>
      <c r="Q125" s="456">
        <v>73</v>
      </c>
    </row>
    <row r="126" spans="1:17" ht="14.45" customHeight="1" x14ac:dyDescent="0.2">
      <c r="A126" s="450" t="s">
        <v>1081</v>
      </c>
      <c r="B126" s="451" t="s">
        <v>998</v>
      </c>
      <c r="C126" s="451" t="s">
        <v>995</v>
      </c>
      <c r="D126" s="451" t="s">
        <v>1029</v>
      </c>
      <c r="E126" s="451" t="s">
        <v>1030</v>
      </c>
      <c r="F126" s="455"/>
      <c r="G126" s="455"/>
      <c r="H126" s="455"/>
      <c r="I126" s="455"/>
      <c r="J126" s="455"/>
      <c r="K126" s="455"/>
      <c r="L126" s="455"/>
      <c r="M126" s="455"/>
      <c r="N126" s="455">
        <v>1</v>
      </c>
      <c r="O126" s="455">
        <v>423</v>
      </c>
      <c r="P126" s="543"/>
      <c r="Q126" s="456">
        <v>423</v>
      </c>
    </row>
    <row r="127" spans="1:17" ht="14.45" customHeight="1" x14ac:dyDescent="0.2">
      <c r="A127" s="450" t="s">
        <v>1081</v>
      </c>
      <c r="B127" s="451" t="s">
        <v>998</v>
      </c>
      <c r="C127" s="451" t="s">
        <v>995</v>
      </c>
      <c r="D127" s="451" t="s">
        <v>1031</v>
      </c>
      <c r="E127" s="451" t="s">
        <v>1032</v>
      </c>
      <c r="F127" s="455">
        <v>16</v>
      </c>
      <c r="G127" s="455">
        <v>26784</v>
      </c>
      <c r="H127" s="455"/>
      <c r="I127" s="455">
        <v>1674</v>
      </c>
      <c r="J127" s="455">
        <v>17</v>
      </c>
      <c r="K127" s="455">
        <v>28560</v>
      </c>
      <c r="L127" s="455"/>
      <c r="M127" s="455">
        <v>1680</v>
      </c>
      <c r="N127" s="455">
        <v>13</v>
      </c>
      <c r="O127" s="455">
        <v>22659</v>
      </c>
      <c r="P127" s="543"/>
      <c r="Q127" s="456">
        <v>1743</v>
      </c>
    </row>
    <row r="128" spans="1:17" ht="14.45" customHeight="1" x14ac:dyDescent="0.2">
      <c r="A128" s="450" t="s">
        <v>1081</v>
      </c>
      <c r="B128" s="451" t="s">
        <v>998</v>
      </c>
      <c r="C128" s="451" t="s">
        <v>995</v>
      </c>
      <c r="D128" s="451" t="s">
        <v>1033</v>
      </c>
      <c r="E128" s="451" t="s">
        <v>1034</v>
      </c>
      <c r="F128" s="455">
        <v>203</v>
      </c>
      <c r="G128" s="455">
        <v>114086</v>
      </c>
      <c r="H128" s="455"/>
      <c r="I128" s="455">
        <v>562</v>
      </c>
      <c r="J128" s="455">
        <v>145</v>
      </c>
      <c r="K128" s="455">
        <v>81635</v>
      </c>
      <c r="L128" s="455"/>
      <c r="M128" s="455">
        <v>563</v>
      </c>
      <c r="N128" s="455">
        <v>174</v>
      </c>
      <c r="O128" s="455">
        <v>99702</v>
      </c>
      <c r="P128" s="543"/>
      <c r="Q128" s="456">
        <v>573</v>
      </c>
    </row>
    <row r="129" spans="1:17" ht="14.45" customHeight="1" x14ac:dyDescent="0.2">
      <c r="A129" s="450" t="s">
        <v>1081</v>
      </c>
      <c r="B129" s="451" t="s">
        <v>998</v>
      </c>
      <c r="C129" s="451" t="s">
        <v>995</v>
      </c>
      <c r="D129" s="451" t="s">
        <v>1039</v>
      </c>
      <c r="E129" s="451" t="s">
        <v>1040</v>
      </c>
      <c r="F129" s="455">
        <v>1</v>
      </c>
      <c r="G129" s="455">
        <v>130</v>
      </c>
      <c r="H129" s="455"/>
      <c r="I129" s="455">
        <v>130</v>
      </c>
      <c r="J129" s="455"/>
      <c r="K129" s="455"/>
      <c r="L129" s="455"/>
      <c r="M129" s="455"/>
      <c r="N129" s="455"/>
      <c r="O129" s="455"/>
      <c r="P129" s="543"/>
      <c r="Q129" s="456"/>
    </row>
    <row r="130" spans="1:17" ht="14.45" customHeight="1" x14ac:dyDescent="0.2">
      <c r="A130" s="450" t="s">
        <v>1081</v>
      </c>
      <c r="B130" s="451" t="s">
        <v>998</v>
      </c>
      <c r="C130" s="451" t="s">
        <v>995</v>
      </c>
      <c r="D130" s="451" t="s">
        <v>1041</v>
      </c>
      <c r="E130" s="451" t="s">
        <v>1042</v>
      </c>
      <c r="F130" s="455">
        <v>140</v>
      </c>
      <c r="G130" s="455">
        <v>60200</v>
      </c>
      <c r="H130" s="455"/>
      <c r="I130" s="455">
        <v>430</v>
      </c>
      <c r="J130" s="455">
        <v>142</v>
      </c>
      <c r="K130" s="455">
        <v>61060</v>
      </c>
      <c r="L130" s="455"/>
      <c r="M130" s="455">
        <v>430</v>
      </c>
      <c r="N130" s="455">
        <v>99</v>
      </c>
      <c r="O130" s="455">
        <v>42867</v>
      </c>
      <c r="P130" s="543"/>
      <c r="Q130" s="456">
        <v>433</v>
      </c>
    </row>
    <row r="131" spans="1:17" ht="14.45" customHeight="1" x14ac:dyDescent="0.2">
      <c r="A131" s="450" t="s">
        <v>1081</v>
      </c>
      <c r="B131" s="451" t="s">
        <v>998</v>
      </c>
      <c r="C131" s="451" t="s">
        <v>995</v>
      </c>
      <c r="D131" s="451" t="s">
        <v>1045</v>
      </c>
      <c r="E131" s="451" t="s">
        <v>1006</v>
      </c>
      <c r="F131" s="455"/>
      <c r="G131" s="455"/>
      <c r="H131" s="455"/>
      <c r="I131" s="455"/>
      <c r="J131" s="455">
        <v>1</v>
      </c>
      <c r="K131" s="455">
        <v>967</v>
      </c>
      <c r="L131" s="455"/>
      <c r="M131" s="455">
        <v>967</v>
      </c>
      <c r="N131" s="455">
        <v>2</v>
      </c>
      <c r="O131" s="455">
        <v>2020</v>
      </c>
      <c r="P131" s="543"/>
      <c r="Q131" s="456">
        <v>1010</v>
      </c>
    </row>
    <row r="132" spans="1:17" ht="14.45" customHeight="1" x14ac:dyDescent="0.2">
      <c r="A132" s="450" t="s">
        <v>1081</v>
      </c>
      <c r="B132" s="451" t="s">
        <v>998</v>
      </c>
      <c r="C132" s="451" t="s">
        <v>995</v>
      </c>
      <c r="D132" s="451" t="s">
        <v>1046</v>
      </c>
      <c r="E132" s="451" t="s">
        <v>1047</v>
      </c>
      <c r="F132" s="455">
        <v>144</v>
      </c>
      <c r="G132" s="455">
        <v>318816</v>
      </c>
      <c r="H132" s="455"/>
      <c r="I132" s="455">
        <v>2214</v>
      </c>
      <c r="J132" s="455">
        <v>132</v>
      </c>
      <c r="K132" s="455">
        <v>293304</v>
      </c>
      <c r="L132" s="455"/>
      <c r="M132" s="455">
        <v>2222</v>
      </c>
      <c r="N132" s="455">
        <v>98</v>
      </c>
      <c r="O132" s="455">
        <v>225302</v>
      </c>
      <c r="P132" s="543"/>
      <c r="Q132" s="456">
        <v>2299</v>
      </c>
    </row>
    <row r="133" spans="1:17" ht="14.45" customHeight="1" x14ac:dyDescent="0.2">
      <c r="A133" s="450" t="s">
        <v>1082</v>
      </c>
      <c r="B133" s="451" t="s">
        <v>998</v>
      </c>
      <c r="C133" s="451" t="s">
        <v>995</v>
      </c>
      <c r="D133" s="451" t="s">
        <v>1046</v>
      </c>
      <c r="E133" s="451" t="s">
        <v>1047</v>
      </c>
      <c r="F133" s="455"/>
      <c r="G133" s="455"/>
      <c r="H133" s="455"/>
      <c r="I133" s="455"/>
      <c r="J133" s="455"/>
      <c r="K133" s="455"/>
      <c r="L133" s="455"/>
      <c r="M133" s="455"/>
      <c r="N133" s="455">
        <v>1</v>
      </c>
      <c r="O133" s="455">
        <v>2299</v>
      </c>
      <c r="P133" s="543"/>
      <c r="Q133" s="456">
        <v>2299</v>
      </c>
    </row>
    <row r="134" spans="1:17" ht="14.45" customHeight="1" x14ac:dyDescent="0.2">
      <c r="A134" s="450" t="s">
        <v>1083</v>
      </c>
      <c r="B134" s="451" t="s">
        <v>994</v>
      </c>
      <c r="C134" s="451" t="s">
        <v>995</v>
      </c>
      <c r="D134" s="451" t="s">
        <v>996</v>
      </c>
      <c r="E134" s="451" t="s">
        <v>997</v>
      </c>
      <c r="F134" s="455"/>
      <c r="G134" s="455"/>
      <c r="H134" s="455"/>
      <c r="I134" s="455"/>
      <c r="J134" s="455">
        <v>1</v>
      </c>
      <c r="K134" s="455">
        <v>11583</v>
      </c>
      <c r="L134" s="455"/>
      <c r="M134" s="455">
        <v>11583</v>
      </c>
      <c r="N134" s="455"/>
      <c r="O134" s="455"/>
      <c r="P134" s="543"/>
      <c r="Q134" s="456"/>
    </row>
    <row r="135" spans="1:17" ht="14.45" customHeight="1" x14ac:dyDescent="0.2">
      <c r="A135" s="450" t="s">
        <v>1084</v>
      </c>
      <c r="B135" s="451" t="s">
        <v>998</v>
      </c>
      <c r="C135" s="451" t="s">
        <v>995</v>
      </c>
      <c r="D135" s="451" t="s">
        <v>1007</v>
      </c>
      <c r="E135" s="451" t="s">
        <v>1008</v>
      </c>
      <c r="F135" s="455"/>
      <c r="G135" s="455"/>
      <c r="H135" s="455"/>
      <c r="I135" s="455"/>
      <c r="J135" s="455"/>
      <c r="K135" s="455"/>
      <c r="L135" s="455"/>
      <c r="M135" s="455"/>
      <c r="N135" s="455">
        <v>1</v>
      </c>
      <c r="O135" s="455">
        <v>3981</v>
      </c>
      <c r="P135" s="543"/>
      <c r="Q135" s="456">
        <v>3981</v>
      </c>
    </row>
    <row r="136" spans="1:17" ht="14.45" customHeight="1" x14ac:dyDescent="0.2">
      <c r="A136" s="450" t="s">
        <v>1084</v>
      </c>
      <c r="B136" s="451" t="s">
        <v>998</v>
      </c>
      <c r="C136" s="451" t="s">
        <v>995</v>
      </c>
      <c r="D136" s="451" t="s">
        <v>1011</v>
      </c>
      <c r="E136" s="451" t="s">
        <v>1012</v>
      </c>
      <c r="F136" s="455"/>
      <c r="G136" s="455"/>
      <c r="H136" s="455"/>
      <c r="I136" s="455"/>
      <c r="J136" s="455"/>
      <c r="K136" s="455"/>
      <c r="L136" s="455"/>
      <c r="M136" s="455"/>
      <c r="N136" s="455">
        <v>1</v>
      </c>
      <c r="O136" s="455">
        <v>879</v>
      </c>
      <c r="P136" s="543"/>
      <c r="Q136" s="456">
        <v>879</v>
      </c>
    </row>
    <row r="137" spans="1:17" ht="14.45" customHeight="1" x14ac:dyDescent="0.2">
      <c r="A137" s="450" t="s">
        <v>1084</v>
      </c>
      <c r="B137" s="451" t="s">
        <v>998</v>
      </c>
      <c r="C137" s="451" t="s">
        <v>995</v>
      </c>
      <c r="D137" s="451" t="s">
        <v>1021</v>
      </c>
      <c r="E137" s="451" t="s">
        <v>1022</v>
      </c>
      <c r="F137" s="455">
        <v>2</v>
      </c>
      <c r="G137" s="455">
        <v>34</v>
      </c>
      <c r="H137" s="455"/>
      <c r="I137" s="455">
        <v>17</v>
      </c>
      <c r="J137" s="455"/>
      <c r="K137" s="455"/>
      <c r="L137" s="455"/>
      <c r="M137" s="455"/>
      <c r="N137" s="455">
        <v>1</v>
      </c>
      <c r="O137" s="455">
        <v>19</v>
      </c>
      <c r="P137" s="543"/>
      <c r="Q137" s="456">
        <v>19</v>
      </c>
    </row>
    <row r="138" spans="1:17" ht="14.45" customHeight="1" x14ac:dyDescent="0.2">
      <c r="A138" s="450" t="s">
        <v>1084</v>
      </c>
      <c r="B138" s="451" t="s">
        <v>998</v>
      </c>
      <c r="C138" s="451" t="s">
        <v>995</v>
      </c>
      <c r="D138" s="451" t="s">
        <v>1023</v>
      </c>
      <c r="E138" s="451" t="s">
        <v>1010</v>
      </c>
      <c r="F138" s="455">
        <v>2</v>
      </c>
      <c r="G138" s="455">
        <v>1428</v>
      </c>
      <c r="H138" s="455"/>
      <c r="I138" s="455">
        <v>714</v>
      </c>
      <c r="J138" s="455"/>
      <c r="K138" s="455"/>
      <c r="L138" s="455"/>
      <c r="M138" s="455"/>
      <c r="N138" s="455">
        <v>1</v>
      </c>
      <c r="O138" s="455">
        <v>736</v>
      </c>
      <c r="P138" s="543"/>
      <c r="Q138" s="456">
        <v>736</v>
      </c>
    </row>
    <row r="139" spans="1:17" ht="14.45" customHeight="1" x14ac:dyDescent="0.2">
      <c r="A139" s="450" t="s">
        <v>1084</v>
      </c>
      <c r="B139" s="451" t="s">
        <v>998</v>
      </c>
      <c r="C139" s="451" t="s">
        <v>995</v>
      </c>
      <c r="D139" s="451" t="s">
        <v>1027</v>
      </c>
      <c r="E139" s="451" t="s">
        <v>1028</v>
      </c>
      <c r="F139" s="455">
        <v>2</v>
      </c>
      <c r="G139" s="455">
        <v>140</v>
      </c>
      <c r="H139" s="455"/>
      <c r="I139" s="455">
        <v>70</v>
      </c>
      <c r="J139" s="455"/>
      <c r="K139" s="455"/>
      <c r="L139" s="455"/>
      <c r="M139" s="455"/>
      <c r="N139" s="455">
        <v>1</v>
      </c>
      <c r="O139" s="455">
        <v>73</v>
      </c>
      <c r="P139" s="543"/>
      <c r="Q139" s="456">
        <v>73</v>
      </c>
    </row>
    <row r="140" spans="1:17" ht="14.45" customHeight="1" x14ac:dyDescent="0.2">
      <c r="A140" s="450" t="s">
        <v>1084</v>
      </c>
      <c r="B140" s="451" t="s">
        <v>998</v>
      </c>
      <c r="C140" s="451" t="s">
        <v>995</v>
      </c>
      <c r="D140" s="451" t="s">
        <v>1031</v>
      </c>
      <c r="E140" s="451" t="s">
        <v>1032</v>
      </c>
      <c r="F140" s="455"/>
      <c r="G140" s="455"/>
      <c r="H140" s="455"/>
      <c r="I140" s="455"/>
      <c r="J140" s="455"/>
      <c r="K140" s="455"/>
      <c r="L140" s="455"/>
      <c r="M140" s="455"/>
      <c r="N140" s="455">
        <v>1</v>
      </c>
      <c r="O140" s="455">
        <v>1743</v>
      </c>
      <c r="P140" s="543"/>
      <c r="Q140" s="456">
        <v>1743</v>
      </c>
    </row>
    <row r="141" spans="1:17" ht="14.45" customHeight="1" x14ac:dyDescent="0.2">
      <c r="A141" s="450" t="s">
        <v>1084</v>
      </c>
      <c r="B141" s="451" t="s">
        <v>998</v>
      </c>
      <c r="C141" s="451" t="s">
        <v>995</v>
      </c>
      <c r="D141" s="451" t="s">
        <v>1041</v>
      </c>
      <c r="E141" s="451" t="s">
        <v>1042</v>
      </c>
      <c r="F141" s="455"/>
      <c r="G141" s="455"/>
      <c r="H141" s="455"/>
      <c r="I141" s="455"/>
      <c r="J141" s="455">
        <v>2</v>
      </c>
      <c r="K141" s="455">
        <v>860</v>
      </c>
      <c r="L141" s="455"/>
      <c r="M141" s="455">
        <v>430</v>
      </c>
      <c r="N141" s="455">
        <v>5</v>
      </c>
      <c r="O141" s="455">
        <v>2165</v>
      </c>
      <c r="P141" s="543"/>
      <c r="Q141" s="456">
        <v>433</v>
      </c>
    </row>
    <row r="142" spans="1:17" ht="14.45" customHeight="1" x14ac:dyDescent="0.2">
      <c r="A142" s="450" t="s">
        <v>1084</v>
      </c>
      <c r="B142" s="451" t="s">
        <v>998</v>
      </c>
      <c r="C142" s="451" t="s">
        <v>995</v>
      </c>
      <c r="D142" s="451" t="s">
        <v>1046</v>
      </c>
      <c r="E142" s="451" t="s">
        <v>1047</v>
      </c>
      <c r="F142" s="455">
        <v>8</v>
      </c>
      <c r="G142" s="455">
        <v>17712</v>
      </c>
      <c r="H142" s="455"/>
      <c r="I142" s="455">
        <v>2214</v>
      </c>
      <c r="J142" s="455">
        <v>5</v>
      </c>
      <c r="K142" s="455">
        <v>11110</v>
      </c>
      <c r="L142" s="455"/>
      <c r="M142" s="455">
        <v>2222</v>
      </c>
      <c r="N142" s="455">
        <v>2</v>
      </c>
      <c r="O142" s="455">
        <v>4598</v>
      </c>
      <c r="P142" s="543"/>
      <c r="Q142" s="456">
        <v>2299</v>
      </c>
    </row>
    <row r="143" spans="1:17" ht="14.45" customHeight="1" x14ac:dyDescent="0.2">
      <c r="A143" s="450" t="s">
        <v>1085</v>
      </c>
      <c r="B143" s="451" t="s">
        <v>994</v>
      </c>
      <c r="C143" s="451" t="s">
        <v>995</v>
      </c>
      <c r="D143" s="451" t="s">
        <v>996</v>
      </c>
      <c r="E143" s="451" t="s">
        <v>997</v>
      </c>
      <c r="F143" s="455"/>
      <c r="G143" s="455"/>
      <c r="H143" s="455"/>
      <c r="I143" s="455"/>
      <c r="J143" s="455"/>
      <c r="K143" s="455"/>
      <c r="L143" s="455"/>
      <c r="M143" s="455"/>
      <c r="N143" s="455">
        <v>1</v>
      </c>
      <c r="O143" s="455">
        <v>12464</v>
      </c>
      <c r="P143" s="543"/>
      <c r="Q143" s="456">
        <v>12464</v>
      </c>
    </row>
    <row r="144" spans="1:17" ht="14.45" customHeight="1" x14ac:dyDescent="0.2">
      <c r="A144" s="450" t="s">
        <v>1085</v>
      </c>
      <c r="B144" s="451" t="s">
        <v>998</v>
      </c>
      <c r="C144" s="451" t="s">
        <v>995</v>
      </c>
      <c r="D144" s="451" t="s">
        <v>999</v>
      </c>
      <c r="E144" s="451" t="s">
        <v>1000</v>
      </c>
      <c r="F144" s="455"/>
      <c r="G144" s="455"/>
      <c r="H144" s="455"/>
      <c r="I144" s="455"/>
      <c r="J144" s="455">
        <v>1</v>
      </c>
      <c r="K144" s="455">
        <v>139</v>
      </c>
      <c r="L144" s="455"/>
      <c r="M144" s="455">
        <v>139</v>
      </c>
      <c r="N144" s="455">
        <v>4</v>
      </c>
      <c r="O144" s="455">
        <v>596</v>
      </c>
      <c r="P144" s="543"/>
      <c r="Q144" s="456">
        <v>149</v>
      </c>
    </row>
    <row r="145" spans="1:17" ht="14.45" customHeight="1" x14ac:dyDescent="0.2">
      <c r="A145" s="450" t="s">
        <v>1085</v>
      </c>
      <c r="B145" s="451" t="s">
        <v>998</v>
      </c>
      <c r="C145" s="451" t="s">
        <v>995</v>
      </c>
      <c r="D145" s="451" t="s">
        <v>1001</v>
      </c>
      <c r="E145" s="451" t="s">
        <v>1002</v>
      </c>
      <c r="F145" s="455"/>
      <c r="G145" s="455"/>
      <c r="H145" s="455"/>
      <c r="I145" s="455"/>
      <c r="J145" s="455">
        <v>2</v>
      </c>
      <c r="K145" s="455">
        <v>2544</v>
      </c>
      <c r="L145" s="455"/>
      <c r="M145" s="455">
        <v>1272</v>
      </c>
      <c r="N145" s="455"/>
      <c r="O145" s="455"/>
      <c r="P145" s="543"/>
      <c r="Q145" s="456"/>
    </row>
    <row r="146" spans="1:17" ht="14.45" customHeight="1" x14ac:dyDescent="0.2">
      <c r="A146" s="450" t="s">
        <v>1085</v>
      </c>
      <c r="B146" s="451" t="s">
        <v>998</v>
      </c>
      <c r="C146" s="451" t="s">
        <v>995</v>
      </c>
      <c r="D146" s="451" t="s">
        <v>1003</v>
      </c>
      <c r="E146" s="451" t="s">
        <v>1004</v>
      </c>
      <c r="F146" s="455">
        <v>4</v>
      </c>
      <c r="G146" s="455">
        <v>9428</v>
      </c>
      <c r="H146" s="455"/>
      <c r="I146" s="455">
        <v>2357</v>
      </c>
      <c r="J146" s="455">
        <v>10</v>
      </c>
      <c r="K146" s="455">
        <v>23690</v>
      </c>
      <c r="L146" s="455"/>
      <c r="M146" s="455">
        <v>2369</v>
      </c>
      <c r="N146" s="455">
        <v>3</v>
      </c>
      <c r="O146" s="455">
        <v>7485</v>
      </c>
      <c r="P146" s="543"/>
      <c r="Q146" s="456">
        <v>2495</v>
      </c>
    </row>
    <row r="147" spans="1:17" ht="14.45" customHeight="1" x14ac:dyDescent="0.2">
      <c r="A147" s="450" t="s">
        <v>1085</v>
      </c>
      <c r="B147" s="451" t="s">
        <v>998</v>
      </c>
      <c r="C147" s="451" t="s">
        <v>995</v>
      </c>
      <c r="D147" s="451" t="s">
        <v>1005</v>
      </c>
      <c r="E147" s="451" t="s">
        <v>1006</v>
      </c>
      <c r="F147" s="455"/>
      <c r="G147" s="455"/>
      <c r="H147" s="455"/>
      <c r="I147" s="455"/>
      <c r="J147" s="455">
        <v>2</v>
      </c>
      <c r="K147" s="455">
        <v>2174</v>
      </c>
      <c r="L147" s="455"/>
      <c r="M147" s="455">
        <v>1087</v>
      </c>
      <c r="N147" s="455"/>
      <c r="O147" s="455"/>
      <c r="P147" s="543"/>
      <c r="Q147" s="456"/>
    </row>
    <row r="148" spans="1:17" ht="14.45" customHeight="1" x14ac:dyDescent="0.2">
      <c r="A148" s="450" t="s">
        <v>1085</v>
      </c>
      <c r="B148" s="451" t="s">
        <v>998</v>
      </c>
      <c r="C148" s="451" t="s">
        <v>995</v>
      </c>
      <c r="D148" s="451" t="s">
        <v>1007</v>
      </c>
      <c r="E148" s="451" t="s">
        <v>1008</v>
      </c>
      <c r="F148" s="455">
        <v>2</v>
      </c>
      <c r="G148" s="455">
        <v>7686</v>
      </c>
      <c r="H148" s="455"/>
      <c r="I148" s="455">
        <v>3843</v>
      </c>
      <c r="J148" s="455">
        <v>4</v>
      </c>
      <c r="K148" s="455">
        <v>15420</v>
      </c>
      <c r="L148" s="455"/>
      <c r="M148" s="455">
        <v>3855</v>
      </c>
      <c r="N148" s="455">
        <v>4</v>
      </c>
      <c r="O148" s="455">
        <v>15924</v>
      </c>
      <c r="P148" s="543"/>
      <c r="Q148" s="456">
        <v>3981</v>
      </c>
    </row>
    <row r="149" spans="1:17" ht="14.45" customHeight="1" x14ac:dyDescent="0.2">
      <c r="A149" s="450" t="s">
        <v>1085</v>
      </c>
      <c r="B149" s="451" t="s">
        <v>998</v>
      </c>
      <c r="C149" s="451" t="s">
        <v>995</v>
      </c>
      <c r="D149" s="451" t="s">
        <v>1009</v>
      </c>
      <c r="E149" s="451" t="s">
        <v>1010</v>
      </c>
      <c r="F149" s="455"/>
      <c r="G149" s="455"/>
      <c r="H149" s="455"/>
      <c r="I149" s="455"/>
      <c r="J149" s="455">
        <v>5</v>
      </c>
      <c r="K149" s="455">
        <v>2235</v>
      </c>
      <c r="L149" s="455"/>
      <c r="M149" s="455">
        <v>447</v>
      </c>
      <c r="N149" s="455"/>
      <c r="O149" s="455"/>
      <c r="P149" s="543"/>
      <c r="Q149" s="456"/>
    </row>
    <row r="150" spans="1:17" ht="14.45" customHeight="1" x14ac:dyDescent="0.2">
      <c r="A150" s="450" t="s">
        <v>1085</v>
      </c>
      <c r="B150" s="451" t="s">
        <v>998</v>
      </c>
      <c r="C150" s="451" t="s">
        <v>995</v>
      </c>
      <c r="D150" s="451" t="s">
        <v>1011</v>
      </c>
      <c r="E150" s="451" t="s">
        <v>1012</v>
      </c>
      <c r="F150" s="455"/>
      <c r="G150" s="455"/>
      <c r="H150" s="455"/>
      <c r="I150" s="455"/>
      <c r="J150" s="455"/>
      <c r="K150" s="455"/>
      <c r="L150" s="455"/>
      <c r="M150" s="455"/>
      <c r="N150" s="455">
        <v>1</v>
      </c>
      <c r="O150" s="455">
        <v>879</v>
      </c>
      <c r="P150" s="543"/>
      <c r="Q150" s="456">
        <v>879</v>
      </c>
    </row>
    <row r="151" spans="1:17" ht="14.45" customHeight="1" x14ac:dyDescent="0.2">
      <c r="A151" s="450" t="s">
        <v>1085</v>
      </c>
      <c r="B151" s="451" t="s">
        <v>998</v>
      </c>
      <c r="C151" s="451" t="s">
        <v>995</v>
      </c>
      <c r="D151" s="451" t="s">
        <v>1013</v>
      </c>
      <c r="E151" s="451" t="s">
        <v>1014</v>
      </c>
      <c r="F151" s="455">
        <v>1</v>
      </c>
      <c r="G151" s="455">
        <v>1633</v>
      </c>
      <c r="H151" s="455"/>
      <c r="I151" s="455">
        <v>1633</v>
      </c>
      <c r="J151" s="455"/>
      <c r="K151" s="455"/>
      <c r="L151" s="455"/>
      <c r="M151" s="455"/>
      <c r="N151" s="455"/>
      <c r="O151" s="455"/>
      <c r="P151" s="543"/>
      <c r="Q151" s="456"/>
    </row>
    <row r="152" spans="1:17" ht="14.45" customHeight="1" x14ac:dyDescent="0.2">
      <c r="A152" s="450" t="s">
        <v>1085</v>
      </c>
      <c r="B152" s="451" t="s">
        <v>998</v>
      </c>
      <c r="C152" s="451" t="s">
        <v>995</v>
      </c>
      <c r="D152" s="451" t="s">
        <v>1015</v>
      </c>
      <c r="E152" s="451" t="s">
        <v>1016</v>
      </c>
      <c r="F152" s="455"/>
      <c r="G152" s="455"/>
      <c r="H152" s="455"/>
      <c r="I152" s="455"/>
      <c r="J152" s="455">
        <v>5</v>
      </c>
      <c r="K152" s="455">
        <v>4230</v>
      </c>
      <c r="L152" s="455"/>
      <c r="M152" s="455">
        <v>846</v>
      </c>
      <c r="N152" s="455"/>
      <c r="O152" s="455"/>
      <c r="P152" s="543"/>
      <c r="Q152" s="456"/>
    </row>
    <row r="153" spans="1:17" ht="14.45" customHeight="1" x14ac:dyDescent="0.2">
      <c r="A153" s="450" t="s">
        <v>1085</v>
      </c>
      <c r="B153" s="451" t="s">
        <v>998</v>
      </c>
      <c r="C153" s="451" t="s">
        <v>995</v>
      </c>
      <c r="D153" s="451" t="s">
        <v>1021</v>
      </c>
      <c r="E153" s="451" t="s">
        <v>1022</v>
      </c>
      <c r="F153" s="455">
        <v>12</v>
      </c>
      <c r="G153" s="455">
        <v>204</v>
      </c>
      <c r="H153" s="455"/>
      <c r="I153" s="455">
        <v>17</v>
      </c>
      <c r="J153" s="455">
        <v>16</v>
      </c>
      <c r="K153" s="455">
        <v>272</v>
      </c>
      <c r="L153" s="455"/>
      <c r="M153" s="455">
        <v>17</v>
      </c>
      <c r="N153" s="455">
        <v>12</v>
      </c>
      <c r="O153" s="455">
        <v>228</v>
      </c>
      <c r="P153" s="543"/>
      <c r="Q153" s="456">
        <v>19</v>
      </c>
    </row>
    <row r="154" spans="1:17" ht="14.45" customHeight="1" x14ac:dyDescent="0.2">
      <c r="A154" s="450" t="s">
        <v>1085</v>
      </c>
      <c r="B154" s="451" t="s">
        <v>998</v>
      </c>
      <c r="C154" s="451" t="s">
        <v>995</v>
      </c>
      <c r="D154" s="451" t="s">
        <v>1023</v>
      </c>
      <c r="E154" s="451" t="s">
        <v>1010</v>
      </c>
      <c r="F154" s="455">
        <v>21</v>
      </c>
      <c r="G154" s="455">
        <v>14994</v>
      </c>
      <c r="H154" s="455"/>
      <c r="I154" s="455">
        <v>714</v>
      </c>
      <c r="J154" s="455">
        <v>24</v>
      </c>
      <c r="K154" s="455">
        <v>17232</v>
      </c>
      <c r="L154" s="455"/>
      <c r="M154" s="455">
        <v>718</v>
      </c>
      <c r="N154" s="455">
        <v>21</v>
      </c>
      <c r="O154" s="455">
        <v>15456</v>
      </c>
      <c r="P154" s="543"/>
      <c r="Q154" s="456">
        <v>736</v>
      </c>
    </row>
    <row r="155" spans="1:17" ht="14.45" customHeight="1" x14ac:dyDescent="0.2">
      <c r="A155" s="450" t="s">
        <v>1085</v>
      </c>
      <c r="B155" s="451" t="s">
        <v>998</v>
      </c>
      <c r="C155" s="451" t="s">
        <v>995</v>
      </c>
      <c r="D155" s="451" t="s">
        <v>1024</v>
      </c>
      <c r="E155" s="451" t="s">
        <v>1012</v>
      </c>
      <c r="F155" s="455">
        <v>8</v>
      </c>
      <c r="G155" s="455">
        <v>11584</v>
      </c>
      <c r="H155" s="455"/>
      <c r="I155" s="455">
        <v>1448</v>
      </c>
      <c r="J155" s="455">
        <v>14</v>
      </c>
      <c r="K155" s="455">
        <v>20356</v>
      </c>
      <c r="L155" s="455"/>
      <c r="M155" s="455">
        <v>1454</v>
      </c>
      <c r="N155" s="455">
        <v>26</v>
      </c>
      <c r="O155" s="455">
        <v>39442</v>
      </c>
      <c r="P155" s="543"/>
      <c r="Q155" s="456">
        <v>1517</v>
      </c>
    </row>
    <row r="156" spans="1:17" ht="14.45" customHeight="1" x14ac:dyDescent="0.2">
      <c r="A156" s="450" t="s">
        <v>1085</v>
      </c>
      <c r="B156" s="451" t="s">
        <v>998</v>
      </c>
      <c r="C156" s="451" t="s">
        <v>995</v>
      </c>
      <c r="D156" s="451" t="s">
        <v>1025</v>
      </c>
      <c r="E156" s="451" t="s">
        <v>1026</v>
      </c>
      <c r="F156" s="455">
        <v>7</v>
      </c>
      <c r="G156" s="455">
        <v>17185</v>
      </c>
      <c r="H156" s="455"/>
      <c r="I156" s="455">
        <v>2455</v>
      </c>
      <c r="J156" s="455">
        <v>17</v>
      </c>
      <c r="K156" s="455">
        <v>41939</v>
      </c>
      <c r="L156" s="455"/>
      <c r="M156" s="455">
        <v>2467</v>
      </c>
      <c r="N156" s="455">
        <v>18</v>
      </c>
      <c r="O156" s="455">
        <v>46566</v>
      </c>
      <c r="P156" s="543"/>
      <c r="Q156" s="456">
        <v>2587</v>
      </c>
    </row>
    <row r="157" spans="1:17" ht="14.45" customHeight="1" x14ac:dyDescent="0.2">
      <c r="A157" s="450" t="s">
        <v>1085</v>
      </c>
      <c r="B157" s="451" t="s">
        <v>998</v>
      </c>
      <c r="C157" s="451" t="s">
        <v>995</v>
      </c>
      <c r="D157" s="451" t="s">
        <v>1027</v>
      </c>
      <c r="E157" s="451" t="s">
        <v>1028</v>
      </c>
      <c r="F157" s="455">
        <v>21</v>
      </c>
      <c r="G157" s="455">
        <v>1470</v>
      </c>
      <c r="H157" s="455"/>
      <c r="I157" s="455">
        <v>70</v>
      </c>
      <c r="J157" s="455">
        <v>29</v>
      </c>
      <c r="K157" s="455">
        <v>2030</v>
      </c>
      <c r="L157" s="455"/>
      <c r="M157" s="455">
        <v>70</v>
      </c>
      <c r="N157" s="455">
        <v>21</v>
      </c>
      <c r="O157" s="455">
        <v>1533</v>
      </c>
      <c r="P157" s="543"/>
      <c r="Q157" s="456">
        <v>73</v>
      </c>
    </row>
    <row r="158" spans="1:17" ht="14.45" customHeight="1" x14ac:dyDescent="0.2">
      <c r="A158" s="450" t="s">
        <v>1085</v>
      </c>
      <c r="B158" s="451" t="s">
        <v>998</v>
      </c>
      <c r="C158" s="451" t="s">
        <v>995</v>
      </c>
      <c r="D158" s="451" t="s">
        <v>1031</v>
      </c>
      <c r="E158" s="451" t="s">
        <v>1032</v>
      </c>
      <c r="F158" s="455"/>
      <c r="G158" s="455"/>
      <c r="H158" s="455"/>
      <c r="I158" s="455"/>
      <c r="J158" s="455"/>
      <c r="K158" s="455"/>
      <c r="L158" s="455"/>
      <c r="M158" s="455"/>
      <c r="N158" s="455">
        <v>1</v>
      </c>
      <c r="O158" s="455">
        <v>1743</v>
      </c>
      <c r="P158" s="543"/>
      <c r="Q158" s="456">
        <v>1743</v>
      </c>
    </row>
    <row r="159" spans="1:17" ht="14.45" customHeight="1" x14ac:dyDescent="0.2">
      <c r="A159" s="450" t="s">
        <v>1085</v>
      </c>
      <c r="B159" s="451" t="s">
        <v>998</v>
      </c>
      <c r="C159" s="451" t="s">
        <v>995</v>
      </c>
      <c r="D159" s="451" t="s">
        <v>1033</v>
      </c>
      <c r="E159" s="451" t="s">
        <v>1034</v>
      </c>
      <c r="F159" s="455">
        <v>43</v>
      </c>
      <c r="G159" s="455">
        <v>24166</v>
      </c>
      <c r="H159" s="455"/>
      <c r="I159" s="455">
        <v>562</v>
      </c>
      <c r="J159" s="455">
        <v>74</v>
      </c>
      <c r="K159" s="455">
        <v>41662</v>
      </c>
      <c r="L159" s="455"/>
      <c r="M159" s="455">
        <v>563</v>
      </c>
      <c r="N159" s="455">
        <v>65</v>
      </c>
      <c r="O159" s="455">
        <v>37245</v>
      </c>
      <c r="P159" s="543"/>
      <c r="Q159" s="456">
        <v>573</v>
      </c>
    </row>
    <row r="160" spans="1:17" ht="14.45" customHeight="1" x14ac:dyDescent="0.2">
      <c r="A160" s="450" t="s">
        <v>1085</v>
      </c>
      <c r="B160" s="451" t="s">
        <v>998</v>
      </c>
      <c r="C160" s="451" t="s">
        <v>995</v>
      </c>
      <c r="D160" s="451" t="s">
        <v>1041</v>
      </c>
      <c r="E160" s="451" t="s">
        <v>1042</v>
      </c>
      <c r="F160" s="455">
        <v>7</v>
      </c>
      <c r="G160" s="455">
        <v>3010</v>
      </c>
      <c r="H160" s="455"/>
      <c r="I160" s="455">
        <v>430</v>
      </c>
      <c r="J160" s="455">
        <v>3</v>
      </c>
      <c r="K160" s="455">
        <v>1290</v>
      </c>
      <c r="L160" s="455"/>
      <c r="M160" s="455">
        <v>430</v>
      </c>
      <c r="N160" s="455">
        <v>14</v>
      </c>
      <c r="O160" s="455">
        <v>6062</v>
      </c>
      <c r="P160" s="543"/>
      <c r="Q160" s="456">
        <v>433</v>
      </c>
    </row>
    <row r="161" spans="1:17" ht="14.45" customHeight="1" x14ac:dyDescent="0.2">
      <c r="A161" s="450" t="s">
        <v>1085</v>
      </c>
      <c r="B161" s="451" t="s">
        <v>998</v>
      </c>
      <c r="C161" s="451" t="s">
        <v>995</v>
      </c>
      <c r="D161" s="451" t="s">
        <v>1045</v>
      </c>
      <c r="E161" s="451" t="s">
        <v>1006</v>
      </c>
      <c r="F161" s="455">
        <v>1</v>
      </c>
      <c r="G161" s="455">
        <v>963</v>
      </c>
      <c r="H161" s="455"/>
      <c r="I161" s="455">
        <v>963</v>
      </c>
      <c r="J161" s="455">
        <v>1</v>
      </c>
      <c r="K161" s="455">
        <v>967</v>
      </c>
      <c r="L161" s="455"/>
      <c r="M161" s="455">
        <v>967</v>
      </c>
      <c r="N161" s="455"/>
      <c r="O161" s="455"/>
      <c r="P161" s="543"/>
      <c r="Q161" s="456"/>
    </row>
    <row r="162" spans="1:17" ht="14.45" customHeight="1" x14ac:dyDescent="0.2">
      <c r="A162" s="450" t="s">
        <v>1085</v>
      </c>
      <c r="B162" s="451" t="s">
        <v>998</v>
      </c>
      <c r="C162" s="451" t="s">
        <v>995</v>
      </c>
      <c r="D162" s="451" t="s">
        <v>1046</v>
      </c>
      <c r="E162" s="451" t="s">
        <v>1047</v>
      </c>
      <c r="F162" s="455">
        <v>25</v>
      </c>
      <c r="G162" s="455">
        <v>55350</v>
      </c>
      <c r="H162" s="455"/>
      <c r="I162" s="455">
        <v>2214</v>
      </c>
      <c r="J162" s="455">
        <v>63</v>
      </c>
      <c r="K162" s="455">
        <v>139986</v>
      </c>
      <c r="L162" s="455"/>
      <c r="M162" s="455">
        <v>2222</v>
      </c>
      <c r="N162" s="455">
        <v>92</v>
      </c>
      <c r="O162" s="455">
        <v>211508</v>
      </c>
      <c r="P162" s="543"/>
      <c r="Q162" s="456">
        <v>2299</v>
      </c>
    </row>
    <row r="163" spans="1:17" ht="14.45" customHeight="1" x14ac:dyDescent="0.2">
      <c r="A163" s="450" t="s">
        <v>1086</v>
      </c>
      <c r="B163" s="451" t="s">
        <v>998</v>
      </c>
      <c r="C163" s="451" t="s">
        <v>995</v>
      </c>
      <c r="D163" s="451" t="s">
        <v>999</v>
      </c>
      <c r="E163" s="451" t="s">
        <v>1000</v>
      </c>
      <c r="F163" s="455">
        <v>3</v>
      </c>
      <c r="G163" s="455">
        <v>414</v>
      </c>
      <c r="H163" s="455"/>
      <c r="I163" s="455">
        <v>138</v>
      </c>
      <c r="J163" s="455">
        <v>1</v>
      </c>
      <c r="K163" s="455">
        <v>139</v>
      </c>
      <c r="L163" s="455"/>
      <c r="M163" s="455">
        <v>139</v>
      </c>
      <c r="N163" s="455">
        <v>2</v>
      </c>
      <c r="O163" s="455">
        <v>298</v>
      </c>
      <c r="P163" s="543"/>
      <c r="Q163" s="456">
        <v>149</v>
      </c>
    </row>
    <row r="164" spans="1:17" ht="14.45" customHeight="1" x14ac:dyDescent="0.2">
      <c r="A164" s="450" t="s">
        <v>1086</v>
      </c>
      <c r="B164" s="451" t="s">
        <v>998</v>
      </c>
      <c r="C164" s="451" t="s">
        <v>995</v>
      </c>
      <c r="D164" s="451" t="s">
        <v>1003</v>
      </c>
      <c r="E164" s="451" t="s">
        <v>1004</v>
      </c>
      <c r="F164" s="455">
        <v>2</v>
      </c>
      <c r="G164" s="455">
        <v>4714</v>
      </c>
      <c r="H164" s="455"/>
      <c r="I164" s="455">
        <v>2357</v>
      </c>
      <c r="J164" s="455">
        <v>4</v>
      </c>
      <c r="K164" s="455">
        <v>9476</v>
      </c>
      <c r="L164" s="455"/>
      <c r="M164" s="455">
        <v>2369</v>
      </c>
      <c r="N164" s="455">
        <v>4</v>
      </c>
      <c r="O164" s="455">
        <v>9980</v>
      </c>
      <c r="P164" s="543"/>
      <c r="Q164" s="456">
        <v>2495</v>
      </c>
    </row>
    <row r="165" spans="1:17" ht="14.45" customHeight="1" x14ac:dyDescent="0.2">
      <c r="A165" s="450" t="s">
        <v>1086</v>
      </c>
      <c r="B165" s="451" t="s">
        <v>998</v>
      </c>
      <c r="C165" s="451" t="s">
        <v>995</v>
      </c>
      <c r="D165" s="451" t="s">
        <v>1005</v>
      </c>
      <c r="E165" s="451" t="s">
        <v>1006</v>
      </c>
      <c r="F165" s="455">
        <v>4</v>
      </c>
      <c r="G165" s="455">
        <v>4332</v>
      </c>
      <c r="H165" s="455"/>
      <c r="I165" s="455">
        <v>1083</v>
      </c>
      <c r="J165" s="455"/>
      <c r="K165" s="455"/>
      <c r="L165" s="455"/>
      <c r="M165" s="455"/>
      <c r="N165" s="455">
        <v>2</v>
      </c>
      <c r="O165" s="455">
        <v>2260</v>
      </c>
      <c r="P165" s="543"/>
      <c r="Q165" s="456">
        <v>1130</v>
      </c>
    </row>
    <row r="166" spans="1:17" ht="14.45" customHeight="1" x14ac:dyDescent="0.2">
      <c r="A166" s="450" t="s">
        <v>1086</v>
      </c>
      <c r="B166" s="451" t="s">
        <v>998</v>
      </c>
      <c r="C166" s="451" t="s">
        <v>995</v>
      </c>
      <c r="D166" s="451" t="s">
        <v>1007</v>
      </c>
      <c r="E166" s="451" t="s">
        <v>1008</v>
      </c>
      <c r="F166" s="455">
        <v>7</v>
      </c>
      <c r="G166" s="455">
        <v>26901</v>
      </c>
      <c r="H166" s="455"/>
      <c r="I166" s="455">
        <v>3843</v>
      </c>
      <c r="J166" s="455">
        <v>5</v>
      </c>
      <c r="K166" s="455">
        <v>19275</v>
      </c>
      <c r="L166" s="455"/>
      <c r="M166" s="455">
        <v>3855</v>
      </c>
      <c r="N166" s="455">
        <v>5</v>
      </c>
      <c r="O166" s="455">
        <v>19905</v>
      </c>
      <c r="P166" s="543"/>
      <c r="Q166" s="456">
        <v>3981</v>
      </c>
    </row>
    <row r="167" spans="1:17" ht="14.45" customHeight="1" x14ac:dyDescent="0.2">
      <c r="A167" s="450" t="s">
        <v>1086</v>
      </c>
      <c r="B167" s="451" t="s">
        <v>998</v>
      </c>
      <c r="C167" s="451" t="s">
        <v>995</v>
      </c>
      <c r="D167" s="451" t="s">
        <v>1009</v>
      </c>
      <c r="E167" s="451" t="s">
        <v>1010</v>
      </c>
      <c r="F167" s="455">
        <v>4</v>
      </c>
      <c r="G167" s="455">
        <v>1784</v>
      </c>
      <c r="H167" s="455"/>
      <c r="I167" s="455">
        <v>446</v>
      </c>
      <c r="J167" s="455">
        <v>7</v>
      </c>
      <c r="K167" s="455">
        <v>3129</v>
      </c>
      <c r="L167" s="455"/>
      <c r="M167" s="455">
        <v>447</v>
      </c>
      <c r="N167" s="455">
        <v>2</v>
      </c>
      <c r="O167" s="455">
        <v>908</v>
      </c>
      <c r="P167" s="543"/>
      <c r="Q167" s="456">
        <v>454</v>
      </c>
    </row>
    <row r="168" spans="1:17" ht="14.45" customHeight="1" x14ac:dyDescent="0.2">
      <c r="A168" s="450" t="s">
        <v>1086</v>
      </c>
      <c r="B168" s="451" t="s">
        <v>998</v>
      </c>
      <c r="C168" s="451" t="s">
        <v>995</v>
      </c>
      <c r="D168" s="451" t="s">
        <v>1011</v>
      </c>
      <c r="E168" s="451" t="s">
        <v>1012</v>
      </c>
      <c r="F168" s="455"/>
      <c r="G168" s="455"/>
      <c r="H168" s="455"/>
      <c r="I168" s="455"/>
      <c r="J168" s="455">
        <v>5</v>
      </c>
      <c r="K168" s="455">
        <v>4295</v>
      </c>
      <c r="L168" s="455"/>
      <c r="M168" s="455">
        <v>859</v>
      </c>
      <c r="N168" s="455"/>
      <c r="O168" s="455"/>
      <c r="P168" s="543"/>
      <c r="Q168" s="456"/>
    </row>
    <row r="169" spans="1:17" ht="14.45" customHeight="1" x14ac:dyDescent="0.2">
      <c r="A169" s="450" t="s">
        <v>1086</v>
      </c>
      <c r="B169" s="451" t="s">
        <v>998</v>
      </c>
      <c r="C169" s="451" t="s">
        <v>995</v>
      </c>
      <c r="D169" s="451" t="s">
        <v>1013</v>
      </c>
      <c r="E169" s="451" t="s">
        <v>1014</v>
      </c>
      <c r="F169" s="455">
        <v>1</v>
      </c>
      <c r="G169" s="455">
        <v>1633</v>
      </c>
      <c r="H169" s="455"/>
      <c r="I169" s="455">
        <v>1633</v>
      </c>
      <c r="J169" s="455">
        <v>3</v>
      </c>
      <c r="K169" s="455">
        <v>4926</v>
      </c>
      <c r="L169" s="455"/>
      <c r="M169" s="455">
        <v>1642</v>
      </c>
      <c r="N169" s="455"/>
      <c r="O169" s="455"/>
      <c r="P169" s="543"/>
      <c r="Q169" s="456"/>
    </row>
    <row r="170" spans="1:17" ht="14.45" customHeight="1" x14ac:dyDescent="0.2">
      <c r="A170" s="450" t="s">
        <v>1086</v>
      </c>
      <c r="B170" s="451" t="s">
        <v>998</v>
      </c>
      <c r="C170" s="451" t="s">
        <v>995</v>
      </c>
      <c r="D170" s="451" t="s">
        <v>1015</v>
      </c>
      <c r="E170" s="451" t="s">
        <v>1016</v>
      </c>
      <c r="F170" s="455"/>
      <c r="G170" s="455"/>
      <c r="H170" s="455"/>
      <c r="I170" s="455"/>
      <c r="J170" s="455">
        <v>1</v>
      </c>
      <c r="K170" s="455">
        <v>846</v>
      </c>
      <c r="L170" s="455"/>
      <c r="M170" s="455">
        <v>846</v>
      </c>
      <c r="N170" s="455">
        <v>2</v>
      </c>
      <c r="O170" s="455">
        <v>1732</v>
      </c>
      <c r="P170" s="543"/>
      <c r="Q170" s="456">
        <v>866</v>
      </c>
    </row>
    <row r="171" spans="1:17" ht="14.45" customHeight="1" x14ac:dyDescent="0.2">
      <c r="A171" s="450" t="s">
        <v>1086</v>
      </c>
      <c r="B171" s="451" t="s">
        <v>998</v>
      </c>
      <c r="C171" s="451" t="s">
        <v>995</v>
      </c>
      <c r="D171" s="451" t="s">
        <v>1021</v>
      </c>
      <c r="E171" s="451" t="s">
        <v>1022</v>
      </c>
      <c r="F171" s="455">
        <v>12</v>
      </c>
      <c r="G171" s="455">
        <v>204</v>
      </c>
      <c r="H171" s="455"/>
      <c r="I171" s="455">
        <v>17</v>
      </c>
      <c r="J171" s="455">
        <v>12</v>
      </c>
      <c r="K171" s="455">
        <v>204</v>
      </c>
      <c r="L171" s="455"/>
      <c r="M171" s="455">
        <v>17</v>
      </c>
      <c r="N171" s="455">
        <v>12</v>
      </c>
      <c r="O171" s="455">
        <v>228</v>
      </c>
      <c r="P171" s="543"/>
      <c r="Q171" s="456">
        <v>19</v>
      </c>
    </row>
    <row r="172" spans="1:17" ht="14.45" customHeight="1" x14ac:dyDescent="0.2">
      <c r="A172" s="450" t="s">
        <v>1086</v>
      </c>
      <c r="B172" s="451" t="s">
        <v>998</v>
      </c>
      <c r="C172" s="451" t="s">
        <v>995</v>
      </c>
      <c r="D172" s="451" t="s">
        <v>1023</v>
      </c>
      <c r="E172" s="451" t="s">
        <v>1010</v>
      </c>
      <c r="F172" s="455">
        <v>23</v>
      </c>
      <c r="G172" s="455">
        <v>16422</v>
      </c>
      <c r="H172" s="455"/>
      <c r="I172" s="455">
        <v>714</v>
      </c>
      <c r="J172" s="455">
        <v>18</v>
      </c>
      <c r="K172" s="455">
        <v>12924</v>
      </c>
      <c r="L172" s="455"/>
      <c r="M172" s="455">
        <v>718</v>
      </c>
      <c r="N172" s="455">
        <v>20</v>
      </c>
      <c r="O172" s="455">
        <v>14720</v>
      </c>
      <c r="P172" s="543"/>
      <c r="Q172" s="456">
        <v>736</v>
      </c>
    </row>
    <row r="173" spans="1:17" ht="14.45" customHeight="1" x14ac:dyDescent="0.2">
      <c r="A173" s="450" t="s">
        <v>1086</v>
      </c>
      <c r="B173" s="451" t="s">
        <v>998</v>
      </c>
      <c r="C173" s="451" t="s">
        <v>995</v>
      </c>
      <c r="D173" s="451" t="s">
        <v>1024</v>
      </c>
      <c r="E173" s="451" t="s">
        <v>1012</v>
      </c>
      <c r="F173" s="455">
        <v>19</v>
      </c>
      <c r="G173" s="455">
        <v>27512</v>
      </c>
      <c r="H173" s="455"/>
      <c r="I173" s="455">
        <v>1448</v>
      </c>
      <c r="J173" s="455">
        <v>19</v>
      </c>
      <c r="K173" s="455">
        <v>27626</v>
      </c>
      <c r="L173" s="455"/>
      <c r="M173" s="455">
        <v>1454</v>
      </c>
      <c r="N173" s="455">
        <v>14</v>
      </c>
      <c r="O173" s="455">
        <v>21238</v>
      </c>
      <c r="P173" s="543"/>
      <c r="Q173" s="456">
        <v>1517</v>
      </c>
    </row>
    <row r="174" spans="1:17" ht="14.45" customHeight="1" x14ac:dyDescent="0.2">
      <c r="A174" s="450" t="s">
        <v>1086</v>
      </c>
      <c r="B174" s="451" t="s">
        <v>998</v>
      </c>
      <c r="C174" s="451" t="s">
        <v>995</v>
      </c>
      <c r="D174" s="451" t="s">
        <v>1025</v>
      </c>
      <c r="E174" s="451" t="s">
        <v>1026</v>
      </c>
      <c r="F174" s="455">
        <v>21</v>
      </c>
      <c r="G174" s="455">
        <v>51555</v>
      </c>
      <c r="H174" s="455"/>
      <c r="I174" s="455">
        <v>2455</v>
      </c>
      <c r="J174" s="455">
        <v>12</v>
      </c>
      <c r="K174" s="455">
        <v>29604</v>
      </c>
      <c r="L174" s="455"/>
      <c r="M174" s="455">
        <v>2467</v>
      </c>
      <c r="N174" s="455">
        <v>11</v>
      </c>
      <c r="O174" s="455">
        <v>28457</v>
      </c>
      <c r="P174" s="543"/>
      <c r="Q174" s="456">
        <v>2587</v>
      </c>
    </row>
    <row r="175" spans="1:17" ht="14.45" customHeight="1" x14ac:dyDescent="0.2">
      <c r="A175" s="450" t="s">
        <v>1086</v>
      </c>
      <c r="B175" s="451" t="s">
        <v>998</v>
      </c>
      <c r="C175" s="451" t="s">
        <v>995</v>
      </c>
      <c r="D175" s="451" t="s">
        <v>1027</v>
      </c>
      <c r="E175" s="451" t="s">
        <v>1028</v>
      </c>
      <c r="F175" s="455">
        <v>27</v>
      </c>
      <c r="G175" s="455">
        <v>1890</v>
      </c>
      <c r="H175" s="455"/>
      <c r="I175" s="455">
        <v>70</v>
      </c>
      <c r="J175" s="455">
        <v>25</v>
      </c>
      <c r="K175" s="455">
        <v>1750</v>
      </c>
      <c r="L175" s="455"/>
      <c r="M175" s="455">
        <v>70</v>
      </c>
      <c r="N175" s="455">
        <v>22</v>
      </c>
      <c r="O175" s="455">
        <v>1606</v>
      </c>
      <c r="P175" s="543"/>
      <c r="Q175" s="456">
        <v>73</v>
      </c>
    </row>
    <row r="176" spans="1:17" ht="14.45" customHeight="1" x14ac:dyDescent="0.2">
      <c r="A176" s="450" t="s">
        <v>1086</v>
      </c>
      <c r="B176" s="451" t="s">
        <v>998</v>
      </c>
      <c r="C176" s="451" t="s">
        <v>995</v>
      </c>
      <c r="D176" s="451" t="s">
        <v>1031</v>
      </c>
      <c r="E176" s="451" t="s">
        <v>1032</v>
      </c>
      <c r="F176" s="455"/>
      <c r="G176" s="455"/>
      <c r="H176" s="455"/>
      <c r="I176" s="455"/>
      <c r="J176" s="455">
        <v>3</v>
      </c>
      <c r="K176" s="455">
        <v>5040</v>
      </c>
      <c r="L176" s="455"/>
      <c r="M176" s="455">
        <v>1680</v>
      </c>
      <c r="N176" s="455"/>
      <c r="O176" s="455"/>
      <c r="P176" s="543"/>
      <c r="Q176" s="456"/>
    </row>
    <row r="177" spans="1:17" ht="14.45" customHeight="1" x14ac:dyDescent="0.2">
      <c r="A177" s="450" t="s">
        <v>1086</v>
      </c>
      <c r="B177" s="451" t="s">
        <v>998</v>
      </c>
      <c r="C177" s="451" t="s">
        <v>995</v>
      </c>
      <c r="D177" s="451" t="s">
        <v>1033</v>
      </c>
      <c r="E177" s="451" t="s">
        <v>1034</v>
      </c>
      <c r="F177" s="455">
        <v>95</v>
      </c>
      <c r="G177" s="455">
        <v>53390</v>
      </c>
      <c r="H177" s="455"/>
      <c r="I177" s="455">
        <v>562</v>
      </c>
      <c r="J177" s="455">
        <v>68</v>
      </c>
      <c r="K177" s="455">
        <v>38284</v>
      </c>
      <c r="L177" s="455"/>
      <c r="M177" s="455">
        <v>563</v>
      </c>
      <c r="N177" s="455">
        <v>124</v>
      </c>
      <c r="O177" s="455">
        <v>71052</v>
      </c>
      <c r="P177" s="543"/>
      <c r="Q177" s="456">
        <v>573</v>
      </c>
    </row>
    <row r="178" spans="1:17" ht="14.45" customHeight="1" x14ac:dyDescent="0.2">
      <c r="A178" s="450" t="s">
        <v>1086</v>
      </c>
      <c r="B178" s="451" t="s">
        <v>998</v>
      </c>
      <c r="C178" s="451" t="s">
        <v>995</v>
      </c>
      <c r="D178" s="451" t="s">
        <v>1039</v>
      </c>
      <c r="E178" s="451" t="s">
        <v>1040</v>
      </c>
      <c r="F178" s="455"/>
      <c r="G178" s="455"/>
      <c r="H178" s="455"/>
      <c r="I178" s="455"/>
      <c r="J178" s="455">
        <v>1</v>
      </c>
      <c r="K178" s="455">
        <v>131</v>
      </c>
      <c r="L178" s="455"/>
      <c r="M178" s="455">
        <v>131</v>
      </c>
      <c r="N178" s="455"/>
      <c r="O178" s="455"/>
      <c r="P178" s="543"/>
      <c r="Q178" s="456"/>
    </row>
    <row r="179" spans="1:17" ht="14.45" customHeight="1" x14ac:dyDescent="0.2">
      <c r="A179" s="450" t="s">
        <v>1086</v>
      </c>
      <c r="B179" s="451" t="s">
        <v>998</v>
      </c>
      <c r="C179" s="451" t="s">
        <v>995</v>
      </c>
      <c r="D179" s="451" t="s">
        <v>1041</v>
      </c>
      <c r="E179" s="451" t="s">
        <v>1042</v>
      </c>
      <c r="F179" s="455">
        <v>149</v>
      </c>
      <c r="G179" s="455">
        <v>64070</v>
      </c>
      <c r="H179" s="455"/>
      <c r="I179" s="455">
        <v>430</v>
      </c>
      <c r="J179" s="455">
        <v>242</v>
      </c>
      <c r="K179" s="455">
        <v>104060</v>
      </c>
      <c r="L179" s="455"/>
      <c r="M179" s="455">
        <v>430</v>
      </c>
      <c r="N179" s="455">
        <v>371</v>
      </c>
      <c r="O179" s="455">
        <v>160643</v>
      </c>
      <c r="P179" s="543"/>
      <c r="Q179" s="456">
        <v>433</v>
      </c>
    </row>
    <row r="180" spans="1:17" ht="14.45" customHeight="1" x14ac:dyDescent="0.2">
      <c r="A180" s="450" t="s">
        <v>1086</v>
      </c>
      <c r="B180" s="451" t="s">
        <v>998</v>
      </c>
      <c r="C180" s="451" t="s">
        <v>995</v>
      </c>
      <c r="D180" s="451" t="s">
        <v>1046</v>
      </c>
      <c r="E180" s="451" t="s">
        <v>1047</v>
      </c>
      <c r="F180" s="455">
        <v>93</v>
      </c>
      <c r="G180" s="455">
        <v>205902</v>
      </c>
      <c r="H180" s="455"/>
      <c r="I180" s="455">
        <v>2214</v>
      </c>
      <c r="J180" s="455">
        <v>117</v>
      </c>
      <c r="K180" s="455">
        <v>259974</v>
      </c>
      <c r="L180" s="455"/>
      <c r="M180" s="455">
        <v>2222</v>
      </c>
      <c r="N180" s="455">
        <v>176</v>
      </c>
      <c r="O180" s="455">
        <v>404624</v>
      </c>
      <c r="P180" s="543"/>
      <c r="Q180" s="456">
        <v>2299</v>
      </c>
    </row>
    <row r="181" spans="1:17" ht="14.45" customHeight="1" x14ac:dyDescent="0.2">
      <c r="A181" s="450" t="s">
        <v>1087</v>
      </c>
      <c r="B181" s="451" t="s">
        <v>998</v>
      </c>
      <c r="C181" s="451" t="s">
        <v>995</v>
      </c>
      <c r="D181" s="451" t="s">
        <v>1033</v>
      </c>
      <c r="E181" s="451" t="s">
        <v>1034</v>
      </c>
      <c r="F181" s="455"/>
      <c r="G181" s="455"/>
      <c r="H181" s="455"/>
      <c r="I181" s="455"/>
      <c r="J181" s="455"/>
      <c r="K181" s="455"/>
      <c r="L181" s="455"/>
      <c r="M181" s="455"/>
      <c r="N181" s="455">
        <v>5</v>
      </c>
      <c r="O181" s="455">
        <v>2865</v>
      </c>
      <c r="P181" s="543"/>
      <c r="Q181" s="456">
        <v>573</v>
      </c>
    </row>
    <row r="182" spans="1:17" ht="14.45" customHeight="1" x14ac:dyDescent="0.2">
      <c r="A182" s="450" t="s">
        <v>1087</v>
      </c>
      <c r="B182" s="451" t="s">
        <v>998</v>
      </c>
      <c r="C182" s="451" t="s">
        <v>995</v>
      </c>
      <c r="D182" s="451" t="s">
        <v>1046</v>
      </c>
      <c r="E182" s="451" t="s">
        <v>1047</v>
      </c>
      <c r="F182" s="455"/>
      <c r="G182" s="455"/>
      <c r="H182" s="455"/>
      <c r="I182" s="455"/>
      <c r="J182" s="455"/>
      <c r="K182" s="455"/>
      <c r="L182" s="455"/>
      <c r="M182" s="455"/>
      <c r="N182" s="455">
        <v>2</v>
      </c>
      <c r="O182" s="455">
        <v>4598</v>
      </c>
      <c r="P182" s="543"/>
      <c r="Q182" s="456">
        <v>2299</v>
      </c>
    </row>
    <row r="183" spans="1:17" ht="14.45" customHeight="1" x14ac:dyDescent="0.2">
      <c r="A183" s="450" t="s">
        <v>1088</v>
      </c>
      <c r="B183" s="451" t="s">
        <v>998</v>
      </c>
      <c r="C183" s="451" t="s">
        <v>995</v>
      </c>
      <c r="D183" s="451" t="s">
        <v>1007</v>
      </c>
      <c r="E183" s="451" t="s">
        <v>1008</v>
      </c>
      <c r="F183" s="455"/>
      <c r="G183" s="455"/>
      <c r="H183" s="455"/>
      <c r="I183" s="455"/>
      <c r="J183" s="455"/>
      <c r="K183" s="455"/>
      <c r="L183" s="455"/>
      <c r="M183" s="455"/>
      <c r="N183" s="455">
        <v>1</v>
      </c>
      <c r="O183" s="455">
        <v>3981</v>
      </c>
      <c r="P183" s="543"/>
      <c r="Q183" s="456">
        <v>3981</v>
      </c>
    </row>
    <row r="184" spans="1:17" ht="14.45" customHeight="1" x14ac:dyDescent="0.2">
      <c r="A184" s="450" t="s">
        <v>1088</v>
      </c>
      <c r="B184" s="451" t="s">
        <v>998</v>
      </c>
      <c r="C184" s="451" t="s">
        <v>995</v>
      </c>
      <c r="D184" s="451" t="s">
        <v>1021</v>
      </c>
      <c r="E184" s="451" t="s">
        <v>1022</v>
      </c>
      <c r="F184" s="455"/>
      <c r="G184" s="455"/>
      <c r="H184" s="455"/>
      <c r="I184" s="455"/>
      <c r="J184" s="455"/>
      <c r="K184" s="455"/>
      <c r="L184" s="455"/>
      <c r="M184" s="455"/>
      <c r="N184" s="455">
        <v>1</v>
      </c>
      <c r="O184" s="455">
        <v>19</v>
      </c>
      <c r="P184" s="543"/>
      <c r="Q184" s="456">
        <v>19</v>
      </c>
    </row>
    <row r="185" spans="1:17" ht="14.45" customHeight="1" x14ac:dyDescent="0.2">
      <c r="A185" s="450" t="s">
        <v>1088</v>
      </c>
      <c r="B185" s="451" t="s">
        <v>998</v>
      </c>
      <c r="C185" s="451" t="s">
        <v>995</v>
      </c>
      <c r="D185" s="451" t="s">
        <v>1023</v>
      </c>
      <c r="E185" s="451" t="s">
        <v>1010</v>
      </c>
      <c r="F185" s="455"/>
      <c r="G185" s="455"/>
      <c r="H185" s="455"/>
      <c r="I185" s="455"/>
      <c r="J185" s="455"/>
      <c r="K185" s="455"/>
      <c r="L185" s="455"/>
      <c r="M185" s="455"/>
      <c r="N185" s="455">
        <v>2</v>
      </c>
      <c r="O185" s="455">
        <v>1472</v>
      </c>
      <c r="P185" s="543"/>
      <c r="Q185" s="456">
        <v>736</v>
      </c>
    </row>
    <row r="186" spans="1:17" ht="14.45" customHeight="1" x14ac:dyDescent="0.2">
      <c r="A186" s="450" t="s">
        <v>1088</v>
      </c>
      <c r="B186" s="451" t="s">
        <v>998</v>
      </c>
      <c r="C186" s="451" t="s">
        <v>995</v>
      </c>
      <c r="D186" s="451" t="s">
        <v>1024</v>
      </c>
      <c r="E186" s="451" t="s">
        <v>1012</v>
      </c>
      <c r="F186" s="455"/>
      <c r="G186" s="455"/>
      <c r="H186" s="455"/>
      <c r="I186" s="455"/>
      <c r="J186" s="455"/>
      <c r="K186" s="455"/>
      <c r="L186" s="455"/>
      <c r="M186" s="455"/>
      <c r="N186" s="455">
        <v>4</v>
      </c>
      <c r="O186" s="455">
        <v>6068</v>
      </c>
      <c r="P186" s="543"/>
      <c r="Q186" s="456">
        <v>1517</v>
      </c>
    </row>
    <row r="187" spans="1:17" ht="14.45" customHeight="1" x14ac:dyDescent="0.2">
      <c r="A187" s="450" t="s">
        <v>1088</v>
      </c>
      <c r="B187" s="451" t="s">
        <v>998</v>
      </c>
      <c r="C187" s="451" t="s">
        <v>995</v>
      </c>
      <c r="D187" s="451" t="s">
        <v>1025</v>
      </c>
      <c r="E187" s="451" t="s">
        <v>1026</v>
      </c>
      <c r="F187" s="455"/>
      <c r="G187" s="455"/>
      <c r="H187" s="455"/>
      <c r="I187" s="455"/>
      <c r="J187" s="455"/>
      <c r="K187" s="455"/>
      <c r="L187" s="455"/>
      <c r="M187" s="455"/>
      <c r="N187" s="455">
        <v>2</v>
      </c>
      <c r="O187" s="455">
        <v>5174</v>
      </c>
      <c r="P187" s="543"/>
      <c r="Q187" s="456">
        <v>2587</v>
      </c>
    </row>
    <row r="188" spans="1:17" ht="14.45" customHeight="1" x14ac:dyDescent="0.2">
      <c r="A188" s="450" t="s">
        <v>1088</v>
      </c>
      <c r="B188" s="451" t="s">
        <v>998</v>
      </c>
      <c r="C188" s="451" t="s">
        <v>995</v>
      </c>
      <c r="D188" s="451" t="s">
        <v>1027</v>
      </c>
      <c r="E188" s="451" t="s">
        <v>1028</v>
      </c>
      <c r="F188" s="455"/>
      <c r="G188" s="455"/>
      <c r="H188" s="455"/>
      <c r="I188" s="455"/>
      <c r="J188" s="455"/>
      <c r="K188" s="455"/>
      <c r="L188" s="455"/>
      <c r="M188" s="455"/>
      <c r="N188" s="455">
        <v>2</v>
      </c>
      <c r="O188" s="455">
        <v>146</v>
      </c>
      <c r="P188" s="543"/>
      <c r="Q188" s="456">
        <v>73</v>
      </c>
    </row>
    <row r="189" spans="1:17" ht="14.45" customHeight="1" x14ac:dyDescent="0.2">
      <c r="A189" s="450" t="s">
        <v>1088</v>
      </c>
      <c r="B189" s="451" t="s">
        <v>998</v>
      </c>
      <c r="C189" s="451" t="s">
        <v>995</v>
      </c>
      <c r="D189" s="451" t="s">
        <v>1033</v>
      </c>
      <c r="E189" s="451" t="s">
        <v>1034</v>
      </c>
      <c r="F189" s="455"/>
      <c r="G189" s="455"/>
      <c r="H189" s="455"/>
      <c r="I189" s="455"/>
      <c r="J189" s="455"/>
      <c r="K189" s="455"/>
      <c r="L189" s="455"/>
      <c r="M189" s="455"/>
      <c r="N189" s="455">
        <v>5</v>
      </c>
      <c r="O189" s="455">
        <v>2865</v>
      </c>
      <c r="P189" s="543"/>
      <c r="Q189" s="456">
        <v>573</v>
      </c>
    </row>
    <row r="190" spans="1:17" ht="14.45" customHeight="1" x14ac:dyDescent="0.2">
      <c r="A190" s="450" t="s">
        <v>1088</v>
      </c>
      <c r="B190" s="451" t="s">
        <v>998</v>
      </c>
      <c r="C190" s="451" t="s">
        <v>995</v>
      </c>
      <c r="D190" s="451" t="s">
        <v>1041</v>
      </c>
      <c r="E190" s="451" t="s">
        <v>1042</v>
      </c>
      <c r="F190" s="455"/>
      <c r="G190" s="455"/>
      <c r="H190" s="455"/>
      <c r="I190" s="455"/>
      <c r="J190" s="455">
        <v>16</v>
      </c>
      <c r="K190" s="455">
        <v>6880</v>
      </c>
      <c r="L190" s="455"/>
      <c r="M190" s="455">
        <v>430</v>
      </c>
      <c r="N190" s="455"/>
      <c r="O190" s="455"/>
      <c r="P190" s="543"/>
      <c r="Q190" s="456"/>
    </row>
    <row r="191" spans="1:17" ht="14.45" customHeight="1" x14ac:dyDescent="0.2">
      <c r="A191" s="450" t="s">
        <v>1088</v>
      </c>
      <c r="B191" s="451" t="s">
        <v>998</v>
      </c>
      <c r="C191" s="451" t="s">
        <v>995</v>
      </c>
      <c r="D191" s="451" t="s">
        <v>1046</v>
      </c>
      <c r="E191" s="451" t="s">
        <v>1047</v>
      </c>
      <c r="F191" s="455"/>
      <c r="G191" s="455"/>
      <c r="H191" s="455"/>
      <c r="I191" s="455"/>
      <c r="J191" s="455">
        <v>7</v>
      </c>
      <c r="K191" s="455">
        <v>15554</v>
      </c>
      <c r="L191" s="455"/>
      <c r="M191" s="455">
        <v>2222</v>
      </c>
      <c r="N191" s="455">
        <v>5</v>
      </c>
      <c r="O191" s="455">
        <v>11495</v>
      </c>
      <c r="P191" s="543"/>
      <c r="Q191" s="456">
        <v>2299</v>
      </c>
    </row>
    <row r="192" spans="1:17" ht="14.45" customHeight="1" x14ac:dyDescent="0.2">
      <c r="A192" s="450" t="s">
        <v>1089</v>
      </c>
      <c r="B192" s="451" t="s">
        <v>998</v>
      </c>
      <c r="C192" s="451" t="s">
        <v>995</v>
      </c>
      <c r="D192" s="451" t="s">
        <v>1003</v>
      </c>
      <c r="E192" s="451" t="s">
        <v>1004</v>
      </c>
      <c r="F192" s="455"/>
      <c r="G192" s="455"/>
      <c r="H192" s="455"/>
      <c r="I192" s="455"/>
      <c r="J192" s="455"/>
      <c r="K192" s="455"/>
      <c r="L192" s="455"/>
      <c r="M192" s="455"/>
      <c r="N192" s="455">
        <v>7</v>
      </c>
      <c r="O192" s="455">
        <v>17465</v>
      </c>
      <c r="P192" s="543"/>
      <c r="Q192" s="456">
        <v>2495</v>
      </c>
    </row>
    <row r="193" spans="1:17" ht="14.45" customHeight="1" x14ac:dyDescent="0.2">
      <c r="A193" s="450" t="s">
        <v>1089</v>
      </c>
      <c r="B193" s="451" t="s">
        <v>998</v>
      </c>
      <c r="C193" s="451" t="s">
        <v>995</v>
      </c>
      <c r="D193" s="451" t="s">
        <v>1005</v>
      </c>
      <c r="E193" s="451" t="s">
        <v>1006</v>
      </c>
      <c r="F193" s="455">
        <v>2</v>
      </c>
      <c r="G193" s="455">
        <v>2166</v>
      </c>
      <c r="H193" s="455"/>
      <c r="I193" s="455">
        <v>1083</v>
      </c>
      <c r="J193" s="455"/>
      <c r="K193" s="455"/>
      <c r="L193" s="455"/>
      <c r="M193" s="455"/>
      <c r="N193" s="455"/>
      <c r="O193" s="455"/>
      <c r="P193" s="543"/>
      <c r="Q193" s="456"/>
    </row>
    <row r="194" spans="1:17" ht="14.45" customHeight="1" x14ac:dyDescent="0.2">
      <c r="A194" s="450" t="s">
        <v>1089</v>
      </c>
      <c r="B194" s="451" t="s">
        <v>998</v>
      </c>
      <c r="C194" s="451" t="s">
        <v>995</v>
      </c>
      <c r="D194" s="451" t="s">
        <v>1007</v>
      </c>
      <c r="E194" s="451" t="s">
        <v>1008</v>
      </c>
      <c r="F194" s="455">
        <v>2</v>
      </c>
      <c r="G194" s="455">
        <v>7686</v>
      </c>
      <c r="H194" s="455"/>
      <c r="I194" s="455">
        <v>3843</v>
      </c>
      <c r="J194" s="455">
        <v>2</v>
      </c>
      <c r="K194" s="455">
        <v>7710</v>
      </c>
      <c r="L194" s="455"/>
      <c r="M194" s="455">
        <v>3855</v>
      </c>
      <c r="N194" s="455">
        <v>4</v>
      </c>
      <c r="O194" s="455">
        <v>15924</v>
      </c>
      <c r="P194" s="543"/>
      <c r="Q194" s="456">
        <v>3981</v>
      </c>
    </row>
    <row r="195" spans="1:17" ht="14.45" customHeight="1" x14ac:dyDescent="0.2">
      <c r="A195" s="450" t="s">
        <v>1089</v>
      </c>
      <c r="B195" s="451" t="s">
        <v>998</v>
      </c>
      <c r="C195" s="451" t="s">
        <v>995</v>
      </c>
      <c r="D195" s="451" t="s">
        <v>1009</v>
      </c>
      <c r="E195" s="451" t="s">
        <v>1010</v>
      </c>
      <c r="F195" s="455">
        <v>2</v>
      </c>
      <c r="G195" s="455">
        <v>892</v>
      </c>
      <c r="H195" s="455"/>
      <c r="I195" s="455">
        <v>446</v>
      </c>
      <c r="J195" s="455"/>
      <c r="K195" s="455"/>
      <c r="L195" s="455"/>
      <c r="M195" s="455"/>
      <c r="N195" s="455"/>
      <c r="O195" s="455"/>
      <c r="P195" s="543"/>
      <c r="Q195" s="456"/>
    </row>
    <row r="196" spans="1:17" ht="14.45" customHeight="1" x14ac:dyDescent="0.2">
      <c r="A196" s="450" t="s">
        <v>1089</v>
      </c>
      <c r="B196" s="451" t="s">
        <v>998</v>
      </c>
      <c r="C196" s="451" t="s">
        <v>995</v>
      </c>
      <c r="D196" s="451" t="s">
        <v>1015</v>
      </c>
      <c r="E196" s="451" t="s">
        <v>1016</v>
      </c>
      <c r="F196" s="455"/>
      <c r="G196" s="455"/>
      <c r="H196" s="455"/>
      <c r="I196" s="455"/>
      <c r="J196" s="455"/>
      <c r="K196" s="455"/>
      <c r="L196" s="455"/>
      <c r="M196" s="455"/>
      <c r="N196" s="455">
        <v>4</v>
      </c>
      <c r="O196" s="455">
        <v>3464</v>
      </c>
      <c r="P196" s="543"/>
      <c r="Q196" s="456">
        <v>866</v>
      </c>
    </row>
    <row r="197" spans="1:17" ht="14.45" customHeight="1" x14ac:dyDescent="0.2">
      <c r="A197" s="450" t="s">
        <v>1089</v>
      </c>
      <c r="B197" s="451" t="s">
        <v>998</v>
      </c>
      <c r="C197" s="451" t="s">
        <v>995</v>
      </c>
      <c r="D197" s="451" t="s">
        <v>1021</v>
      </c>
      <c r="E197" s="451" t="s">
        <v>1022</v>
      </c>
      <c r="F197" s="455">
        <v>8</v>
      </c>
      <c r="G197" s="455">
        <v>136</v>
      </c>
      <c r="H197" s="455"/>
      <c r="I197" s="455">
        <v>17</v>
      </c>
      <c r="J197" s="455">
        <v>3</v>
      </c>
      <c r="K197" s="455">
        <v>51</v>
      </c>
      <c r="L197" s="455"/>
      <c r="M197" s="455">
        <v>17</v>
      </c>
      <c r="N197" s="455">
        <v>8</v>
      </c>
      <c r="O197" s="455">
        <v>152</v>
      </c>
      <c r="P197" s="543"/>
      <c r="Q197" s="456">
        <v>19</v>
      </c>
    </row>
    <row r="198" spans="1:17" ht="14.45" customHeight="1" x14ac:dyDescent="0.2">
      <c r="A198" s="450" t="s">
        <v>1089</v>
      </c>
      <c r="B198" s="451" t="s">
        <v>998</v>
      </c>
      <c r="C198" s="451" t="s">
        <v>995</v>
      </c>
      <c r="D198" s="451" t="s">
        <v>1023</v>
      </c>
      <c r="E198" s="451" t="s">
        <v>1010</v>
      </c>
      <c r="F198" s="455">
        <v>13</v>
      </c>
      <c r="G198" s="455">
        <v>9282</v>
      </c>
      <c r="H198" s="455"/>
      <c r="I198" s="455">
        <v>714</v>
      </c>
      <c r="J198" s="455">
        <v>5</v>
      </c>
      <c r="K198" s="455">
        <v>3590</v>
      </c>
      <c r="L198" s="455"/>
      <c r="M198" s="455">
        <v>718</v>
      </c>
      <c r="N198" s="455">
        <v>19</v>
      </c>
      <c r="O198" s="455">
        <v>13984</v>
      </c>
      <c r="P198" s="543"/>
      <c r="Q198" s="456">
        <v>736</v>
      </c>
    </row>
    <row r="199" spans="1:17" ht="14.45" customHeight="1" x14ac:dyDescent="0.2">
      <c r="A199" s="450" t="s">
        <v>1089</v>
      </c>
      <c r="B199" s="451" t="s">
        <v>998</v>
      </c>
      <c r="C199" s="451" t="s">
        <v>995</v>
      </c>
      <c r="D199" s="451" t="s">
        <v>1024</v>
      </c>
      <c r="E199" s="451" t="s">
        <v>1012</v>
      </c>
      <c r="F199" s="455">
        <v>1</v>
      </c>
      <c r="G199" s="455">
        <v>1448</v>
      </c>
      <c r="H199" s="455"/>
      <c r="I199" s="455">
        <v>1448</v>
      </c>
      <c r="J199" s="455">
        <v>1</v>
      </c>
      <c r="K199" s="455">
        <v>1454</v>
      </c>
      <c r="L199" s="455"/>
      <c r="M199" s="455">
        <v>1454</v>
      </c>
      <c r="N199" s="455">
        <v>9</v>
      </c>
      <c r="O199" s="455">
        <v>13653</v>
      </c>
      <c r="P199" s="543"/>
      <c r="Q199" s="456">
        <v>1517</v>
      </c>
    </row>
    <row r="200" spans="1:17" ht="14.45" customHeight="1" x14ac:dyDescent="0.2">
      <c r="A200" s="450" t="s">
        <v>1089</v>
      </c>
      <c r="B200" s="451" t="s">
        <v>998</v>
      </c>
      <c r="C200" s="451" t="s">
        <v>995</v>
      </c>
      <c r="D200" s="451" t="s">
        <v>1025</v>
      </c>
      <c r="E200" s="451" t="s">
        <v>1026</v>
      </c>
      <c r="F200" s="455">
        <v>4</v>
      </c>
      <c r="G200" s="455">
        <v>9820</v>
      </c>
      <c r="H200" s="455"/>
      <c r="I200" s="455">
        <v>2455</v>
      </c>
      <c r="J200" s="455">
        <v>2</v>
      </c>
      <c r="K200" s="455">
        <v>4934</v>
      </c>
      <c r="L200" s="455"/>
      <c r="M200" s="455">
        <v>2467</v>
      </c>
      <c r="N200" s="455">
        <v>6</v>
      </c>
      <c r="O200" s="455">
        <v>15522</v>
      </c>
      <c r="P200" s="543"/>
      <c r="Q200" s="456">
        <v>2587</v>
      </c>
    </row>
    <row r="201" spans="1:17" ht="14.45" customHeight="1" x14ac:dyDescent="0.2">
      <c r="A201" s="450" t="s">
        <v>1089</v>
      </c>
      <c r="B201" s="451" t="s">
        <v>998</v>
      </c>
      <c r="C201" s="451" t="s">
        <v>995</v>
      </c>
      <c r="D201" s="451" t="s">
        <v>1027</v>
      </c>
      <c r="E201" s="451" t="s">
        <v>1028</v>
      </c>
      <c r="F201" s="455">
        <v>15</v>
      </c>
      <c r="G201" s="455">
        <v>1050</v>
      </c>
      <c r="H201" s="455"/>
      <c r="I201" s="455">
        <v>70</v>
      </c>
      <c r="J201" s="455">
        <v>5</v>
      </c>
      <c r="K201" s="455">
        <v>350</v>
      </c>
      <c r="L201" s="455"/>
      <c r="M201" s="455">
        <v>70</v>
      </c>
      <c r="N201" s="455">
        <v>19</v>
      </c>
      <c r="O201" s="455">
        <v>1387</v>
      </c>
      <c r="P201" s="543"/>
      <c r="Q201" s="456">
        <v>73</v>
      </c>
    </row>
    <row r="202" spans="1:17" ht="14.45" customHeight="1" x14ac:dyDescent="0.2">
      <c r="A202" s="450" t="s">
        <v>1089</v>
      </c>
      <c r="B202" s="451" t="s">
        <v>998</v>
      </c>
      <c r="C202" s="451" t="s">
        <v>995</v>
      </c>
      <c r="D202" s="451" t="s">
        <v>1033</v>
      </c>
      <c r="E202" s="451" t="s">
        <v>1034</v>
      </c>
      <c r="F202" s="455">
        <v>27</v>
      </c>
      <c r="G202" s="455">
        <v>15174</v>
      </c>
      <c r="H202" s="455"/>
      <c r="I202" s="455">
        <v>562</v>
      </c>
      <c r="J202" s="455">
        <v>20</v>
      </c>
      <c r="K202" s="455">
        <v>11260</v>
      </c>
      <c r="L202" s="455"/>
      <c r="M202" s="455">
        <v>563</v>
      </c>
      <c r="N202" s="455">
        <v>46</v>
      </c>
      <c r="O202" s="455">
        <v>26358</v>
      </c>
      <c r="P202" s="543"/>
      <c r="Q202" s="456">
        <v>573</v>
      </c>
    </row>
    <row r="203" spans="1:17" ht="14.45" customHeight="1" x14ac:dyDescent="0.2">
      <c r="A203" s="450" t="s">
        <v>1089</v>
      </c>
      <c r="B203" s="451" t="s">
        <v>998</v>
      </c>
      <c r="C203" s="451" t="s">
        <v>995</v>
      </c>
      <c r="D203" s="451" t="s">
        <v>1041</v>
      </c>
      <c r="E203" s="451" t="s">
        <v>1042</v>
      </c>
      <c r="F203" s="455"/>
      <c r="G203" s="455"/>
      <c r="H203" s="455"/>
      <c r="I203" s="455"/>
      <c r="J203" s="455">
        <v>5</v>
      </c>
      <c r="K203" s="455">
        <v>2150</v>
      </c>
      <c r="L203" s="455"/>
      <c r="M203" s="455">
        <v>430</v>
      </c>
      <c r="N203" s="455">
        <v>10</v>
      </c>
      <c r="O203" s="455">
        <v>4330</v>
      </c>
      <c r="P203" s="543"/>
      <c r="Q203" s="456">
        <v>433</v>
      </c>
    </row>
    <row r="204" spans="1:17" ht="14.45" customHeight="1" x14ac:dyDescent="0.2">
      <c r="A204" s="450" t="s">
        <v>1089</v>
      </c>
      <c r="B204" s="451" t="s">
        <v>998</v>
      </c>
      <c r="C204" s="451" t="s">
        <v>995</v>
      </c>
      <c r="D204" s="451" t="s">
        <v>1046</v>
      </c>
      <c r="E204" s="451" t="s">
        <v>1047</v>
      </c>
      <c r="F204" s="455">
        <v>10</v>
      </c>
      <c r="G204" s="455">
        <v>22140</v>
      </c>
      <c r="H204" s="455"/>
      <c r="I204" s="455">
        <v>2214</v>
      </c>
      <c r="J204" s="455">
        <v>5</v>
      </c>
      <c r="K204" s="455">
        <v>11110</v>
      </c>
      <c r="L204" s="455"/>
      <c r="M204" s="455">
        <v>2222</v>
      </c>
      <c r="N204" s="455">
        <v>17</v>
      </c>
      <c r="O204" s="455">
        <v>39083</v>
      </c>
      <c r="P204" s="543"/>
      <c r="Q204" s="456">
        <v>2299</v>
      </c>
    </row>
    <row r="205" spans="1:17" ht="14.45" customHeight="1" x14ac:dyDescent="0.2">
      <c r="A205" s="450" t="s">
        <v>1090</v>
      </c>
      <c r="B205" s="451" t="s">
        <v>998</v>
      </c>
      <c r="C205" s="451" t="s">
        <v>995</v>
      </c>
      <c r="D205" s="451" t="s">
        <v>1046</v>
      </c>
      <c r="E205" s="451" t="s">
        <v>1047</v>
      </c>
      <c r="F205" s="455"/>
      <c r="G205" s="455"/>
      <c r="H205" s="455"/>
      <c r="I205" s="455"/>
      <c r="J205" s="455">
        <v>3</v>
      </c>
      <c r="K205" s="455">
        <v>6666</v>
      </c>
      <c r="L205" s="455"/>
      <c r="M205" s="455">
        <v>2222</v>
      </c>
      <c r="N205" s="455">
        <v>1</v>
      </c>
      <c r="O205" s="455">
        <v>2299</v>
      </c>
      <c r="P205" s="543"/>
      <c r="Q205" s="456">
        <v>2299</v>
      </c>
    </row>
    <row r="206" spans="1:17" ht="14.45" customHeight="1" x14ac:dyDescent="0.2">
      <c r="A206" s="450" t="s">
        <v>1091</v>
      </c>
      <c r="B206" s="451" t="s">
        <v>994</v>
      </c>
      <c r="C206" s="451" t="s">
        <v>995</v>
      </c>
      <c r="D206" s="451" t="s">
        <v>996</v>
      </c>
      <c r="E206" s="451" t="s">
        <v>997</v>
      </c>
      <c r="F206" s="455"/>
      <c r="G206" s="455"/>
      <c r="H206" s="455"/>
      <c r="I206" s="455"/>
      <c r="J206" s="455"/>
      <c r="K206" s="455"/>
      <c r="L206" s="455"/>
      <c r="M206" s="455"/>
      <c r="N206" s="455">
        <v>4</v>
      </c>
      <c r="O206" s="455">
        <v>49856</v>
      </c>
      <c r="P206" s="543"/>
      <c r="Q206" s="456">
        <v>12464</v>
      </c>
    </row>
    <row r="207" spans="1:17" ht="14.45" customHeight="1" x14ac:dyDescent="0.2">
      <c r="A207" s="450" t="s">
        <v>1091</v>
      </c>
      <c r="B207" s="451" t="s">
        <v>998</v>
      </c>
      <c r="C207" s="451" t="s">
        <v>995</v>
      </c>
      <c r="D207" s="451" t="s">
        <v>1003</v>
      </c>
      <c r="E207" s="451" t="s">
        <v>1004</v>
      </c>
      <c r="F207" s="455"/>
      <c r="G207" s="455"/>
      <c r="H207" s="455"/>
      <c r="I207" s="455"/>
      <c r="J207" s="455"/>
      <c r="K207" s="455"/>
      <c r="L207" s="455"/>
      <c r="M207" s="455"/>
      <c r="N207" s="455">
        <v>1</v>
      </c>
      <c r="O207" s="455">
        <v>2495</v>
      </c>
      <c r="P207" s="543"/>
      <c r="Q207" s="456">
        <v>2495</v>
      </c>
    </row>
    <row r="208" spans="1:17" ht="14.45" customHeight="1" x14ac:dyDescent="0.2">
      <c r="A208" s="450" t="s">
        <v>1091</v>
      </c>
      <c r="B208" s="451" t="s">
        <v>998</v>
      </c>
      <c r="C208" s="451" t="s">
        <v>995</v>
      </c>
      <c r="D208" s="451" t="s">
        <v>1005</v>
      </c>
      <c r="E208" s="451" t="s">
        <v>1006</v>
      </c>
      <c r="F208" s="455"/>
      <c r="G208" s="455"/>
      <c r="H208" s="455"/>
      <c r="I208" s="455"/>
      <c r="J208" s="455"/>
      <c r="K208" s="455"/>
      <c r="L208" s="455"/>
      <c r="M208" s="455"/>
      <c r="N208" s="455">
        <v>1</v>
      </c>
      <c r="O208" s="455">
        <v>1130</v>
      </c>
      <c r="P208" s="543"/>
      <c r="Q208" s="456">
        <v>1130</v>
      </c>
    </row>
    <row r="209" spans="1:17" ht="14.45" customHeight="1" x14ac:dyDescent="0.2">
      <c r="A209" s="450" t="s">
        <v>1091</v>
      </c>
      <c r="B209" s="451" t="s">
        <v>998</v>
      </c>
      <c r="C209" s="451" t="s">
        <v>995</v>
      </c>
      <c r="D209" s="451" t="s">
        <v>1007</v>
      </c>
      <c r="E209" s="451" t="s">
        <v>1008</v>
      </c>
      <c r="F209" s="455">
        <v>1</v>
      </c>
      <c r="G209" s="455">
        <v>3843</v>
      </c>
      <c r="H209" s="455"/>
      <c r="I209" s="455">
        <v>3843</v>
      </c>
      <c r="J209" s="455"/>
      <c r="K209" s="455"/>
      <c r="L209" s="455"/>
      <c r="M209" s="455"/>
      <c r="N209" s="455"/>
      <c r="O209" s="455"/>
      <c r="P209" s="543"/>
      <c r="Q209" s="456"/>
    </row>
    <row r="210" spans="1:17" ht="14.45" customHeight="1" x14ac:dyDescent="0.2">
      <c r="A210" s="450" t="s">
        <v>1091</v>
      </c>
      <c r="B210" s="451" t="s">
        <v>998</v>
      </c>
      <c r="C210" s="451" t="s">
        <v>995</v>
      </c>
      <c r="D210" s="451" t="s">
        <v>1021</v>
      </c>
      <c r="E210" s="451" t="s">
        <v>1022</v>
      </c>
      <c r="F210" s="455">
        <v>2</v>
      </c>
      <c r="G210" s="455">
        <v>34</v>
      </c>
      <c r="H210" s="455"/>
      <c r="I210" s="455">
        <v>17</v>
      </c>
      <c r="J210" s="455"/>
      <c r="K210" s="455"/>
      <c r="L210" s="455"/>
      <c r="M210" s="455"/>
      <c r="N210" s="455">
        <v>2</v>
      </c>
      <c r="O210" s="455">
        <v>38</v>
      </c>
      <c r="P210" s="543"/>
      <c r="Q210" s="456">
        <v>19</v>
      </c>
    </row>
    <row r="211" spans="1:17" ht="14.45" customHeight="1" x14ac:dyDescent="0.2">
      <c r="A211" s="450" t="s">
        <v>1091</v>
      </c>
      <c r="B211" s="451" t="s">
        <v>998</v>
      </c>
      <c r="C211" s="451" t="s">
        <v>995</v>
      </c>
      <c r="D211" s="451" t="s">
        <v>1023</v>
      </c>
      <c r="E211" s="451" t="s">
        <v>1010</v>
      </c>
      <c r="F211" s="455">
        <v>3</v>
      </c>
      <c r="G211" s="455">
        <v>2142</v>
      </c>
      <c r="H211" s="455"/>
      <c r="I211" s="455">
        <v>714</v>
      </c>
      <c r="J211" s="455"/>
      <c r="K211" s="455"/>
      <c r="L211" s="455"/>
      <c r="M211" s="455"/>
      <c r="N211" s="455">
        <v>3</v>
      </c>
      <c r="O211" s="455">
        <v>2208</v>
      </c>
      <c r="P211" s="543"/>
      <c r="Q211" s="456">
        <v>736</v>
      </c>
    </row>
    <row r="212" spans="1:17" ht="14.45" customHeight="1" x14ac:dyDescent="0.2">
      <c r="A212" s="450" t="s">
        <v>1091</v>
      </c>
      <c r="B212" s="451" t="s">
        <v>998</v>
      </c>
      <c r="C212" s="451" t="s">
        <v>995</v>
      </c>
      <c r="D212" s="451" t="s">
        <v>1024</v>
      </c>
      <c r="E212" s="451" t="s">
        <v>1012</v>
      </c>
      <c r="F212" s="455">
        <v>1</v>
      </c>
      <c r="G212" s="455">
        <v>1448</v>
      </c>
      <c r="H212" s="455"/>
      <c r="I212" s="455">
        <v>1448</v>
      </c>
      <c r="J212" s="455"/>
      <c r="K212" s="455"/>
      <c r="L212" s="455"/>
      <c r="M212" s="455"/>
      <c r="N212" s="455">
        <v>3</v>
      </c>
      <c r="O212" s="455">
        <v>4551</v>
      </c>
      <c r="P212" s="543"/>
      <c r="Q212" s="456">
        <v>1517</v>
      </c>
    </row>
    <row r="213" spans="1:17" ht="14.45" customHeight="1" x14ac:dyDescent="0.2">
      <c r="A213" s="450" t="s">
        <v>1091</v>
      </c>
      <c r="B213" s="451" t="s">
        <v>998</v>
      </c>
      <c r="C213" s="451" t="s">
        <v>995</v>
      </c>
      <c r="D213" s="451" t="s">
        <v>1025</v>
      </c>
      <c r="E213" s="451" t="s">
        <v>1026</v>
      </c>
      <c r="F213" s="455">
        <v>2</v>
      </c>
      <c r="G213" s="455">
        <v>4910</v>
      </c>
      <c r="H213" s="455"/>
      <c r="I213" s="455">
        <v>2455</v>
      </c>
      <c r="J213" s="455"/>
      <c r="K213" s="455"/>
      <c r="L213" s="455"/>
      <c r="M213" s="455"/>
      <c r="N213" s="455">
        <v>1</v>
      </c>
      <c r="O213" s="455">
        <v>2587</v>
      </c>
      <c r="P213" s="543"/>
      <c r="Q213" s="456">
        <v>2587</v>
      </c>
    </row>
    <row r="214" spans="1:17" ht="14.45" customHeight="1" x14ac:dyDescent="0.2">
      <c r="A214" s="450" t="s">
        <v>1091</v>
      </c>
      <c r="B214" s="451" t="s">
        <v>998</v>
      </c>
      <c r="C214" s="451" t="s">
        <v>995</v>
      </c>
      <c r="D214" s="451" t="s">
        <v>1027</v>
      </c>
      <c r="E214" s="451" t="s">
        <v>1028</v>
      </c>
      <c r="F214" s="455">
        <v>3</v>
      </c>
      <c r="G214" s="455">
        <v>210</v>
      </c>
      <c r="H214" s="455"/>
      <c r="I214" s="455">
        <v>70</v>
      </c>
      <c r="J214" s="455"/>
      <c r="K214" s="455"/>
      <c r="L214" s="455"/>
      <c r="M214" s="455"/>
      <c r="N214" s="455">
        <v>3</v>
      </c>
      <c r="O214" s="455">
        <v>219</v>
      </c>
      <c r="P214" s="543"/>
      <c r="Q214" s="456">
        <v>73</v>
      </c>
    </row>
    <row r="215" spans="1:17" ht="14.45" customHeight="1" x14ac:dyDescent="0.2">
      <c r="A215" s="450" t="s">
        <v>1091</v>
      </c>
      <c r="B215" s="451" t="s">
        <v>998</v>
      </c>
      <c r="C215" s="451" t="s">
        <v>995</v>
      </c>
      <c r="D215" s="451" t="s">
        <v>1033</v>
      </c>
      <c r="E215" s="451" t="s">
        <v>1034</v>
      </c>
      <c r="F215" s="455">
        <v>5</v>
      </c>
      <c r="G215" s="455">
        <v>2810</v>
      </c>
      <c r="H215" s="455"/>
      <c r="I215" s="455">
        <v>562</v>
      </c>
      <c r="J215" s="455"/>
      <c r="K215" s="455"/>
      <c r="L215" s="455"/>
      <c r="M215" s="455"/>
      <c r="N215" s="455">
        <v>10</v>
      </c>
      <c r="O215" s="455">
        <v>5730</v>
      </c>
      <c r="P215" s="543"/>
      <c r="Q215" s="456">
        <v>573</v>
      </c>
    </row>
    <row r="216" spans="1:17" ht="14.45" customHeight="1" x14ac:dyDescent="0.2">
      <c r="A216" s="450" t="s">
        <v>1091</v>
      </c>
      <c r="B216" s="451" t="s">
        <v>998</v>
      </c>
      <c r="C216" s="451" t="s">
        <v>995</v>
      </c>
      <c r="D216" s="451" t="s">
        <v>1046</v>
      </c>
      <c r="E216" s="451" t="s">
        <v>1047</v>
      </c>
      <c r="F216" s="455">
        <v>4</v>
      </c>
      <c r="G216" s="455">
        <v>8856</v>
      </c>
      <c r="H216" s="455"/>
      <c r="I216" s="455">
        <v>2214</v>
      </c>
      <c r="J216" s="455"/>
      <c r="K216" s="455"/>
      <c r="L216" s="455"/>
      <c r="M216" s="455"/>
      <c r="N216" s="455">
        <v>15</v>
      </c>
      <c r="O216" s="455">
        <v>34485</v>
      </c>
      <c r="P216" s="543"/>
      <c r="Q216" s="456">
        <v>2299</v>
      </c>
    </row>
    <row r="217" spans="1:17" ht="14.45" customHeight="1" x14ac:dyDescent="0.2">
      <c r="A217" s="450" t="s">
        <v>1092</v>
      </c>
      <c r="B217" s="451" t="s">
        <v>994</v>
      </c>
      <c r="C217" s="451" t="s">
        <v>995</v>
      </c>
      <c r="D217" s="451" t="s">
        <v>996</v>
      </c>
      <c r="E217" s="451" t="s">
        <v>997</v>
      </c>
      <c r="F217" s="455">
        <v>2</v>
      </c>
      <c r="G217" s="455">
        <v>23026</v>
      </c>
      <c r="H217" s="455"/>
      <c r="I217" s="455">
        <v>11513</v>
      </c>
      <c r="J217" s="455"/>
      <c r="K217" s="455"/>
      <c r="L217" s="455"/>
      <c r="M217" s="455"/>
      <c r="N217" s="455">
        <v>1</v>
      </c>
      <c r="O217" s="455">
        <v>12464</v>
      </c>
      <c r="P217" s="543"/>
      <c r="Q217" s="456">
        <v>12464</v>
      </c>
    </row>
    <row r="218" spans="1:17" ht="14.45" customHeight="1" x14ac:dyDescent="0.2">
      <c r="A218" s="450" t="s">
        <v>1092</v>
      </c>
      <c r="B218" s="451" t="s">
        <v>998</v>
      </c>
      <c r="C218" s="451" t="s">
        <v>995</v>
      </c>
      <c r="D218" s="451" t="s">
        <v>1001</v>
      </c>
      <c r="E218" s="451" t="s">
        <v>1002</v>
      </c>
      <c r="F218" s="455"/>
      <c r="G218" s="455"/>
      <c r="H218" s="455"/>
      <c r="I218" s="455"/>
      <c r="J218" s="455">
        <v>1</v>
      </c>
      <c r="K218" s="455">
        <v>1272</v>
      </c>
      <c r="L218" s="455"/>
      <c r="M218" s="455">
        <v>1272</v>
      </c>
      <c r="N218" s="455"/>
      <c r="O218" s="455"/>
      <c r="P218" s="543"/>
      <c r="Q218" s="456"/>
    </row>
    <row r="219" spans="1:17" ht="14.45" customHeight="1" x14ac:dyDescent="0.2">
      <c r="A219" s="450" t="s">
        <v>1092</v>
      </c>
      <c r="B219" s="451" t="s">
        <v>998</v>
      </c>
      <c r="C219" s="451" t="s">
        <v>995</v>
      </c>
      <c r="D219" s="451" t="s">
        <v>1003</v>
      </c>
      <c r="E219" s="451" t="s">
        <v>1004</v>
      </c>
      <c r="F219" s="455"/>
      <c r="G219" s="455"/>
      <c r="H219" s="455"/>
      <c r="I219" s="455"/>
      <c r="J219" s="455">
        <v>2</v>
      </c>
      <c r="K219" s="455">
        <v>4738</v>
      </c>
      <c r="L219" s="455"/>
      <c r="M219" s="455">
        <v>2369</v>
      </c>
      <c r="N219" s="455">
        <v>4</v>
      </c>
      <c r="O219" s="455">
        <v>9980</v>
      </c>
      <c r="P219" s="543"/>
      <c r="Q219" s="456">
        <v>2495</v>
      </c>
    </row>
    <row r="220" spans="1:17" ht="14.45" customHeight="1" x14ac:dyDescent="0.2">
      <c r="A220" s="450" t="s">
        <v>1092</v>
      </c>
      <c r="B220" s="451" t="s">
        <v>998</v>
      </c>
      <c r="C220" s="451" t="s">
        <v>995</v>
      </c>
      <c r="D220" s="451" t="s">
        <v>1005</v>
      </c>
      <c r="E220" s="451" t="s">
        <v>1006</v>
      </c>
      <c r="F220" s="455"/>
      <c r="G220" s="455"/>
      <c r="H220" s="455"/>
      <c r="I220" s="455"/>
      <c r="J220" s="455">
        <v>1</v>
      </c>
      <c r="K220" s="455">
        <v>1087</v>
      </c>
      <c r="L220" s="455"/>
      <c r="M220" s="455">
        <v>1087</v>
      </c>
      <c r="N220" s="455">
        <v>3</v>
      </c>
      <c r="O220" s="455">
        <v>3390</v>
      </c>
      <c r="P220" s="543"/>
      <c r="Q220" s="456">
        <v>1130</v>
      </c>
    </row>
    <row r="221" spans="1:17" ht="14.45" customHeight="1" x14ac:dyDescent="0.2">
      <c r="A221" s="450" t="s">
        <v>1092</v>
      </c>
      <c r="B221" s="451" t="s">
        <v>998</v>
      </c>
      <c r="C221" s="451" t="s">
        <v>995</v>
      </c>
      <c r="D221" s="451" t="s">
        <v>1007</v>
      </c>
      <c r="E221" s="451" t="s">
        <v>1008</v>
      </c>
      <c r="F221" s="455"/>
      <c r="G221" s="455"/>
      <c r="H221" s="455"/>
      <c r="I221" s="455"/>
      <c r="J221" s="455">
        <v>1</v>
      </c>
      <c r="K221" s="455">
        <v>3855</v>
      </c>
      <c r="L221" s="455"/>
      <c r="M221" s="455">
        <v>3855</v>
      </c>
      <c r="N221" s="455"/>
      <c r="O221" s="455"/>
      <c r="P221" s="543"/>
      <c r="Q221" s="456"/>
    </row>
    <row r="222" spans="1:17" ht="14.45" customHeight="1" x14ac:dyDescent="0.2">
      <c r="A222" s="450" t="s">
        <v>1092</v>
      </c>
      <c r="B222" s="451" t="s">
        <v>998</v>
      </c>
      <c r="C222" s="451" t="s">
        <v>995</v>
      </c>
      <c r="D222" s="451" t="s">
        <v>1009</v>
      </c>
      <c r="E222" s="451" t="s">
        <v>1010</v>
      </c>
      <c r="F222" s="455"/>
      <c r="G222" s="455"/>
      <c r="H222" s="455"/>
      <c r="I222" s="455"/>
      <c r="J222" s="455"/>
      <c r="K222" s="455"/>
      <c r="L222" s="455"/>
      <c r="M222" s="455"/>
      <c r="N222" s="455">
        <v>1</v>
      </c>
      <c r="O222" s="455">
        <v>454</v>
      </c>
      <c r="P222" s="543"/>
      <c r="Q222" s="456">
        <v>454</v>
      </c>
    </row>
    <row r="223" spans="1:17" ht="14.45" customHeight="1" x14ac:dyDescent="0.2">
      <c r="A223" s="450" t="s">
        <v>1092</v>
      </c>
      <c r="B223" s="451" t="s">
        <v>998</v>
      </c>
      <c r="C223" s="451" t="s">
        <v>995</v>
      </c>
      <c r="D223" s="451" t="s">
        <v>1015</v>
      </c>
      <c r="E223" s="451" t="s">
        <v>1016</v>
      </c>
      <c r="F223" s="455"/>
      <c r="G223" s="455"/>
      <c r="H223" s="455"/>
      <c r="I223" s="455"/>
      <c r="J223" s="455"/>
      <c r="K223" s="455"/>
      <c r="L223" s="455"/>
      <c r="M223" s="455"/>
      <c r="N223" s="455">
        <v>2</v>
      </c>
      <c r="O223" s="455">
        <v>1732</v>
      </c>
      <c r="P223" s="543"/>
      <c r="Q223" s="456">
        <v>866</v>
      </c>
    </row>
    <row r="224" spans="1:17" ht="14.45" customHeight="1" x14ac:dyDescent="0.2">
      <c r="A224" s="450" t="s">
        <v>1092</v>
      </c>
      <c r="B224" s="451" t="s">
        <v>998</v>
      </c>
      <c r="C224" s="451" t="s">
        <v>995</v>
      </c>
      <c r="D224" s="451" t="s">
        <v>1019</v>
      </c>
      <c r="E224" s="451" t="s">
        <v>1020</v>
      </c>
      <c r="F224" s="455"/>
      <c r="G224" s="455"/>
      <c r="H224" s="455"/>
      <c r="I224" s="455"/>
      <c r="J224" s="455"/>
      <c r="K224" s="455"/>
      <c r="L224" s="455"/>
      <c r="M224" s="455"/>
      <c r="N224" s="455">
        <v>1</v>
      </c>
      <c r="O224" s="455">
        <v>3471</v>
      </c>
      <c r="P224" s="543"/>
      <c r="Q224" s="456">
        <v>3471</v>
      </c>
    </row>
    <row r="225" spans="1:17" ht="14.45" customHeight="1" x14ac:dyDescent="0.2">
      <c r="A225" s="450" t="s">
        <v>1092</v>
      </c>
      <c r="B225" s="451" t="s">
        <v>998</v>
      </c>
      <c r="C225" s="451" t="s">
        <v>995</v>
      </c>
      <c r="D225" s="451" t="s">
        <v>1021</v>
      </c>
      <c r="E225" s="451" t="s">
        <v>1022</v>
      </c>
      <c r="F225" s="455">
        <v>1</v>
      </c>
      <c r="G225" s="455">
        <v>17</v>
      </c>
      <c r="H225" s="455"/>
      <c r="I225" s="455">
        <v>17</v>
      </c>
      <c r="J225" s="455">
        <v>4</v>
      </c>
      <c r="K225" s="455">
        <v>68</v>
      </c>
      <c r="L225" s="455"/>
      <c r="M225" s="455">
        <v>17</v>
      </c>
      <c r="N225" s="455">
        <v>3</v>
      </c>
      <c r="O225" s="455">
        <v>57</v>
      </c>
      <c r="P225" s="543"/>
      <c r="Q225" s="456">
        <v>19</v>
      </c>
    </row>
    <row r="226" spans="1:17" ht="14.45" customHeight="1" x14ac:dyDescent="0.2">
      <c r="A226" s="450" t="s">
        <v>1092</v>
      </c>
      <c r="B226" s="451" t="s">
        <v>998</v>
      </c>
      <c r="C226" s="451" t="s">
        <v>995</v>
      </c>
      <c r="D226" s="451" t="s">
        <v>1023</v>
      </c>
      <c r="E226" s="451" t="s">
        <v>1010</v>
      </c>
      <c r="F226" s="455">
        <v>2</v>
      </c>
      <c r="G226" s="455">
        <v>1428</v>
      </c>
      <c r="H226" s="455"/>
      <c r="I226" s="455">
        <v>714</v>
      </c>
      <c r="J226" s="455">
        <v>7</v>
      </c>
      <c r="K226" s="455">
        <v>5026</v>
      </c>
      <c r="L226" s="455"/>
      <c r="M226" s="455">
        <v>718</v>
      </c>
      <c r="N226" s="455">
        <v>7</v>
      </c>
      <c r="O226" s="455">
        <v>5152</v>
      </c>
      <c r="P226" s="543"/>
      <c r="Q226" s="456">
        <v>736</v>
      </c>
    </row>
    <row r="227" spans="1:17" ht="14.45" customHeight="1" x14ac:dyDescent="0.2">
      <c r="A227" s="450" t="s">
        <v>1092</v>
      </c>
      <c r="B227" s="451" t="s">
        <v>998</v>
      </c>
      <c r="C227" s="451" t="s">
        <v>995</v>
      </c>
      <c r="D227" s="451" t="s">
        <v>1024</v>
      </c>
      <c r="E227" s="451" t="s">
        <v>1012</v>
      </c>
      <c r="F227" s="455"/>
      <c r="G227" s="455"/>
      <c r="H227" s="455"/>
      <c r="I227" s="455"/>
      <c r="J227" s="455">
        <v>3</v>
      </c>
      <c r="K227" s="455">
        <v>4362</v>
      </c>
      <c r="L227" s="455"/>
      <c r="M227" s="455">
        <v>1454</v>
      </c>
      <c r="N227" s="455">
        <v>4</v>
      </c>
      <c r="O227" s="455">
        <v>6068</v>
      </c>
      <c r="P227" s="543"/>
      <c r="Q227" s="456">
        <v>1517</v>
      </c>
    </row>
    <row r="228" spans="1:17" ht="14.45" customHeight="1" x14ac:dyDescent="0.2">
      <c r="A228" s="450" t="s">
        <v>1092</v>
      </c>
      <c r="B228" s="451" t="s">
        <v>998</v>
      </c>
      <c r="C228" s="451" t="s">
        <v>995</v>
      </c>
      <c r="D228" s="451" t="s">
        <v>1025</v>
      </c>
      <c r="E228" s="451" t="s">
        <v>1026</v>
      </c>
      <c r="F228" s="455"/>
      <c r="G228" s="455"/>
      <c r="H228" s="455"/>
      <c r="I228" s="455"/>
      <c r="J228" s="455">
        <v>3</v>
      </c>
      <c r="K228" s="455">
        <v>7401</v>
      </c>
      <c r="L228" s="455"/>
      <c r="M228" s="455">
        <v>2467</v>
      </c>
      <c r="N228" s="455">
        <v>1</v>
      </c>
      <c r="O228" s="455">
        <v>2587</v>
      </c>
      <c r="P228" s="543"/>
      <c r="Q228" s="456">
        <v>2587</v>
      </c>
    </row>
    <row r="229" spans="1:17" ht="14.45" customHeight="1" x14ac:dyDescent="0.2">
      <c r="A229" s="450" t="s">
        <v>1092</v>
      </c>
      <c r="B229" s="451" t="s">
        <v>998</v>
      </c>
      <c r="C229" s="451" t="s">
        <v>995</v>
      </c>
      <c r="D229" s="451" t="s">
        <v>1027</v>
      </c>
      <c r="E229" s="451" t="s">
        <v>1028</v>
      </c>
      <c r="F229" s="455">
        <v>2</v>
      </c>
      <c r="G229" s="455">
        <v>140</v>
      </c>
      <c r="H229" s="455"/>
      <c r="I229" s="455">
        <v>70</v>
      </c>
      <c r="J229" s="455">
        <v>7</v>
      </c>
      <c r="K229" s="455">
        <v>490</v>
      </c>
      <c r="L229" s="455"/>
      <c r="M229" s="455">
        <v>70</v>
      </c>
      <c r="N229" s="455">
        <v>7</v>
      </c>
      <c r="O229" s="455">
        <v>511</v>
      </c>
      <c r="P229" s="543"/>
      <c r="Q229" s="456">
        <v>73</v>
      </c>
    </row>
    <row r="230" spans="1:17" ht="14.45" customHeight="1" x14ac:dyDescent="0.2">
      <c r="A230" s="450" t="s">
        <v>1092</v>
      </c>
      <c r="B230" s="451" t="s">
        <v>998</v>
      </c>
      <c r="C230" s="451" t="s">
        <v>995</v>
      </c>
      <c r="D230" s="451" t="s">
        <v>1033</v>
      </c>
      <c r="E230" s="451" t="s">
        <v>1034</v>
      </c>
      <c r="F230" s="455">
        <v>5</v>
      </c>
      <c r="G230" s="455">
        <v>2810</v>
      </c>
      <c r="H230" s="455"/>
      <c r="I230" s="455">
        <v>562</v>
      </c>
      <c r="J230" s="455">
        <v>12</v>
      </c>
      <c r="K230" s="455">
        <v>6756</v>
      </c>
      <c r="L230" s="455"/>
      <c r="M230" s="455">
        <v>563</v>
      </c>
      <c r="N230" s="455">
        <v>10</v>
      </c>
      <c r="O230" s="455">
        <v>5730</v>
      </c>
      <c r="P230" s="543"/>
      <c r="Q230" s="456">
        <v>573</v>
      </c>
    </row>
    <row r="231" spans="1:17" ht="14.45" customHeight="1" x14ac:dyDescent="0.2">
      <c r="A231" s="450" t="s">
        <v>1092</v>
      </c>
      <c r="B231" s="451" t="s">
        <v>998</v>
      </c>
      <c r="C231" s="451" t="s">
        <v>995</v>
      </c>
      <c r="D231" s="451" t="s">
        <v>1035</v>
      </c>
      <c r="E231" s="451" t="s">
        <v>1036</v>
      </c>
      <c r="F231" s="455"/>
      <c r="G231" s="455"/>
      <c r="H231" s="455"/>
      <c r="I231" s="455"/>
      <c r="J231" s="455"/>
      <c r="K231" s="455"/>
      <c r="L231" s="455"/>
      <c r="M231" s="455"/>
      <c r="N231" s="455">
        <v>1</v>
      </c>
      <c r="O231" s="455">
        <v>1314</v>
      </c>
      <c r="P231" s="543"/>
      <c r="Q231" s="456">
        <v>1314</v>
      </c>
    </row>
    <row r="232" spans="1:17" ht="14.45" customHeight="1" x14ac:dyDescent="0.2">
      <c r="A232" s="450" t="s">
        <v>1092</v>
      </c>
      <c r="B232" s="451" t="s">
        <v>998</v>
      </c>
      <c r="C232" s="451" t="s">
        <v>995</v>
      </c>
      <c r="D232" s="451" t="s">
        <v>1041</v>
      </c>
      <c r="E232" s="451" t="s">
        <v>1042</v>
      </c>
      <c r="F232" s="455"/>
      <c r="G232" s="455"/>
      <c r="H232" s="455"/>
      <c r="I232" s="455"/>
      <c r="J232" s="455"/>
      <c r="K232" s="455"/>
      <c r="L232" s="455"/>
      <c r="M232" s="455"/>
      <c r="N232" s="455">
        <v>5</v>
      </c>
      <c r="O232" s="455">
        <v>2165</v>
      </c>
      <c r="P232" s="543"/>
      <c r="Q232" s="456">
        <v>433</v>
      </c>
    </row>
    <row r="233" spans="1:17" ht="14.45" customHeight="1" thickBot="1" x14ac:dyDescent="0.25">
      <c r="A233" s="457" t="s">
        <v>1092</v>
      </c>
      <c r="B233" s="458" t="s">
        <v>998</v>
      </c>
      <c r="C233" s="458" t="s">
        <v>995</v>
      </c>
      <c r="D233" s="458" t="s">
        <v>1046</v>
      </c>
      <c r="E233" s="458" t="s">
        <v>1047</v>
      </c>
      <c r="F233" s="462">
        <v>1</v>
      </c>
      <c r="G233" s="462">
        <v>2214</v>
      </c>
      <c r="H233" s="462"/>
      <c r="I233" s="462">
        <v>2214</v>
      </c>
      <c r="J233" s="462">
        <v>6</v>
      </c>
      <c r="K233" s="462">
        <v>13332</v>
      </c>
      <c r="L233" s="462"/>
      <c r="M233" s="462">
        <v>2222</v>
      </c>
      <c r="N233" s="462">
        <v>23</v>
      </c>
      <c r="O233" s="462">
        <v>52877</v>
      </c>
      <c r="P233" s="470"/>
      <c r="Q233" s="463">
        <v>2299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D48A95E2-BA50-43C9-9126-05563AFA220C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320" t="s">
        <v>121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0" ht="14.45" customHeight="1" thickBot="1" x14ac:dyDescent="0.25">
      <c r="A2" s="211" t="s">
        <v>247</v>
      </c>
      <c r="B2" s="97"/>
      <c r="C2" s="97"/>
      <c r="D2" s="97"/>
      <c r="E2" s="97"/>
      <c r="F2" s="97"/>
    </row>
    <row r="3" spans="1:10" ht="14.45" customHeight="1" x14ac:dyDescent="0.2">
      <c r="A3" s="311"/>
      <c r="B3" s="93">
        <v>2019</v>
      </c>
      <c r="C3" s="40">
        <v>2020</v>
      </c>
      <c r="D3" s="7"/>
      <c r="E3" s="315">
        <v>2021</v>
      </c>
      <c r="F3" s="316"/>
      <c r="G3" s="316"/>
      <c r="H3" s="317"/>
      <c r="I3" s="318">
        <v>2021</v>
      </c>
      <c r="J3" s="319"/>
    </row>
    <row r="4" spans="1:10" ht="14.45" customHeight="1" thickBot="1" x14ac:dyDescent="0.25">
      <c r="A4" s="312"/>
      <c r="B4" s="313" t="s">
        <v>59</v>
      </c>
      <c r="C4" s="314"/>
      <c r="D4" s="7"/>
      <c r="E4" s="114" t="s">
        <v>59</v>
      </c>
      <c r="F4" s="95" t="s">
        <v>60</v>
      </c>
      <c r="G4" s="95" t="s">
        <v>54</v>
      </c>
      <c r="H4" s="96" t="s">
        <v>61</v>
      </c>
      <c r="I4" s="247" t="s">
        <v>223</v>
      </c>
      <c r="J4" s="248" t="s">
        <v>224</v>
      </c>
    </row>
    <row r="5" spans="1:10" ht="14.45" customHeight="1" x14ac:dyDescent="0.2">
      <c r="A5" s="98" t="str">
        <f>HYPERLINK("#'Léky Žádanky'!A1","Léky (Kč)")</f>
        <v>Léky (Kč)</v>
      </c>
      <c r="B5" s="27">
        <v>14.554939999999998</v>
      </c>
      <c r="C5" s="29">
        <v>18.469630000000002</v>
      </c>
      <c r="D5" s="8"/>
      <c r="E5" s="103">
        <v>3.02582</v>
      </c>
      <c r="F5" s="28">
        <v>0</v>
      </c>
      <c r="G5" s="102">
        <f>E5-F5</f>
        <v>3.02582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980.97193999999979</v>
      </c>
      <c r="C6" s="31">
        <v>1298.84968</v>
      </c>
      <c r="D6" s="8"/>
      <c r="E6" s="104">
        <v>1078.9901800000002</v>
      </c>
      <c r="F6" s="30">
        <v>0</v>
      </c>
      <c r="G6" s="105">
        <f>E6-F6</f>
        <v>1078.9901800000002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23123.369480000001</v>
      </c>
      <c r="C7" s="31">
        <v>26984.103519999997</v>
      </c>
      <c r="D7" s="8"/>
      <c r="E7" s="104">
        <v>25949.417149999997</v>
      </c>
      <c r="F7" s="30">
        <v>0</v>
      </c>
      <c r="G7" s="105">
        <f>E7-F7</f>
        <v>25949.417149999997</v>
      </c>
      <c r="H7" s="109" t="str">
        <f>IF(F7&lt;0.00000001,"",E7/F7)</f>
        <v/>
      </c>
    </row>
    <row r="8" spans="1:10" ht="14.45" customHeight="1" thickBot="1" x14ac:dyDescent="0.25">
      <c r="A8" s="1" t="s">
        <v>62</v>
      </c>
      <c r="B8" s="11">
        <v>3948.3015900000041</v>
      </c>
      <c r="C8" s="33">
        <v>3674.7888800000028</v>
      </c>
      <c r="D8" s="8"/>
      <c r="E8" s="106">
        <v>3287.0124299999984</v>
      </c>
      <c r="F8" s="32">
        <v>0</v>
      </c>
      <c r="G8" s="107">
        <f>E8-F8</f>
        <v>3287.0124299999984</v>
      </c>
      <c r="H8" s="110" t="str">
        <f>IF(F8&lt;0.00000001,"",E8/F8)</f>
        <v/>
      </c>
    </row>
    <row r="9" spans="1:10" ht="14.45" customHeight="1" thickBot="1" x14ac:dyDescent="0.25">
      <c r="A9" s="2" t="s">
        <v>63</v>
      </c>
      <c r="B9" s="3">
        <v>28067.197950000005</v>
      </c>
      <c r="C9" s="35">
        <v>31976.21171</v>
      </c>
      <c r="D9" s="8"/>
      <c r="E9" s="3">
        <v>30318.445579999996</v>
      </c>
      <c r="F9" s="34">
        <v>0</v>
      </c>
      <c r="G9" s="34">
        <f>E9-F9</f>
        <v>30318.445579999996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18176.384999999998</v>
      </c>
      <c r="C11" s="29">
        <f>IF(ISERROR(VLOOKUP("Celkem:",'ZV Vykáz.-A'!A:H,5,0)),0,VLOOKUP("Celkem:",'ZV Vykáz.-A'!A:H,5,0)/1000)</f>
        <v>20489.710999999999</v>
      </c>
      <c r="D11" s="8"/>
      <c r="E11" s="103">
        <f>IF(ISERROR(VLOOKUP("Celkem:",'ZV Vykáz.-A'!A:H,8,0)),0,VLOOKUP("Celkem:",'ZV Vykáz.-A'!A:H,8,0)/1000)</f>
        <v>24867.760999999999</v>
      </c>
      <c r="F11" s="28"/>
      <c r="G11" s="102">
        <f>E11-F11</f>
        <v>24867.760999999999</v>
      </c>
      <c r="H11" s="108" t="str">
        <f>IF(F11&lt;0.00000001,"",E11/F11)</f>
        <v/>
      </c>
      <c r="I11" s="102">
        <f>E11-B11</f>
        <v>6691.3760000000002</v>
      </c>
      <c r="J11" s="108">
        <f>IF(B11&lt;0.00000001,"",E11/B11)</f>
        <v>1.3681356881470106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/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66</v>
      </c>
      <c r="B13" s="5">
        <f>SUM(B11:B12)</f>
        <v>18176.384999999998</v>
      </c>
      <c r="C13" s="37">
        <f>SUM(C11:C12)</f>
        <v>20489.710999999999</v>
      </c>
      <c r="D13" s="8"/>
      <c r="E13" s="5">
        <f>SUM(E11:E12)</f>
        <v>24867.760999999999</v>
      </c>
      <c r="F13" s="36"/>
      <c r="G13" s="36">
        <f>E13-F13</f>
        <v>24867.760999999999</v>
      </c>
      <c r="H13" s="112" t="str">
        <f>IF(F13&lt;0.00000001,"",E13/F13)</f>
        <v/>
      </c>
      <c r="I13" s="36">
        <f>SUM(I11:I12)</f>
        <v>6691.3760000000002</v>
      </c>
      <c r="J13" s="112">
        <f>IF(B13&lt;0.00000001,"",E13/B13)</f>
        <v>1.3681356881470106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0.64760240877554343</v>
      </c>
      <c r="C15" s="39">
        <f>IF(C9=0,"",C13/C9)</f>
        <v>0.64077981425148622</v>
      </c>
      <c r="D15" s="8"/>
      <c r="E15" s="6">
        <f>IF(E9=0,"",E13/E9)</f>
        <v>0.8202188642680408</v>
      </c>
      <c r="F15" s="38"/>
      <c r="G15" s="38">
        <f>IF(ISERROR(F15-E15),"",E15-F15)</f>
        <v>0.8202188642680408</v>
      </c>
      <c r="H15" s="113" t="str">
        <f>IF(ISERROR(F15-E15),"",IF(F15&lt;0.00000001,"",E15/F15))</f>
        <v/>
      </c>
    </row>
    <row r="17" spans="1:8" ht="14.45" customHeight="1" x14ac:dyDescent="0.2">
      <c r="A17" s="99" t="s">
        <v>138</v>
      </c>
    </row>
    <row r="18" spans="1:8" ht="14.45" customHeight="1" x14ac:dyDescent="0.25">
      <c r="A18" s="214" t="s">
        <v>165</v>
      </c>
      <c r="B18" s="215"/>
      <c r="C18" s="215"/>
      <c r="D18" s="215"/>
      <c r="E18" s="215"/>
      <c r="F18" s="215"/>
      <c r="G18" s="215"/>
      <c r="H18" s="215"/>
    </row>
    <row r="19" spans="1:8" ht="15" x14ac:dyDescent="0.25">
      <c r="A19" s="213" t="s">
        <v>164</v>
      </c>
      <c r="B19" s="215"/>
      <c r="C19" s="215"/>
      <c r="D19" s="215"/>
      <c r="E19" s="215"/>
      <c r="F19" s="215"/>
      <c r="G19" s="215"/>
      <c r="H19" s="215"/>
    </row>
    <row r="20" spans="1:8" ht="14.45" customHeight="1" x14ac:dyDescent="0.2">
      <c r="A20" s="100" t="s">
        <v>184</v>
      </c>
    </row>
    <row r="21" spans="1:8" ht="14.45" customHeight="1" x14ac:dyDescent="0.2">
      <c r="A21" s="100" t="s">
        <v>139</v>
      </c>
    </row>
    <row r="22" spans="1:8" ht="14.45" customHeight="1" x14ac:dyDescent="0.2">
      <c r="A22" s="101" t="s">
        <v>222</v>
      </c>
    </row>
    <row r="23" spans="1:8" ht="14.45" customHeight="1" x14ac:dyDescent="0.2">
      <c r="A23" s="101" t="s">
        <v>140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 xr:uid="{C4265D17-F1BF-4F79-9E7E-DADCDC80E9A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309" t="s">
        <v>90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13" ht="14.45" customHeight="1" x14ac:dyDescent="0.2">
      <c r="A2" s="211" t="s">
        <v>247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1"/>
      <c r="B3" s="182" t="s">
        <v>68</v>
      </c>
      <c r="C3" s="183" t="s">
        <v>69</v>
      </c>
      <c r="D3" s="183" t="s">
        <v>70</v>
      </c>
      <c r="E3" s="182" t="s">
        <v>71</v>
      </c>
      <c r="F3" s="183" t="s">
        <v>72</v>
      </c>
      <c r="G3" s="183" t="s">
        <v>73</v>
      </c>
      <c r="H3" s="183" t="s">
        <v>74</v>
      </c>
      <c r="I3" s="183" t="s">
        <v>75</v>
      </c>
      <c r="J3" s="183" t="s">
        <v>76</v>
      </c>
      <c r="K3" s="183" t="s">
        <v>77</v>
      </c>
      <c r="L3" s="183" t="s">
        <v>78</v>
      </c>
      <c r="M3" s="183" t="s">
        <v>79</v>
      </c>
    </row>
    <row r="4" spans="1:13" ht="14.45" customHeight="1" x14ac:dyDescent="0.2">
      <c r="A4" s="181" t="s">
        <v>67</v>
      </c>
      <c r="B4" s="184">
        <f>(B10+B8)/B6</f>
        <v>0.92370289969633523</v>
      </c>
      <c r="C4" s="184">
        <f t="shared" ref="C4:M4" si="0">(C10+C8)/C6</f>
        <v>0.90792325685620379</v>
      </c>
      <c r="D4" s="184">
        <f t="shared" si="0"/>
        <v>0.98132214601426782</v>
      </c>
      <c r="E4" s="184">
        <f t="shared" si="0"/>
        <v>0.76481707308809643</v>
      </c>
      <c r="F4" s="184">
        <f t="shared" si="0"/>
        <v>0.76964661513386912</v>
      </c>
      <c r="G4" s="184">
        <f t="shared" si="0"/>
        <v>0.78699798200074311</v>
      </c>
      <c r="H4" s="184">
        <f t="shared" si="0"/>
        <v>0.76064492786420934</v>
      </c>
      <c r="I4" s="184">
        <f t="shared" si="0"/>
        <v>0.77035968957215695</v>
      </c>
      <c r="J4" s="184">
        <f t="shared" si="0"/>
        <v>0.78327935814799987</v>
      </c>
      <c r="K4" s="184">
        <f t="shared" si="0"/>
        <v>0.78550036062979334</v>
      </c>
      <c r="L4" s="184">
        <f t="shared" si="0"/>
        <v>0.77769565780748984</v>
      </c>
      <c r="M4" s="184">
        <f t="shared" si="0"/>
        <v>0.77769565780748984</v>
      </c>
    </row>
    <row r="5" spans="1:13" ht="14.45" customHeight="1" x14ac:dyDescent="0.2">
      <c r="A5" s="185" t="s">
        <v>40</v>
      </c>
      <c r="B5" s="184">
        <f>IF(ISERROR(VLOOKUP($A5,'Man Tab'!$A:$Q,COLUMN()+2,0)),0,VLOOKUP($A5,'Man Tab'!$A:$Q,COLUMN()+2,0))</f>
        <v>2586.36841</v>
      </c>
      <c r="C5" s="184">
        <f>IF(ISERROR(VLOOKUP($A5,'Man Tab'!$A:$Q,COLUMN()+2,0)),0,VLOOKUP($A5,'Man Tab'!$A:$Q,COLUMN()+2,0))</f>
        <v>2386.5474900000004</v>
      </c>
      <c r="D5" s="184">
        <f>IF(ISERROR(VLOOKUP($A5,'Man Tab'!$A:$Q,COLUMN()+2,0)),0,VLOOKUP($A5,'Man Tab'!$A:$Q,COLUMN()+2,0))</f>
        <v>2465.55375</v>
      </c>
      <c r="E5" s="184">
        <f>IF(ISERROR(VLOOKUP($A5,'Man Tab'!$A:$Q,COLUMN()+2,0)),0,VLOOKUP($A5,'Man Tab'!$A:$Q,COLUMN()+2,0))</f>
        <v>5437.6824999999999</v>
      </c>
      <c r="F5" s="184">
        <f>IF(ISERROR(VLOOKUP($A5,'Man Tab'!$A:$Q,COLUMN()+2,0)),0,VLOOKUP($A5,'Man Tab'!$A:$Q,COLUMN()+2,0))</f>
        <v>2719.52873</v>
      </c>
      <c r="G5" s="184">
        <f>IF(ISERROR(VLOOKUP($A5,'Man Tab'!$A:$Q,COLUMN()+2,0)),0,VLOOKUP($A5,'Man Tab'!$A:$Q,COLUMN()+2,0))</f>
        <v>2569.60331</v>
      </c>
      <c r="H5" s="184">
        <f>IF(ISERROR(VLOOKUP($A5,'Man Tab'!$A:$Q,COLUMN()+2,0)),0,VLOOKUP($A5,'Man Tab'!$A:$Q,COLUMN()+2,0))</f>
        <v>3289.67778</v>
      </c>
      <c r="I5" s="184">
        <f>IF(ISERROR(VLOOKUP($A5,'Man Tab'!$A:$Q,COLUMN()+2,0)),0,VLOOKUP($A5,'Man Tab'!$A:$Q,COLUMN()+2,0))</f>
        <v>2582.8586099999998</v>
      </c>
      <c r="J5" s="184">
        <f>IF(ISERROR(VLOOKUP($A5,'Man Tab'!$A:$Q,COLUMN()+2,0)),0,VLOOKUP($A5,'Man Tab'!$A:$Q,COLUMN()+2,0))</f>
        <v>2492.5159900000003</v>
      </c>
      <c r="K5" s="184">
        <f>IF(ISERROR(VLOOKUP($A5,'Man Tab'!$A:$Q,COLUMN()+2,0)),0,VLOOKUP($A5,'Man Tab'!$A:$Q,COLUMN()+2,0))</f>
        <v>2635.5010899999997</v>
      </c>
      <c r="L5" s="184">
        <f>IF(ISERROR(VLOOKUP($A5,'Man Tab'!$A:$Q,COLUMN()+2,0)),0,VLOOKUP($A5,'Man Tab'!$A:$Q,COLUMN()+2,0))</f>
        <v>2810.3740499999999</v>
      </c>
      <c r="M5" s="184">
        <f>IF(ISERROR(VLOOKUP($A5,'Man Tab'!$A:$Q,COLUMN()+2,0)),0,VLOOKUP($A5,'Man Tab'!$A:$Q,COLUMN()+2,0))</f>
        <v>0</v>
      </c>
    </row>
    <row r="6" spans="1:13" ht="14.45" customHeight="1" x14ac:dyDescent="0.2">
      <c r="A6" s="185" t="s">
        <v>63</v>
      </c>
      <c r="B6" s="186">
        <f>B5</f>
        <v>2586.36841</v>
      </c>
      <c r="C6" s="186">
        <f t="shared" ref="C6:M6" si="1">C5+B6</f>
        <v>4972.9159</v>
      </c>
      <c r="D6" s="186">
        <f t="shared" si="1"/>
        <v>7438.46965</v>
      </c>
      <c r="E6" s="186">
        <f t="shared" si="1"/>
        <v>12876.15215</v>
      </c>
      <c r="F6" s="186">
        <f t="shared" si="1"/>
        <v>15595.68088</v>
      </c>
      <c r="G6" s="186">
        <f t="shared" si="1"/>
        <v>18165.284189999998</v>
      </c>
      <c r="H6" s="186">
        <f t="shared" si="1"/>
        <v>21454.961969999997</v>
      </c>
      <c r="I6" s="186">
        <f t="shared" si="1"/>
        <v>24037.820579999996</v>
      </c>
      <c r="J6" s="186">
        <f t="shared" si="1"/>
        <v>26530.336569999996</v>
      </c>
      <c r="K6" s="186">
        <f t="shared" si="1"/>
        <v>29165.837659999997</v>
      </c>
      <c r="L6" s="186">
        <f t="shared" si="1"/>
        <v>31976.211709999996</v>
      </c>
      <c r="M6" s="186">
        <f t="shared" si="1"/>
        <v>31976.211709999996</v>
      </c>
    </row>
    <row r="7" spans="1:13" ht="14.45" customHeight="1" x14ac:dyDescent="0.2">
      <c r="A7" s="185" t="s">
        <v>88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</row>
    <row r="8" spans="1:13" ht="14.45" customHeight="1" x14ac:dyDescent="0.2">
      <c r="A8" s="185" t="s">
        <v>64</v>
      </c>
      <c r="B8" s="186">
        <f>B7*30</f>
        <v>0</v>
      </c>
      <c r="C8" s="186">
        <f t="shared" ref="C8:M8" si="2">C7*30</f>
        <v>0</v>
      </c>
      <c r="D8" s="186">
        <f t="shared" si="2"/>
        <v>0</v>
      </c>
      <c r="E8" s="186">
        <f t="shared" si="2"/>
        <v>0</v>
      </c>
      <c r="F8" s="186">
        <f t="shared" si="2"/>
        <v>0</v>
      </c>
      <c r="G8" s="186">
        <f t="shared" si="2"/>
        <v>0</v>
      </c>
      <c r="H8" s="186">
        <f t="shared" si="2"/>
        <v>0</v>
      </c>
      <c r="I8" s="186">
        <f t="shared" si="2"/>
        <v>0</v>
      </c>
      <c r="J8" s="186">
        <f t="shared" si="2"/>
        <v>0</v>
      </c>
      <c r="K8" s="186">
        <f t="shared" si="2"/>
        <v>0</v>
      </c>
      <c r="L8" s="186">
        <f t="shared" si="2"/>
        <v>0</v>
      </c>
      <c r="M8" s="186">
        <f t="shared" si="2"/>
        <v>0</v>
      </c>
    </row>
    <row r="9" spans="1:13" ht="14.45" customHeight="1" x14ac:dyDescent="0.2">
      <c r="A9" s="185" t="s">
        <v>89</v>
      </c>
      <c r="B9" s="185">
        <v>2389036</v>
      </c>
      <c r="C9" s="185">
        <v>2125990</v>
      </c>
      <c r="D9" s="185">
        <v>2784509</v>
      </c>
      <c r="E9" s="185">
        <v>2548366</v>
      </c>
      <c r="F9" s="185">
        <v>2155262</v>
      </c>
      <c r="G9" s="185">
        <v>2292879</v>
      </c>
      <c r="H9" s="185">
        <v>2023566</v>
      </c>
      <c r="I9" s="185">
        <v>2198160</v>
      </c>
      <c r="J9" s="185">
        <v>2262897</v>
      </c>
      <c r="K9" s="185">
        <v>2129111</v>
      </c>
      <c r="L9" s="185">
        <v>1957985</v>
      </c>
      <c r="M9" s="185">
        <v>0</v>
      </c>
    </row>
    <row r="10" spans="1:13" ht="14.45" customHeight="1" x14ac:dyDescent="0.2">
      <c r="A10" s="185" t="s">
        <v>65</v>
      </c>
      <c r="B10" s="186">
        <f>B9/1000</f>
        <v>2389.0360000000001</v>
      </c>
      <c r="C10" s="186">
        <f t="shared" ref="C10:M10" si="3">C9/1000+B10</f>
        <v>4515.0259999999998</v>
      </c>
      <c r="D10" s="186">
        <f t="shared" si="3"/>
        <v>7299.5349999999999</v>
      </c>
      <c r="E10" s="186">
        <f t="shared" si="3"/>
        <v>9847.9009999999998</v>
      </c>
      <c r="F10" s="186">
        <f t="shared" si="3"/>
        <v>12003.163</v>
      </c>
      <c r="G10" s="186">
        <f t="shared" si="3"/>
        <v>14296.042000000001</v>
      </c>
      <c r="H10" s="186">
        <f t="shared" si="3"/>
        <v>16319.608000000002</v>
      </c>
      <c r="I10" s="186">
        <f t="shared" si="3"/>
        <v>18517.768000000004</v>
      </c>
      <c r="J10" s="186">
        <f t="shared" si="3"/>
        <v>20780.665000000005</v>
      </c>
      <c r="K10" s="186">
        <f t="shared" si="3"/>
        <v>22909.776000000005</v>
      </c>
      <c r="L10" s="186">
        <f t="shared" si="3"/>
        <v>24867.761000000006</v>
      </c>
      <c r="M10" s="186">
        <f t="shared" si="3"/>
        <v>24867.761000000006</v>
      </c>
    </row>
    <row r="11" spans="1:13" ht="14.45" customHeight="1" x14ac:dyDescent="0.2">
      <c r="A11" s="181"/>
      <c r="B11" s="181" t="s">
        <v>80</v>
      </c>
      <c r="C11" s="181">
        <f ca="1">IF(MONTH(TODAY())=1,12,MONTH(TODAY())-1)</f>
        <v>11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 ht="14.45" customHeight="1" x14ac:dyDescent="0.2">
      <c r="A12" s="181">
        <v>0</v>
      </c>
      <c r="B12" s="184">
        <f>IF(ISERROR(HI!F15),#REF!,HI!F15)</f>
        <v>0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</row>
    <row r="13" spans="1:13" ht="14.45" customHeight="1" x14ac:dyDescent="0.2">
      <c r="A13" s="181">
        <v>1</v>
      </c>
      <c r="B13" s="184">
        <f>IF(ISERROR(HI!F15),#REF!,HI!F15)</f>
        <v>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</row>
  </sheetData>
  <mergeCells count="1">
    <mergeCell ref="A1:M1"/>
  </mergeCells>
  <hyperlinks>
    <hyperlink ref="A2" location="Obsah!A1" display="Zpět na Obsah  KL 01  1.-4.měsíc" xr:uid="{5697CD0C-6692-41C1-863D-A6F0D938118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7" customFormat="1" ht="18.600000000000001" customHeight="1" thickBot="1" x14ac:dyDescent="0.35">
      <c r="A1" s="321" t="s">
        <v>249</v>
      </c>
      <c r="B1" s="321"/>
      <c r="C1" s="321"/>
      <c r="D1" s="321"/>
      <c r="E1" s="321"/>
      <c r="F1" s="321"/>
      <c r="G1" s="321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17" s="187" customFormat="1" ht="14.45" customHeight="1" thickBot="1" x14ac:dyDescent="0.25">
      <c r="A2" s="211" t="s">
        <v>247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</row>
    <row r="3" spans="1:17" ht="14.45" customHeight="1" x14ac:dyDescent="0.2">
      <c r="A3" s="68"/>
      <c r="B3" s="322" t="s">
        <v>16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123"/>
      <c r="Q3" s="125"/>
    </row>
    <row r="4" spans="1:17" ht="14.45" customHeight="1" x14ac:dyDescent="0.2">
      <c r="A4" s="69"/>
      <c r="B4" s="20">
        <v>2021</v>
      </c>
      <c r="C4" s="124" t="s">
        <v>17</v>
      </c>
      <c r="D4" s="241" t="s">
        <v>226</v>
      </c>
      <c r="E4" s="241" t="s">
        <v>227</v>
      </c>
      <c r="F4" s="241" t="s">
        <v>228</v>
      </c>
      <c r="G4" s="241" t="s">
        <v>229</v>
      </c>
      <c r="H4" s="241" t="s">
        <v>230</v>
      </c>
      <c r="I4" s="241" t="s">
        <v>231</v>
      </c>
      <c r="J4" s="241" t="s">
        <v>232</v>
      </c>
      <c r="K4" s="241" t="s">
        <v>233</v>
      </c>
      <c r="L4" s="241" t="s">
        <v>234</v>
      </c>
      <c r="M4" s="241" t="s">
        <v>235</v>
      </c>
      <c r="N4" s="241" t="s">
        <v>236</v>
      </c>
      <c r="O4" s="241" t="s">
        <v>237</v>
      </c>
      <c r="P4" s="324" t="s">
        <v>3</v>
      </c>
      <c r="Q4" s="325"/>
    </row>
    <row r="5" spans="1:17" ht="14.45" customHeight="1" thickBot="1" x14ac:dyDescent="0.2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248</v>
      </c>
    </row>
    <row r="7" spans="1:17" ht="14.45" customHeight="1" x14ac:dyDescent="0.2">
      <c r="A7" s="15" t="s">
        <v>22</v>
      </c>
      <c r="B7" s="51">
        <v>12</v>
      </c>
      <c r="C7" s="52">
        <v>1</v>
      </c>
      <c r="D7" s="52">
        <v>0</v>
      </c>
      <c r="E7" s="52">
        <v>0</v>
      </c>
      <c r="F7" s="52">
        <v>4.1689999999999998E-2</v>
      </c>
      <c r="G7" s="52">
        <v>1.5125</v>
      </c>
      <c r="H7" s="52">
        <v>0.21978</v>
      </c>
      <c r="I7" s="52">
        <v>3.0410200000000001</v>
      </c>
      <c r="J7" s="52">
        <v>3.4485000000000001</v>
      </c>
      <c r="K7" s="52">
        <v>9.6920999999999999</v>
      </c>
      <c r="L7" s="52">
        <v>0</v>
      </c>
      <c r="M7" s="52">
        <v>0</v>
      </c>
      <c r="N7" s="52">
        <v>0.51403999999999994</v>
      </c>
      <c r="O7" s="52">
        <v>0</v>
      </c>
      <c r="P7" s="53">
        <v>18.469630000000002</v>
      </c>
      <c r="Q7" s="81">
        <v>1.679057272727273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248</v>
      </c>
    </row>
    <row r="9" spans="1:17" ht="14.45" customHeight="1" x14ac:dyDescent="0.2">
      <c r="A9" s="15" t="s">
        <v>24</v>
      </c>
      <c r="B9" s="51">
        <v>1226</v>
      </c>
      <c r="C9" s="52">
        <v>102.16666666666667</v>
      </c>
      <c r="D9" s="52">
        <v>74.013390000000001</v>
      </c>
      <c r="E9" s="52">
        <v>87.861289999999997</v>
      </c>
      <c r="F9" s="52">
        <v>118.16645</v>
      </c>
      <c r="G9" s="52">
        <v>111.09772</v>
      </c>
      <c r="H9" s="52">
        <v>122.78958</v>
      </c>
      <c r="I9" s="52">
        <v>155.94048999999998</v>
      </c>
      <c r="J9" s="52">
        <v>133.15110000000001</v>
      </c>
      <c r="K9" s="52">
        <v>85.92841</v>
      </c>
      <c r="L9" s="52">
        <v>150.26656</v>
      </c>
      <c r="M9" s="52">
        <v>135.71235000000001</v>
      </c>
      <c r="N9" s="52">
        <v>123.92233999999999</v>
      </c>
      <c r="O9" s="52">
        <v>0</v>
      </c>
      <c r="P9" s="53">
        <v>1298.84968</v>
      </c>
      <c r="Q9" s="81">
        <v>1.1557315853477679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248</v>
      </c>
    </row>
    <row r="11" spans="1:17" ht="14.45" customHeight="1" x14ac:dyDescent="0.2">
      <c r="A11" s="15" t="s">
        <v>26</v>
      </c>
      <c r="B11" s="51">
        <v>331.1254558</v>
      </c>
      <c r="C11" s="52">
        <v>27.593787983333332</v>
      </c>
      <c r="D11" s="52">
        <v>31.97147</v>
      </c>
      <c r="E11" s="52">
        <v>22.361909999999998</v>
      </c>
      <c r="F11" s="52">
        <v>30.461790000000001</v>
      </c>
      <c r="G11" s="52">
        <v>39.121830000000003</v>
      </c>
      <c r="H11" s="52">
        <v>24.49511</v>
      </c>
      <c r="I11" s="52">
        <v>33.258029999999998</v>
      </c>
      <c r="J11" s="52">
        <v>27.776049999999998</v>
      </c>
      <c r="K11" s="52">
        <v>14.7456</v>
      </c>
      <c r="L11" s="52">
        <v>41.66216</v>
      </c>
      <c r="M11" s="52">
        <v>30.35078</v>
      </c>
      <c r="N11" s="52">
        <v>32.549900000000001</v>
      </c>
      <c r="O11" s="52">
        <v>0</v>
      </c>
      <c r="P11" s="53">
        <v>328.75462999999996</v>
      </c>
      <c r="Q11" s="81">
        <v>1.0830982887708707</v>
      </c>
    </row>
    <row r="12" spans="1:17" ht="14.45" customHeight="1" x14ac:dyDescent="0.2">
      <c r="A12" s="15" t="s">
        <v>27</v>
      </c>
      <c r="B12" s="51">
        <v>64.010503200000002</v>
      </c>
      <c r="C12" s="52">
        <v>5.3342086000000002</v>
      </c>
      <c r="D12" s="52">
        <v>0</v>
      </c>
      <c r="E12" s="52">
        <v>21.3323</v>
      </c>
      <c r="F12" s="52">
        <v>0</v>
      </c>
      <c r="G12" s="52">
        <v>9.6064299999999996</v>
      </c>
      <c r="H12" s="52">
        <v>31.089290000000002</v>
      </c>
      <c r="I12" s="52">
        <v>84.055070000000001</v>
      </c>
      <c r="J12" s="52">
        <v>37.335760000000001</v>
      </c>
      <c r="K12" s="52">
        <v>38.344900000000003</v>
      </c>
      <c r="L12" s="52">
        <v>8.4658499999999997</v>
      </c>
      <c r="M12" s="52">
        <v>2.3290000000000002</v>
      </c>
      <c r="N12" s="52">
        <v>48.368540000000003</v>
      </c>
      <c r="O12" s="52">
        <v>0</v>
      </c>
      <c r="P12" s="53">
        <v>280.92714000000001</v>
      </c>
      <c r="Q12" s="81">
        <v>4.7877450666422954</v>
      </c>
    </row>
    <row r="13" spans="1:17" ht="14.45" customHeight="1" x14ac:dyDescent="0.2">
      <c r="A13" s="15" t="s">
        <v>28</v>
      </c>
      <c r="B13" s="51">
        <v>88.000000100000008</v>
      </c>
      <c r="C13" s="52">
        <v>7.3333333416666671</v>
      </c>
      <c r="D13" s="52">
        <v>21.377050000000001</v>
      </c>
      <c r="E13" s="52">
        <v>14.25257</v>
      </c>
      <c r="F13" s="52">
        <v>9.27684</v>
      </c>
      <c r="G13" s="52">
        <v>9.8902999999999999</v>
      </c>
      <c r="H13" s="52">
        <v>6.62134</v>
      </c>
      <c r="I13" s="52">
        <v>5.8967700000000001</v>
      </c>
      <c r="J13" s="52">
        <v>2.8989600000000002</v>
      </c>
      <c r="K13" s="52">
        <v>3.0765199999999999</v>
      </c>
      <c r="L13" s="52">
        <v>6.4181999999999997</v>
      </c>
      <c r="M13" s="52">
        <v>9.3362599999999993</v>
      </c>
      <c r="N13" s="52">
        <v>4.76241</v>
      </c>
      <c r="O13" s="52">
        <v>0</v>
      </c>
      <c r="P13" s="53">
        <v>93.807220000000015</v>
      </c>
      <c r="Q13" s="81">
        <v>1.1628994201661269</v>
      </c>
    </row>
    <row r="14" spans="1:17" ht="14.45" customHeight="1" x14ac:dyDescent="0.2">
      <c r="A14" s="15" t="s">
        <v>29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81" t="s">
        <v>248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248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248</v>
      </c>
    </row>
    <row r="17" spans="1:17" ht="14.45" customHeight="1" x14ac:dyDescent="0.2">
      <c r="A17" s="15" t="s">
        <v>32</v>
      </c>
      <c r="B17" s="51">
        <v>315.71658730000001</v>
      </c>
      <c r="C17" s="52">
        <v>26.309715608333335</v>
      </c>
      <c r="D17" s="52">
        <v>6.8986499999999999</v>
      </c>
      <c r="E17" s="52">
        <v>2.2203499999999998</v>
      </c>
      <c r="F17" s="52">
        <v>17.398</v>
      </c>
      <c r="G17" s="52">
        <v>11.978999999999999</v>
      </c>
      <c r="H17" s="52">
        <v>22.75704</v>
      </c>
      <c r="I17" s="52">
        <v>77.240089999999995</v>
      </c>
      <c r="J17" s="52">
        <v>0</v>
      </c>
      <c r="K17" s="52">
        <v>0</v>
      </c>
      <c r="L17" s="52">
        <v>0.36299999999999999</v>
      </c>
      <c r="M17" s="52">
        <v>75.909350000000003</v>
      </c>
      <c r="N17" s="52">
        <v>10.070040000000001</v>
      </c>
      <c r="O17" s="52">
        <v>0</v>
      </c>
      <c r="P17" s="53">
        <v>224.83552000000003</v>
      </c>
      <c r="Q17" s="81">
        <v>0.77688383377274894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8.5519999999999996</v>
      </c>
      <c r="I18" s="52">
        <v>0</v>
      </c>
      <c r="J18" s="52">
        <v>0</v>
      </c>
      <c r="K18" s="52">
        <v>17.071000000000002</v>
      </c>
      <c r="L18" s="52">
        <v>0.85599999999999998</v>
      </c>
      <c r="M18" s="52">
        <v>12.749000000000001</v>
      </c>
      <c r="N18" s="52">
        <v>0</v>
      </c>
      <c r="O18" s="52">
        <v>0</v>
      </c>
      <c r="P18" s="53">
        <v>39.228000000000002</v>
      </c>
      <c r="Q18" s="81" t="s">
        <v>248</v>
      </c>
    </row>
    <row r="19" spans="1:17" ht="14.45" customHeight="1" x14ac:dyDescent="0.2">
      <c r="A19" s="15" t="s">
        <v>34</v>
      </c>
      <c r="B19" s="51">
        <v>1879.0715362000001</v>
      </c>
      <c r="C19" s="52">
        <v>156.58929468333335</v>
      </c>
      <c r="D19" s="52">
        <v>358.39013</v>
      </c>
      <c r="E19" s="52">
        <v>153.52957000000001</v>
      </c>
      <c r="F19" s="52">
        <v>190.05472</v>
      </c>
      <c r="G19" s="52">
        <v>79.232529999999997</v>
      </c>
      <c r="H19" s="52">
        <v>334.29728999999998</v>
      </c>
      <c r="I19" s="52">
        <v>90.719259999999991</v>
      </c>
      <c r="J19" s="52">
        <v>148.53507999999999</v>
      </c>
      <c r="K19" s="52">
        <v>154.07415</v>
      </c>
      <c r="L19" s="52">
        <v>138.14589999999998</v>
      </c>
      <c r="M19" s="52">
        <v>128.27190999999999</v>
      </c>
      <c r="N19" s="52">
        <v>93.847160000000002</v>
      </c>
      <c r="O19" s="52">
        <v>0</v>
      </c>
      <c r="P19" s="53">
        <v>1869.0977</v>
      </c>
      <c r="Q19" s="81">
        <v>1.0851187054063538</v>
      </c>
    </row>
    <row r="20" spans="1:17" ht="14.45" customHeight="1" x14ac:dyDescent="0.2">
      <c r="A20" s="15" t="s">
        <v>35</v>
      </c>
      <c r="B20" s="51">
        <v>29387.0778231</v>
      </c>
      <c r="C20" s="52">
        <v>2448.9231519250002</v>
      </c>
      <c r="D20" s="52">
        <v>2034.28872</v>
      </c>
      <c r="E20" s="52">
        <v>2002.2365</v>
      </c>
      <c r="F20" s="52">
        <v>2040.03369</v>
      </c>
      <c r="G20" s="52">
        <v>5116.9621900000002</v>
      </c>
      <c r="H20" s="52">
        <v>2100.6232999999997</v>
      </c>
      <c r="I20" s="52">
        <v>2038.8365800000001</v>
      </c>
      <c r="J20" s="52">
        <v>2836.6785800000002</v>
      </c>
      <c r="K20" s="52">
        <v>2166.0388499999999</v>
      </c>
      <c r="L20" s="52">
        <v>2086.3892900000001</v>
      </c>
      <c r="M20" s="52">
        <v>2130.4251600000002</v>
      </c>
      <c r="N20" s="52">
        <v>2431.5906600000003</v>
      </c>
      <c r="O20" s="52">
        <v>0</v>
      </c>
      <c r="P20" s="53">
        <v>26984.103520000001</v>
      </c>
      <c r="Q20" s="81">
        <v>1.0017057162744027</v>
      </c>
    </row>
    <row r="21" spans="1:17" ht="14.45" customHeight="1" x14ac:dyDescent="0.2">
      <c r="A21" s="16" t="s">
        <v>36</v>
      </c>
      <c r="B21" s="51">
        <v>657.30600000000004</v>
      </c>
      <c r="C21" s="52">
        <v>54.775500000000001</v>
      </c>
      <c r="D21" s="52">
        <v>55.279000000000003</v>
      </c>
      <c r="E21" s="52">
        <v>55.279000000000003</v>
      </c>
      <c r="F21" s="52">
        <v>55.279000000000003</v>
      </c>
      <c r="G21" s="52">
        <v>55.28</v>
      </c>
      <c r="H21" s="52">
        <v>55.279000000000003</v>
      </c>
      <c r="I21" s="52">
        <v>54.415999999999997</v>
      </c>
      <c r="J21" s="52">
        <v>54.415999999999997</v>
      </c>
      <c r="K21" s="52">
        <v>55.149000000000001</v>
      </c>
      <c r="L21" s="52">
        <v>55.149000000000001</v>
      </c>
      <c r="M21" s="52">
        <v>55.148000000000003</v>
      </c>
      <c r="N21" s="52">
        <v>55.146000000000001</v>
      </c>
      <c r="O21" s="52">
        <v>0</v>
      </c>
      <c r="P21" s="53">
        <v>605.81999999999994</v>
      </c>
      <c r="Q21" s="81">
        <v>1.0054594746655978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4.1500000000000004</v>
      </c>
      <c r="E22" s="52">
        <v>19.965</v>
      </c>
      <c r="F22" s="52">
        <v>0</v>
      </c>
      <c r="G22" s="52">
        <v>0</v>
      </c>
      <c r="H22" s="52">
        <v>10.89</v>
      </c>
      <c r="I22" s="52">
        <v>0</v>
      </c>
      <c r="J22" s="52">
        <v>39.437750000000001</v>
      </c>
      <c r="K22" s="52">
        <v>33.938079999999999</v>
      </c>
      <c r="L22" s="52">
        <v>0</v>
      </c>
      <c r="M22" s="52">
        <v>41.429279999999999</v>
      </c>
      <c r="N22" s="52">
        <v>0</v>
      </c>
      <c r="O22" s="52">
        <v>0</v>
      </c>
      <c r="P22" s="53">
        <v>149.81011000000001</v>
      </c>
      <c r="Q22" s="81" t="s">
        <v>248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248</v>
      </c>
    </row>
    <row r="24" spans="1:17" ht="14.45" customHeight="1" x14ac:dyDescent="0.2">
      <c r="A24" s="16" t="s">
        <v>39</v>
      </c>
      <c r="B24" s="51">
        <v>41</v>
      </c>
      <c r="C24" s="52">
        <v>3.4166666666666665</v>
      </c>
      <c r="D24" s="52">
        <v>0</v>
      </c>
      <c r="E24" s="52">
        <v>7.5090000000000146</v>
      </c>
      <c r="F24" s="52">
        <v>4.841570000000047</v>
      </c>
      <c r="G24" s="52">
        <v>3</v>
      </c>
      <c r="H24" s="52">
        <v>1.9150000000004184</v>
      </c>
      <c r="I24" s="52">
        <v>26.199999999999818</v>
      </c>
      <c r="J24" s="52">
        <v>5.9999999999995453</v>
      </c>
      <c r="K24" s="52">
        <v>4.8000000000001819</v>
      </c>
      <c r="L24" s="52">
        <v>4.8000300000003335</v>
      </c>
      <c r="M24" s="52">
        <v>13.839999999999691</v>
      </c>
      <c r="N24" s="52">
        <v>9.602959999999257</v>
      </c>
      <c r="O24" s="52">
        <v>0</v>
      </c>
      <c r="P24" s="53">
        <v>82.508559999999306</v>
      </c>
      <c r="Q24" s="81">
        <v>2.1953497117516449</v>
      </c>
    </row>
    <row r="25" spans="1:17" ht="14.45" customHeight="1" x14ac:dyDescent="0.2">
      <c r="A25" s="17" t="s">
        <v>40</v>
      </c>
      <c r="B25" s="54">
        <v>34001.3079057</v>
      </c>
      <c r="C25" s="55">
        <v>2833.442325475</v>
      </c>
      <c r="D25" s="55">
        <v>2586.36841</v>
      </c>
      <c r="E25" s="55">
        <v>2386.5474900000004</v>
      </c>
      <c r="F25" s="55">
        <v>2465.55375</v>
      </c>
      <c r="G25" s="55">
        <v>5437.6824999999999</v>
      </c>
      <c r="H25" s="55">
        <v>2719.52873</v>
      </c>
      <c r="I25" s="55">
        <v>2569.60331</v>
      </c>
      <c r="J25" s="55">
        <v>3289.67778</v>
      </c>
      <c r="K25" s="55">
        <v>2582.8586099999998</v>
      </c>
      <c r="L25" s="55">
        <v>2492.5159900000003</v>
      </c>
      <c r="M25" s="55">
        <v>2635.5010899999997</v>
      </c>
      <c r="N25" s="55">
        <v>2810.3740499999999</v>
      </c>
      <c r="O25" s="55">
        <v>0</v>
      </c>
      <c r="P25" s="56">
        <v>31976.211709999996</v>
      </c>
      <c r="Q25" s="82">
        <v>1.025935241785946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281.66383000000002</v>
      </c>
      <c r="E26" s="52">
        <v>227.97801000000001</v>
      </c>
      <c r="F26" s="52">
        <v>633.95583999999997</v>
      </c>
      <c r="G26" s="52">
        <v>384.36662000000001</v>
      </c>
      <c r="H26" s="52">
        <v>243.78781000000001</v>
      </c>
      <c r="I26" s="52">
        <v>421.36177000000004</v>
      </c>
      <c r="J26" s="52">
        <v>976.30885000000001</v>
      </c>
      <c r="K26" s="52">
        <v>242.61495000000002</v>
      </c>
      <c r="L26" s="52">
        <v>299.70047999999997</v>
      </c>
      <c r="M26" s="52">
        <v>477.20303000000001</v>
      </c>
      <c r="N26" s="52">
        <v>264.93409000000003</v>
      </c>
      <c r="O26" s="52">
        <v>0</v>
      </c>
      <c r="P26" s="53">
        <v>4453.8752799999993</v>
      </c>
      <c r="Q26" s="81" t="s">
        <v>248</v>
      </c>
    </row>
    <row r="27" spans="1:17" ht="14.45" customHeight="1" x14ac:dyDescent="0.2">
      <c r="A27" s="18" t="s">
        <v>42</v>
      </c>
      <c r="B27" s="54">
        <v>34001.3079057</v>
      </c>
      <c r="C27" s="55">
        <v>2833.442325475</v>
      </c>
      <c r="D27" s="55">
        <v>2868.03224</v>
      </c>
      <c r="E27" s="55">
        <v>2614.5255000000002</v>
      </c>
      <c r="F27" s="55">
        <v>3099.5095900000001</v>
      </c>
      <c r="G27" s="55">
        <v>5822.0491199999997</v>
      </c>
      <c r="H27" s="55">
        <v>2963.3165399999998</v>
      </c>
      <c r="I27" s="55">
        <v>2990.9650799999999</v>
      </c>
      <c r="J27" s="55">
        <v>4265.9866300000003</v>
      </c>
      <c r="K27" s="55">
        <v>2825.4735599999999</v>
      </c>
      <c r="L27" s="55">
        <v>2792.2164700000003</v>
      </c>
      <c r="M27" s="55">
        <v>3112.7041199999999</v>
      </c>
      <c r="N27" s="55">
        <v>3075.3081400000001</v>
      </c>
      <c r="O27" s="55">
        <v>0</v>
      </c>
      <c r="P27" s="56">
        <v>36430.086990000003</v>
      </c>
      <c r="Q27" s="82">
        <v>1.1688348339487742</v>
      </c>
    </row>
    <row r="28" spans="1:17" ht="14.45" customHeight="1" x14ac:dyDescent="0.2">
      <c r="A28" s="16" t="s">
        <v>43</v>
      </c>
      <c r="B28" s="51">
        <v>1061.6380775999999</v>
      </c>
      <c r="C28" s="52">
        <v>88.469839799999988</v>
      </c>
      <c r="D28" s="52">
        <v>207.51403999999999</v>
      </c>
      <c r="E28" s="52">
        <v>179.27936</v>
      </c>
      <c r="F28" s="52">
        <v>159.13181</v>
      </c>
      <c r="G28" s="52">
        <v>103.23392999999999</v>
      </c>
      <c r="H28" s="52">
        <v>172.76385999999999</v>
      </c>
      <c r="I28" s="52">
        <v>164.38219000000001</v>
      </c>
      <c r="J28" s="52">
        <v>127.21425000000001</v>
      </c>
      <c r="K28" s="52">
        <v>129.54544000000001</v>
      </c>
      <c r="L28" s="52">
        <v>126.89691000000001</v>
      </c>
      <c r="M28" s="52">
        <v>119.99491999999999</v>
      </c>
      <c r="N28" s="52">
        <v>139.78479000000002</v>
      </c>
      <c r="O28" s="52">
        <v>0</v>
      </c>
      <c r="P28" s="53">
        <v>1629.7415000000001</v>
      </c>
      <c r="Q28" s="81">
        <v>1.6746760084199703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248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 t="s">
        <v>248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248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138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225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ED1010D5-3980-4D5F-8EDD-5136F95F6DCB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60" customFormat="1" ht="18.600000000000001" customHeight="1" thickBot="1" x14ac:dyDescent="0.35">
      <c r="A1" s="321" t="s">
        <v>48</v>
      </c>
      <c r="B1" s="321"/>
      <c r="C1" s="321"/>
      <c r="D1" s="321"/>
      <c r="E1" s="321"/>
      <c r="F1" s="321"/>
      <c r="G1" s="321"/>
      <c r="H1" s="326"/>
      <c r="I1" s="326"/>
      <c r="J1" s="326"/>
      <c r="K1" s="326"/>
    </row>
    <row r="2" spans="1:13" s="60" customFormat="1" ht="14.45" customHeight="1" thickBot="1" x14ac:dyDescent="0.25">
      <c r="A2" s="211" t="s">
        <v>247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8"/>
      <c r="B3" s="322" t="s">
        <v>49</v>
      </c>
      <c r="C3" s="323"/>
      <c r="D3" s="323"/>
      <c r="E3" s="323"/>
      <c r="F3" s="329" t="s">
        <v>50</v>
      </c>
      <c r="G3" s="323"/>
      <c r="H3" s="323"/>
      <c r="I3" s="323"/>
      <c r="J3" s="323"/>
      <c r="K3" s="330"/>
    </row>
    <row r="4" spans="1:13" ht="14.45" customHeight="1" x14ac:dyDescent="0.2">
      <c r="A4" s="69"/>
      <c r="B4" s="327"/>
      <c r="C4" s="328"/>
      <c r="D4" s="328"/>
      <c r="E4" s="328"/>
      <c r="F4" s="331" t="s">
        <v>241</v>
      </c>
      <c r="G4" s="333" t="s">
        <v>51</v>
      </c>
      <c r="H4" s="126" t="s">
        <v>125</v>
      </c>
      <c r="I4" s="331" t="s">
        <v>52</v>
      </c>
      <c r="J4" s="333" t="s">
        <v>239</v>
      </c>
      <c r="K4" s="334" t="s">
        <v>238</v>
      </c>
    </row>
    <row r="5" spans="1:13" ht="39" thickBot="1" x14ac:dyDescent="0.25">
      <c r="A5" s="70"/>
      <c r="B5" s="24" t="s">
        <v>245</v>
      </c>
      <c r="C5" s="25" t="s">
        <v>244</v>
      </c>
      <c r="D5" s="26" t="s">
        <v>243</v>
      </c>
      <c r="E5" s="26" t="s">
        <v>242</v>
      </c>
      <c r="F5" s="332"/>
      <c r="G5" s="332"/>
      <c r="H5" s="25" t="s">
        <v>240</v>
      </c>
      <c r="I5" s="332"/>
      <c r="J5" s="332"/>
      <c r="K5" s="335"/>
    </row>
    <row r="6" spans="1:13" ht="14.45" customHeight="1" x14ac:dyDescent="0.2">
      <c r="A6" s="429" t="s">
        <v>53</v>
      </c>
      <c r="B6" s="425">
        <v>-25380.187539400002</v>
      </c>
      <c r="C6" s="426">
        <v>10265.4861</v>
      </c>
      <c r="D6" s="426">
        <v>35645.673639400004</v>
      </c>
      <c r="E6" s="427">
        <v>-0.40446848881884506</v>
      </c>
      <c r="F6" s="425">
        <v>3837.4614497000002</v>
      </c>
      <c r="G6" s="426">
        <v>3517.6729955583337</v>
      </c>
      <c r="H6" s="426">
        <v>1494.7695100000001</v>
      </c>
      <c r="I6" s="426">
        <v>13706.84254</v>
      </c>
      <c r="J6" s="426">
        <v>10189.169544441665</v>
      </c>
      <c r="K6" s="428">
        <v>3.5718515272828486</v>
      </c>
      <c r="L6" s="134"/>
      <c r="M6" s="42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29" t="s">
        <v>250</v>
      </c>
      <c r="B7" s="425">
        <v>29103.791637400001</v>
      </c>
      <c r="C7" s="426">
        <v>33176.939870000002</v>
      </c>
      <c r="D7" s="426">
        <v>4073.1482326000005</v>
      </c>
      <c r="E7" s="427">
        <v>1.1399524942779544</v>
      </c>
      <c r="F7" s="425">
        <v>34001.3079057</v>
      </c>
      <c r="G7" s="426">
        <v>31167.865580225</v>
      </c>
      <c r="H7" s="426">
        <v>2810.3740499999999</v>
      </c>
      <c r="I7" s="426">
        <v>31976.21171</v>
      </c>
      <c r="J7" s="426">
        <v>808.34612977500001</v>
      </c>
      <c r="K7" s="428">
        <v>0.94044063830378388</v>
      </c>
      <c r="L7" s="134"/>
      <c r="M7" s="424" t="str">
        <f t="shared" si="0"/>
        <v/>
      </c>
    </row>
    <row r="8" spans="1:13" ht="14.45" customHeight="1" x14ac:dyDescent="0.2">
      <c r="A8" s="429" t="s">
        <v>251</v>
      </c>
      <c r="B8" s="425">
        <v>1545.4446668</v>
      </c>
      <c r="C8" s="426">
        <v>1796.4825900000001</v>
      </c>
      <c r="D8" s="426">
        <v>251.03792320000002</v>
      </c>
      <c r="E8" s="427">
        <v>1.1624373415580123</v>
      </c>
      <c r="F8" s="425">
        <v>1721.1359591</v>
      </c>
      <c r="G8" s="426">
        <v>1577.7079625083334</v>
      </c>
      <c r="H8" s="426">
        <v>210.11762999999999</v>
      </c>
      <c r="I8" s="426">
        <v>2021.0727300000001</v>
      </c>
      <c r="J8" s="426">
        <v>443.36476749166673</v>
      </c>
      <c r="K8" s="428">
        <v>1.1742667505807269</v>
      </c>
      <c r="L8" s="134"/>
      <c r="M8" s="424" t="str">
        <f t="shared" si="0"/>
        <v/>
      </c>
    </row>
    <row r="9" spans="1:13" ht="14.45" customHeight="1" x14ac:dyDescent="0.2">
      <c r="A9" s="429" t="s">
        <v>252</v>
      </c>
      <c r="B9" s="425">
        <v>1545.4446668</v>
      </c>
      <c r="C9" s="426">
        <v>1796.4825900000001</v>
      </c>
      <c r="D9" s="426">
        <v>251.03792320000002</v>
      </c>
      <c r="E9" s="427">
        <v>1.1624373415580123</v>
      </c>
      <c r="F9" s="425">
        <v>1721.1359591</v>
      </c>
      <c r="G9" s="426">
        <v>1577.7079625083334</v>
      </c>
      <c r="H9" s="426">
        <v>210.11762999999999</v>
      </c>
      <c r="I9" s="426">
        <v>2021.0727300000001</v>
      </c>
      <c r="J9" s="426">
        <v>443.36476749166673</v>
      </c>
      <c r="K9" s="428">
        <v>1.1742667505807269</v>
      </c>
      <c r="L9" s="134"/>
      <c r="M9" s="424" t="str">
        <f t="shared" si="0"/>
        <v/>
      </c>
    </row>
    <row r="10" spans="1:13" ht="14.45" customHeight="1" x14ac:dyDescent="0.2">
      <c r="A10" s="429" t="s">
        <v>253</v>
      </c>
      <c r="B10" s="425">
        <v>0</v>
      </c>
      <c r="C10" s="426">
        <v>0</v>
      </c>
      <c r="D10" s="426">
        <v>0</v>
      </c>
      <c r="E10" s="427">
        <v>0</v>
      </c>
      <c r="F10" s="425">
        <v>0</v>
      </c>
      <c r="G10" s="426">
        <v>0</v>
      </c>
      <c r="H10" s="426">
        <v>4.0000000000000002E-4</v>
      </c>
      <c r="I10" s="426">
        <v>4.2999999999999999E-4</v>
      </c>
      <c r="J10" s="426">
        <v>4.2999999999999999E-4</v>
      </c>
      <c r="K10" s="428">
        <v>0</v>
      </c>
      <c r="L10" s="134"/>
      <c r="M10" s="424" t="str">
        <f t="shared" si="0"/>
        <v>X</v>
      </c>
    </row>
    <row r="11" spans="1:13" ht="14.45" customHeight="1" x14ac:dyDescent="0.2">
      <c r="A11" s="429" t="s">
        <v>254</v>
      </c>
      <c r="B11" s="425">
        <v>0</v>
      </c>
      <c r="C11" s="426">
        <v>0</v>
      </c>
      <c r="D11" s="426">
        <v>0</v>
      </c>
      <c r="E11" s="427">
        <v>0</v>
      </c>
      <c r="F11" s="425">
        <v>0</v>
      </c>
      <c r="G11" s="426">
        <v>0</v>
      </c>
      <c r="H11" s="426">
        <v>4.0000000000000002E-4</v>
      </c>
      <c r="I11" s="426">
        <v>4.2999999999999999E-4</v>
      </c>
      <c r="J11" s="426">
        <v>4.2999999999999999E-4</v>
      </c>
      <c r="K11" s="428">
        <v>0</v>
      </c>
      <c r="L11" s="134"/>
      <c r="M11" s="424" t="str">
        <f t="shared" si="0"/>
        <v/>
      </c>
    </row>
    <row r="12" spans="1:13" ht="14.45" customHeight="1" x14ac:dyDescent="0.2">
      <c r="A12" s="429" t="s">
        <v>255</v>
      </c>
      <c r="B12" s="425">
        <v>12</v>
      </c>
      <c r="C12" s="426">
        <v>7.1798900000000003</v>
      </c>
      <c r="D12" s="426">
        <v>-4.8201099999999997</v>
      </c>
      <c r="E12" s="427">
        <v>0.59832416666666666</v>
      </c>
      <c r="F12" s="425">
        <v>12</v>
      </c>
      <c r="G12" s="426">
        <v>11</v>
      </c>
      <c r="H12" s="426">
        <v>0.51403999999999994</v>
      </c>
      <c r="I12" s="426">
        <v>18.469630000000002</v>
      </c>
      <c r="J12" s="426">
        <v>7.4696300000000022</v>
      </c>
      <c r="K12" s="428">
        <v>1.5391358333333336</v>
      </c>
      <c r="L12" s="134"/>
      <c r="M12" s="424" t="str">
        <f t="shared" si="0"/>
        <v>X</v>
      </c>
    </row>
    <row r="13" spans="1:13" ht="14.45" customHeight="1" x14ac:dyDescent="0.2">
      <c r="A13" s="429" t="s">
        <v>256</v>
      </c>
      <c r="B13" s="425">
        <v>12</v>
      </c>
      <c r="C13" s="426">
        <v>5.5342900000000004</v>
      </c>
      <c r="D13" s="426">
        <v>-6.4657099999999996</v>
      </c>
      <c r="E13" s="427">
        <v>0.46119083333333338</v>
      </c>
      <c r="F13" s="425">
        <v>12</v>
      </c>
      <c r="G13" s="426">
        <v>11</v>
      </c>
      <c r="H13" s="426">
        <v>0</v>
      </c>
      <c r="I13" s="426">
        <v>6.7092999999999998</v>
      </c>
      <c r="J13" s="426">
        <v>-4.2907000000000002</v>
      </c>
      <c r="K13" s="428">
        <v>0.55910833333333332</v>
      </c>
      <c r="L13" s="134"/>
      <c r="M13" s="424" t="str">
        <f t="shared" si="0"/>
        <v/>
      </c>
    </row>
    <row r="14" spans="1:13" ht="14.45" customHeight="1" x14ac:dyDescent="0.2">
      <c r="A14" s="429" t="s">
        <v>257</v>
      </c>
      <c r="B14" s="425">
        <v>0</v>
      </c>
      <c r="C14" s="426">
        <v>0</v>
      </c>
      <c r="D14" s="426">
        <v>0</v>
      </c>
      <c r="E14" s="427">
        <v>0</v>
      </c>
      <c r="F14" s="425">
        <v>0</v>
      </c>
      <c r="G14" s="426">
        <v>0</v>
      </c>
      <c r="H14" s="426">
        <v>0</v>
      </c>
      <c r="I14" s="426">
        <v>4.1689999999999998E-2</v>
      </c>
      <c r="J14" s="426">
        <v>4.1689999999999998E-2</v>
      </c>
      <c r="K14" s="428">
        <v>0</v>
      </c>
      <c r="L14" s="134"/>
      <c r="M14" s="424" t="str">
        <f t="shared" si="0"/>
        <v/>
      </c>
    </row>
    <row r="15" spans="1:13" ht="14.45" customHeight="1" x14ac:dyDescent="0.2">
      <c r="A15" s="429" t="s">
        <v>258</v>
      </c>
      <c r="B15" s="425">
        <v>0</v>
      </c>
      <c r="C15" s="426">
        <v>1.6456</v>
      </c>
      <c r="D15" s="426">
        <v>1.6456</v>
      </c>
      <c r="E15" s="427">
        <v>0</v>
      </c>
      <c r="F15" s="425">
        <v>0</v>
      </c>
      <c r="G15" s="426">
        <v>0</v>
      </c>
      <c r="H15" s="426">
        <v>0.51403999999999994</v>
      </c>
      <c r="I15" s="426">
        <v>11.718639999999999</v>
      </c>
      <c r="J15" s="426">
        <v>11.718639999999999</v>
      </c>
      <c r="K15" s="428">
        <v>0</v>
      </c>
      <c r="L15" s="134"/>
      <c r="M15" s="424" t="str">
        <f t="shared" si="0"/>
        <v/>
      </c>
    </row>
    <row r="16" spans="1:13" ht="14.45" customHeight="1" x14ac:dyDescent="0.2">
      <c r="A16" s="429" t="s">
        <v>259</v>
      </c>
      <c r="B16" s="425">
        <v>1160.9999998000001</v>
      </c>
      <c r="C16" s="426">
        <v>1224.4052300000001</v>
      </c>
      <c r="D16" s="426">
        <v>63.405230200000005</v>
      </c>
      <c r="E16" s="427">
        <v>1.0546126013875301</v>
      </c>
      <c r="F16" s="425">
        <v>1226</v>
      </c>
      <c r="G16" s="426">
        <v>1123.8333333333335</v>
      </c>
      <c r="H16" s="426">
        <v>123.92233999999999</v>
      </c>
      <c r="I16" s="426">
        <v>1298.84968</v>
      </c>
      <c r="J16" s="426">
        <v>175.01634666666655</v>
      </c>
      <c r="K16" s="428">
        <v>1.0594206199021208</v>
      </c>
      <c r="L16" s="134"/>
      <c r="M16" s="424" t="str">
        <f t="shared" si="0"/>
        <v>X</v>
      </c>
    </row>
    <row r="17" spans="1:13" ht="14.45" customHeight="1" x14ac:dyDescent="0.2">
      <c r="A17" s="429" t="s">
        <v>260</v>
      </c>
      <c r="B17" s="425">
        <v>743</v>
      </c>
      <c r="C17" s="426">
        <v>803.12252000000001</v>
      </c>
      <c r="D17" s="426">
        <v>60.122520000000009</v>
      </c>
      <c r="E17" s="427">
        <v>1.0809186002691791</v>
      </c>
      <c r="F17" s="425">
        <v>804.99999990000003</v>
      </c>
      <c r="G17" s="426">
        <v>737.91666657500002</v>
      </c>
      <c r="H17" s="426">
        <v>91.100169999999991</v>
      </c>
      <c r="I17" s="426">
        <v>776.83650999999998</v>
      </c>
      <c r="J17" s="426">
        <v>38.919843424999954</v>
      </c>
      <c r="K17" s="428">
        <v>0.96501429825652341</v>
      </c>
      <c r="L17" s="134"/>
      <c r="M17" s="424" t="str">
        <f t="shared" si="0"/>
        <v/>
      </c>
    </row>
    <row r="18" spans="1:13" ht="14.45" customHeight="1" x14ac:dyDescent="0.2">
      <c r="A18" s="429" t="s">
        <v>261</v>
      </c>
      <c r="B18" s="425">
        <v>147.99999990000001</v>
      </c>
      <c r="C18" s="426">
        <v>114.58810000000001</v>
      </c>
      <c r="D18" s="426">
        <v>-33.411899899999995</v>
      </c>
      <c r="E18" s="427">
        <v>0.77424391944205673</v>
      </c>
      <c r="F18" s="425">
        <v>118.00000010000001</v>
      </c>
      <c r="G18" s="426">
        <v>108.16666675833335</v>
      </c>
      <c r="H18" s="426">
        <v>2.21977</v>
      </c>
      <c r="I18" s="426">
        <v>114.3</v>
      </c>
      <c r="J18" s="426">
        <v>6.133333241666648</v>
      </c>
      <c r="K18" s="428">
        <v>0.96864406697572525</v>
      </c>
      <c r="L18" s="134"/>
      <c r="M18" s="424" t="str">
        <f t="shared" si="0"/>
        <v/>
      </c>
    </row>
    <row r="19" spans="1:13" ht="14.45" customHeight="1" x14ac:dyDescent="0.2">
      <c r="A19" s="429" t="s">
        <v>262</v>
      </c>
      <c r="B19" s="425">
        <v>34</v>
      </c>
      <c r="C19" s="426">
        <v>35.993160000000003</v>
      </c>
      <c r="D19" s="426">
        <v>1.9931600000000032</v>
      </c>
      <c r="E19" s="427">
        <v>1.0586223529411765</v>
      </c>
      <c r="F19" s="425">
        <v>34.999999900000006</v>
      </c>
      <c r="G19" s="426">
        <v>32.083333241666672</v>
      </c>
      <c r="H19" s="426">
        <v>3.5828000000000002</v>
      </c>
      <c r="I19" s="426">
        <v>37.062269999999998</v>
      </c>
      <c r="J19" s="426">
        <v>4.9789367583333259</v>
      </c>
      <c r="K19" s="428">
        <v>1.0589220030254911</v>
      </c>
      <c r="L19" s="134"/>
      <c r="M19" s="424" t="str">
        <f t="shared" si="0"/>
        <v/>
      </c>
    </row>
    <row r="20" spans="1:13" ht="14.45" customHeight="1" x14ac:dyDescent="0.2">
      <c r="A20" s="429" t="s">
        <v>263</v>
      </c>
      <c r="B20" s="425">
        <v>174.99999990000001</v>
      </c>
      <c r="C20" s="426">
        <v>174.28079</v>
      </c>
      <c r="D20" s="426">
        <v>-0.71920990000000984</v>
      </c>
      <c r="E20" s="427">
        <v>0.99589022914050862</v>
      </c>
      <c r="F20" s="425">
        <v>197.00000009999999</v>
      </c>
      <c r="G20" s="426">
        <v>180.58333342499998</v>
      </c>
      <c r="H20" s="426">
        <v>14.79036</v>
      </c>
      <c r="I20" s="426">
        <v>187.87145999999998</v>
      </c>
      <c r="J20" s="426">
        <v>7.2881265750000068</v>
      </c>
      <c r="K20" s="428">
        <v>0.95366223301844555</v>
      </c>
      <c r="L20" s="134"/>
      <c r="M20" s="424" t="str">
        <f t="shared" si="0"/>
        <v/>
      </c>
    </row>
    <row r="21" spans="1:13" ht="14.45" customHeight="1" x14ac:dyDescent="0.2">
      <c r="A21" s="429" t="s">
        <v>264</v>
      </c>
      <c r="B21" s="425">
        <v>1</v>
      </c>
      <c r="C21" s="426">
        <v>0.81399999999999995</v>
      </c>
      <c r="D21" s="426">
        <v>-0.18600000000000005</v>
      </c>
      <c r="E21" s="427">
        <v>0.81399999999999995</v>
      </c>
      <c r="F21" s="425">
        <v>1</v>
      </c>
      <c r="G21" s="426">
        <v>0.91666666666666663</v>
      </c>
      <c r="H21" s="426">
        <v>0</v>
      </c>
      <c r="I21" s="426">
        <v>9.9000000000000005E-2</v>
      </c>
      <c r="J21" s="426">
        <v>-0.81766666666666665</v>
      </c>
      <c r="K21" s="428">
        <v>9.9000000000000005E-2</v>
      </c>
      <c r="L21" s="134"/>
      <c r="M21" s="424" t="str">
        <f t="shared" si="0"/>
        <v/>
      </c>
    </row>
    <row r="22" spans="1:13" ht="14.45" customHeight="1" x14ac:dyDescent="0.2">
      <c r="A22" s="429" t="s">
        <v>265</v>
      </c>
      <c r="B22" s="425">
        <v>60</v>
      </c>
      <c r="C22" s="426">
        <v>94.119860000000003</v>
      </c>
      <c r="D22" s="426">
        <v>34.119860000000003</v>
      </c>
      <c r="E22" s="427">
        <v>1.5686643333333334</v>
      </c>
      <c r="F22" s="425">
        <v>70</v>
      </c>
      <c r="G22" s="426">
        <v>64.166666666666657</v>
      </c>
      <c r="H22" s="426">
        <v>11.749639999999999</v>
      </c>
      <c r="I22" s="426">
        <v>169.48483999999999</v>
      </c>
      <c r="J22" s="426">
        <v>105.31817333333333</v>
      </c>
      <c r="K22" s="428">
        <v>2.4212119999999997</v>
      </c>
      <c r="L22" s="134"/>
      <c r="M22" s="424" t="str">
        <f t="shared" si="0"/>
        <v/>
      </c>
    </row>
    <row r="23" spans="1:13" ht="14.45" customHeight="1" x14ac:dyDescent="0.2">
      <c r="A23" s="429" t="s">
        <v>266</v>
      </c>
      <c r="B23" s="425">
        <v>0</v>
      </c>
      <c r="C23" s="426">
        <v>1.4867999999999999</v>
      </c>
      <c r="D23" s="426">
        <v>1.4867999999999999</v>
      </c>
      <c r="E23" s="427">
        <v>0</v>
      </c>
      <c r="F23" s="425">
        <v>0</v>
      </c>
      <c r="G23" s="426">
        <v>0</v>
      </c>
      <c r="H23" s="426">
        <v>0</v>
      </c>
      <c r="I23" s="426">
        <v>0</v>
      </c>
      <c r="J23" s="426">
        <v>0</v>
      </c>
      <c r="K23" s="428">
        <v>0</v>
      </c>
      <c r="L23" s="134"/>
      <c r="M23" s="424" t="str">
        <f t="shared" si="0"/>
        <v/>
      </c>
    </row>
    <row r="24" spans="1:13" ht="14.45" customHeight="1" x14ac:dyDescent="0.2">
      <c r="A24" s="429" t="s">
        <v>267</v>
      </c>
      <c r="B24" s="425">
        <v>0</v>
      </c>
      <c r="C24" s="426">
        <v>0</v>
      </c>
      <c r="D24" s="426">
        <v>0</v>
      </c>
      <c r="E24" s="427">
        <v>0</v>
      </c>
      <c r="F24" s="425">
        <v>0</v>
      </c>
      <c r="G24" s="426">
        <v>0</v>
      </c>
      <c r="H24" s="426">
        <v>0.47960000000000003</v>
      </c>
      <c r="I24" s="426">
        <v>13.1546</v>
      </c>
      <c r="J24" s="426">
        <v>13.1546</v>
      </c>
      <c r="K24" s="428">
        <v>0</v>
      </c>
      <c r="L24" s="134"/>
      <c r="M24" s="424" t="str">
        <f t="shared" si="0"/>
        <v/>
      </c>
    </row>
    <row r="25" spans="1:13" ht="14.45" customHeight="1" x14ac:dyDescent="0.2">
      <c r="A25" s="429" t="s">
        <v>268</v>
      </c>
      <c r="B25" s="425">
        <v>0</v>
      </c>
      <c r="C25" s="426">
        <v>0</v>
      </c>
      <c r="D25" s="426">
        <v>0</v>
      </c>
      <c r="E25" s="427">
        <v>0</v>
      </c>
      <c r="F25" s="425">
        <v>0</v>
      </c>
      <c r="G25" s="426">
        <v>0</v>
      </c>
      <c r="H25" s="426">
        <v>0</v>
      </c>
      <c r="I25" s="426">
        <v>4.1000000000000002E-2</v>
      </c>
      <c r="J25" s="426">
        <v>4.1000000000000002E-2</v>
      </c>
      <c r="K25" s="428">
        <v>0</v>
      </c>
      <c r="L25" s="134"/>
      <c r="M25" s="424" t="str">
        <f t="shared" si="0"/>
        <v/>
      </c>
    </row>
    <row r="26" spans="1:13" ht="14.45" customHeight="1" x14ac:dyDescent="0.2">
      <c r="A26" s="429" t="s">
        <v>269</v>
      </c>
      <c r="B26" s="425">
        <v>294.66266859999996</v>
      </c>
      <c r="C26" s="426">
        <v>334.29829999999998</v>
      </c>
      <c r="D26" s="426">
        <v>39.635631400000022</v>
      </c>
      <c r="E26" s="427">
        <v>1.134511886382882</v>
      </c>
      <c r="F26" s="425">
        <v>331.1254558</v>
      </c>
      <c r="G26" s="426">
        <v>303.53166781666664</v>
      </c>
      <c r="H26" s="426">
        <v>32.549900000000001</v>
      </c>
      <c r="I26" s="426">
        <v>328.75463000000002</v>
      </c>
      <c r="J26" s="426">
        <v>25.222962183333379</v>
      </c>
      <c r="K26" s="428">
        <v>0.99284009803996476</v>
      </c>
      <c r="L26" s="134"/>
      <c r="M26" s="424" t="str">
        <f t="shared" si="0"/>
        <v>X</v>
      </c>
    </row>
    <row r="27" spans="1:13" ht="14.45" customHeight="1" x14ac:dyDescent="0.2">
      <c r="A27" s="429" t="s">
        <v>270</v>
      </c>
      <c r="B27" s="425">
        <v>0</v>
      </c>
      <c r="C27" s="426">
        <v>1.331</v>
      </c>
      <c r="D27" s="426">
        <v>1.331</v>
      </c>
      <c r="E27" s="427">
        <v>0</v>
      </c>
      <c r="F27" s="425">
        <v>0</v>
      </c>
      <c r="G27" s="426">
        <v>0</v>
      </c>
      <c r="H27" s="426">
        <v>0</v>
      </c>
      <c r="I27" s="426">
        <v>17.806380000000001</v>
      </c>
      <c r="J27" s="426">
        <v>17.806380000000001</v>
      </c>
      <c r="K27" s="428">
        <v>0</v>
      </c>
      <c r="L27" s="134"/>
      <c r="M27" s="424" t="str">
        <f t="shared" si="0"/>
        <v/>
      </c>
    </row>
    <row r="28" spans="1:13" ht="14.45" customHeight="1" x14ac:dyDescent="0.2">
      <c r="A28" s="429" t="s">
        <v>271</v>
      </c>
      <c r="B28" s="425">
        <v>25.000000100000001</v>
      </c>
      <c r="C28" s="426">
        <v>18.49455</v>
      </c>
      <c r="D28" s="426">
        <v>-6.5054501000000009</v>
      </c>
      <c r="E28" s="427">
        <v>0.739781997040872</v>
      </c>
      <c r="F28" s="425">
        <v>19.000000100000001</v>
      </c>
      <c r="G28" s="426">
        <v>17.416666758333335</v>
      </c>
      <c r="H28" s="426">
        <v>0.98265999999999998</v>
      </c>
      <c r="I28" s="426">
        <v>9.0072900000000011</v>
      </c>
      <c r="J28" s="426">
        <v>-8.4093767583333339</v>
      </c>
      <c r="K28" s="428">
        <v>0.47406789224174795</v>
      </c>
      <c r="L28" s="134"/>
      <c r="M28" s="424" t="str">
        <f t="shared" si="0"/>
        <v/>
      </c>
    </row>
    <row r="29" spans="1:13" ht="14.45" customHeight="1" x14ac:dyDescent="0.2">
      <c r="A29" s="429" t="s">
        <v>272</v>
      </c>
      <c r="B29" s="425">
        <v>25</v>
      </c>
      <c r="C29" s="426">
        <v>37.16807</v>
      </c>
      <c r="D29" s="426">
        <v>12.16807</v>
      </c>
      <c r="E29" s="427">
        <v>1.4867227999999999</v>
      </c>
      <c r="F29" s="425">
        <v>40.000000099999994</v>
      </c>
      <c r="G29" s="426">
        <v>36.666666758333328</v>
      </c>
      <c r="H29" s="426">
        <v>0</v>
      </c>
      <c r="I29" s="426">
        <v>19.62847</v>
      </c>
      <c r="J29" s="426">
        <v>-17.038196758333328</v>
      </c>
      <c r="K29" s="428">
        <v>0.49071174877322071</v>
      </c>
      <c r="L29" s="134"/>
      <c r="M29" s="424" t="str">
        <f t="shared" si="0"/>
        <v/>
      </c>
    </row>
    <row r="30" spans="1:13" ht="14.45" customHeight="1" x14ac:dyDescent="0.2">
      <c r="A30" s="429" t="s">
        <v>273</v>
      </c>
      <c r="B30" s="425">
        <v>44.999999900000006</v>
      </c>
      <c r="C30" s="426">
        <v>58.557300000000005</v>
      </c>
      <c r="D30" s="426">
        <v>13.557300099999999</v>
      </c>
      <c r="E30" s="427">
        <v>1.3012733362250517</v>
      </c>
      <c r="F30" s="425">
        <v>63</v>
      </c>
      <c r="G30" s="426">
        <v>57.75</v>
      </c>
      <c r="H30" s="426">
        <v>4.2077900000000001</v>
      </c>
      <c r="I30" s="426">
        <v>62.894760000000005</v>
      </c>
      <c r="J30" s="426">
        <v>5.1447600000000051</v>
      </c>
      <c r="K30" s="428">
        <v>0.99832952380952389</v>
      </c>
      <c r="L30" s="134"/>
      <c r="M30" s="424" t="str">
        <f t="shared" si="0"/>
        <v/>
      </c>
    </row>
    <row r="31" spans="1:13" ht="14.45" customHeight="1" x14ac:dyDescent="0.2">
      <c r="A31" s="429" t="s">
        <v>274</v>
      </c>
      <c r="B31" s="425">
        <v>0.4180218</v>
      </c>
      <c r="C31" s="426">
        <v>0.32300000000000001</v>
      </c>
      <c r="D31" s="426">
        <v>-9.502179999999999E-2</v>
      </c>
      <c r="E31" s="427">
        <v>0.77268697469844871</v>
      </c>
      <c r="F31" s="425">
        <v>0.46178940000000002</v>
      </c>
      <c r="G31" s="426">
        <v>0.42330695000000002</v>
      </c>
      <c r="H31" s="426">
        <v>0</v>
      </c>
      <c r="I31" s="426">
        <v>5.1180000000000003</v>
      </c>
      <c r="J31" s="426">
        <v>4.6946930500000006</v>
      </c>
      <c r="K31" s="428">
        <v>11.082974186934564</v>
      </c>
      <c r="L31" s="134"/>
      <c r="M31" s="424" t="str">
        <f t="shared" si="0"/>
        <v/>
      </c>
    </row>
    <row r="32" spans="1:13" ht="14.45" customHeight="1" x14ac:dyDescent="0.2">
      <c r="A32" s="429" t="s">
        <v>275</v>
      </c>
      <c r="B32" s="425">
        <v>0</v>
      </c>
      <c r="C32" s="426">
        <v>3.5168000000000004</v>
      </c>
      <c r="D32" s="426">
        <v>3.5168000000000004</v>
      </c>
      <c r="E32" s="427">
        <v>0</v>
      </c>
      <c r="F32" s="425">
        <v>0</v>
      </c>
      <c r="G32" s="426">
        <v>0</v>
      </c>
      <c r="H32" s="426">
        <v>0</v>
      </c>
      <c r="I32" s="426">
        <v>2.5407800000000003</v>
      </c>
      <c r="J32" s="426">
        <v>2.5407800000000003</v>
      </c>
      <c r="K32" s="428">
        <v>0</v>
      </c>
      <c r="L32" s="134"/>
      <c r="M32" s="424" t="str">
        <f t="shared" si="0"/>
        <v/>
      </c>
    </row>
    <row r="33" spans="1:13" ht="14.45" customHeight="1" x14ac:dyDescent="0.2">
      <c r="A33" s="429" t="s">
        <v>276</v>
      </c>
      <c r="B33" s="425">
        <v>0</v>
      </c>
      <c r="C33" s="426">
        <v>3.40204</v>
      </c>
      <c r="D33" s="426">
        <v>3.40204</v>
      </c>
      <c r="E33" s="427">
        <v>0</v>
      </c>
      <c r="F33" s="425">
        <v>0</v>
      </c>
      <c r="G33" s="426">
        <v>0</v>
      </c>
      <c r="H33" s="426">
        <v>0</v>
      </c>
      <c r="I33" s="426">
        <v>0</v>
      </c>
      <c r="J33" s="426">
        <v>0</v>
      </c>
      <c r="K33" s="428">
        <v>0</v>
      </c>
      <c r="L33" s="134"/>
      <c r="M33" s="424" t="str">
        <f t="shared" si="0"/>
        <v/>
      </c>
    </row>
    <row r="34" spans="1:13" ht="14.45" customHeight="1" x14ac:dyDescent="0.2">
      <c r="A34" s="429" t="s">
        <v>277</v>
      </c>
      <c r="B34" s="425">
        <v>0</v>
      </c>
      <c r="C34" s="426">
        <v>0.15797</v>
      </c>
      <c r="D34" s="426">
        <v>0.15797</v>
      </c>
      <c r="E34" s="427">
        <v>0</v>
      </c>
      <c r="F34" s="425">
        <v>0</v>
      </c>
      <c r="G34" s="426">
        <v>0</v>
      </c>
      <c r="H34" s="426">
        <v>0</v>
      </c>
      <c r="I34" s="426">
        <v>0.45051999999999998</v>
      </c>
      <c r="J34" s="426">
        <v>0.45051999999999998</v>
      </c>
      <c r="K34" s="428">
        <v>0</v>
      </c>
      <c r="L34" s="134"/>
      <c r="M34" s="424" t="str">
        <f t="shared" si="0"/>
        <v/>
      </c>
    </row>
    <row r="35" spans="1:13" ht="14.45" customHeight="1" x14ac:dyDescent="0.2">
      <c r="A35" s="429" t="s">
        <v>278</v>
      </c>
      <c r="B35" s="425">
        <v>9.5415159000000003</v>
      </c>
      <c r="C35" s="426">
        <v>11.02875</v>
      </c>
      <c r="D35" s="426">
        <v>1.4872341000000002</v>
      </c>
      <c r="E35" s="427">
        <v>1.1558697921364884</v>
      </c>
      <c r="F35" s="425">
        <v>13.9605353</v>
      </c>
      <c r="G35" s="426">
        <v>12.797157358333335</v>
      </c>
      <c r="H35" s="426">
        <v>0.48274</v>
      </c>
      <c r="I35" s="426">
        <v>9.3107000000000006</v>
      </c>
      <c r="J35" s="426">
        <v>-3.4864573583333343</v>
      </c>
      <c r="K35" s="428">
        <v>0.66693001377962924</v>
      </c>
      <c r="L35" s="134"/>
      <c r="M35" s="424" t="str">
        <f t="shared" si="0"/>
        <v/>
      </c>
    </row>
    <row r="36" spans="1:13" ht="14.45" customHeight="1" x14ac:dyDescent="0.2">
      <c r="A36" s="429" t="s">
        <v>279</v>
      </c>
      <c r="B36" s="425">
        <v>0</v>
      </c>
      <c r="C36" s="426">
        <v>3.02258</v>
      </c>
      <c r="D36" s="426">
        <v>3.02258</v>
      </c>
      <c r="E36" s="427">
        <v>0</v>
      </c>
      <c r="F36" s="425">
        <v>0</v>
      </c>
      <c r="G36" s="426">
        <v>0</v>
      </c>
      <c r="H36" s="426">
        <v>0</v>
      </c>
      <c r="I36" s="426">
        <v>1.4279999999999999</v>
      </c>
      <c r="J36" s="426">
        <v>1.4279999999999999</v>
      </c>
      <c r="K36" s="428">
        <v>0</v>
      </c>
      <c r="L36" s="134"/>
      <c r="M36" s="424" t="str">
        <f t="shared" si="0"/>
        <v/>
      </c>
    </row>
    <row r="37" spans="1:13" ht="14.45" customHeight="1" x14ac:dyDescent="0.2">
      <c r="A37" s="429" t="s">
        <v>280</v>
      </c>
      <c r="B37" s="425">
        <v>0</v>
      </c>
      <c r="C37" s="426">
        <v>0</v>
      </c>
      <c r="D37" s="426">
        <v>0</v>
      </c>
      <c r="E37" s="427">
        <v>0</v>
      </c>
      <c r="F37" s="425">
        <v>0</v>
      </c>
      <c r="G37" s="426">
        <v>0</v>
      </c>
      <c r="H37" s="426">
        <v>0</v>
      </c>
      <c r="I37" s="426">
        <v>1.69354</v>
      </c>
      <c r="J37" s="426">
        <v>1.69354</v>
      </c>
      <c r="K37" s="428">
        <v>0</v>
      </c>
      <c r="L37" s="134"/>
      <c r="M37" s="424" t="str">
        <f t="shared" si="0"/>
        <v/>
      </c>
    </row>
    <row r="38" spans="1:13" ht="14.45" customHeight="1" x14ac:dyDescent="0.2">
      <c r="A38" s="429" t="s">
        <v>281</v>
      </c>
      <c r="B38" s="425">
        <v>0</v>
      </c>
      <c r="C38" s="426">
        <v>0</v>
      </c>
      <c r="D38" s="426">
        <v>0</v>
      </c>
      <c r="E38" s="427">
        <v>0</v>
      </c>
      <c r="F38" s="425">
        <v>0</v>
      </c>
      <c r="G38" s="426">
        <v>0</v>
      </c>
      <c r="H38" s="426">
        <v>0</v>
      </c>
      <c r="I38" s="426">
        <v>4.1780900000000001</v>
      </c>
      <c r="J38" s="426">
        <v>4.1780900000000001</v>
      </c>
      <c r="K38" s="428">
        <v>0</v>
      </c>
      <c r="L38" s="134"/>
      <c r="M38" s="424" t="str">
        <f t="shared" si="0"/>
        <v/>
      </c>
    </row>
    <row r="39" spans="1:13" ht="14.45" customHeight="1" x14ac:dyDescent="0.2">
      <c r="A39" s="429" t="s">
        <v>282</v>
      </c>
      <c r="B39" s="425">
        <v>65.000000099999994</v>
      </c>
      <c r="C39" s="426">
        <v>56.246540000000003</v>
      </c>
      <c r="D39" s="426">
        <v>-8.753460099999991</v>
      </c>
      <c r="E39" s="427">
        <v>0.86533138328410564</v>
      </c>
      <c r="F39" s="425">
        <v>70.000000100000008</v>
      </c>
      <c r="G39" s="426">
        <v>64.166666758333335</v>
      </c>
      <c r="H39" s="426">
        <v>4.85459</v>
      </c>
      <c r="I39" s="426">
        <v>53.016660000000002</v>
      </c>
      <c r="J39" s="426">
        <v>-11.150006758333333</v>
      </c>
      <c r="K39" s="428">
        <v>0.75738085606088446</v>
      </c>
      <c r="L39" s="134"/>
      <c r="M39" s="424" t="str">
        <f t="shared" si="0"/>
        <v/>
      </c>
    </row>
    <row r="40" spans="1:13" ht="14.45" customHeight="1" x14ac:dyDescent="0.2">
      <c r="A40" s="429" t="s">
        <v>283</v>
      </c>
      <c r="B40" s="425">
        <v>124.7031308</v>
      </c>
      <c r="C40" s="426">
        <v>141.0497</v>
      </c>
      <c r="D40" s="426">
        <v>16.346569200000005</v>
      </c>
      <c r="E40" s="427">
        <v>1.1310838717130269</v>
      </c>
      <c r="F40" s="425">
        <v>124.7031308</v>
      </c>
      <c r="G40" s="426">
        <v>114.31120323333333</v>
      </c>
      <c r="H40" s="426">
        <v>22.022119999999997</v>
      </c>
      <c r="I40" s="426">
        <v>141.68144000000001</v>
      </c>
      <c r="J40" s="426">
        <v>27.370236766666679</v>
      </c>
      <c r="K40" s="428">
        <v>1.1361498231125406</v>
      </c>
      <c r="L40" s="134"/>
      <c r="M40" s="424" t="str">
        <f t="shared" si="0"/>
        <v/>
      </c>
    </row>
    <row r="41" spans="1:13" ht="14.45" customHeight="1" x14ac:dyDescent="0.2">
      <c r="A41" s="429" t="s">
        <v>284</v>
      </c>
      <c r="B41" s="425">
        <v>57.781998399999999</v>
      </c>
      <c r="C41" s="426">
        <v>8.9019999999999992</v>
      </c>
      <c r="D41" s="426">
        <v>-48.879998399999998</v>
      </c>
      <c r="E41" s="427">
        <v>0.1540618228254286</v>
      </c>
      <c r="F41" s="425">
        <v>64.010503200000002</v>
      </c>
      <c r="G41" s="426">
        <v>58.676294600000006</v>
      </c>
      <c r="H41" s="426">
        <v>48.368540000000003</v>
      </c>
      <c r="I41" s="426">
        <v>280.92714000000001</v>
      </c>
      <c r="J41" s="426">
        <v>222.2508454</v>
      </c>
      <c r="K41" s="428">
        <v>4.3887663110887711</v>
      </c>
      <c r="L41" s="134"/>
      <c r="M41" s="424" t="str">
        <f t="shared" si="0"/>
        <v>X</v>
      </c>
    </row>
    <row r="42" spans="1:13" ht="14.45" customHeight="1" x14ac:dyDescent="0.2">
      <c r="A42" s="429" t="s">
        <v>285</v>
      </c>
      <c r="B42" s="425">
        <v>0</v>
      </c>
      <c r="C42" s="426">
        <v>0</v>
      </c>
      <c r="D42" s="426">
        <v>0</v>
      </c>
      <c r="E42" s="427">
        <v>0</v>
      </c>
      <c r="F42" s="425">
        <v>0</v>
      </c>
      <c r="G42" s="426">
        <v>0</v>
      </c>
      <c r="H42" s="426">
        <v>0</v>
      </c>
      <c r="I42" s="426">
        <v>0.16900000000000001</v>
      </c>
      <c r="J42" s="426">
        <v>0.16900000000000001</v>
      </c>
      <c r="K42" s="428">
        <v>0</v>
      </c>
      <c r="L42" s="134"/>
      <c r="M42" s="424" t="str">
        <f t="shared" si="0"/>
        <v/>
      </c>
    </row>
    <row r="43" spans="1:13" ht="14.45" customHeight="1" x14ac:dyDescent="0.2">
      <c r="A43" s="429" t="s">
        <v>286</v>
      </c>
      <c r="B43" s="425">
        <v>0.10481499999999999</v>
      </c>
      <c r="C43" s="426">
        <v>0</v>
      </c>
      <c r="D43" s="426">
        <v>-0.10481499999999999</v>
      </c>
      <c r="E43" s="427">
        <v>0</v>
      </c>
      <c r="F43" s="425">
        <v>0.26203739999999998</v>
      </c>
      <c r="G43" s="426">
        <v>0.24020094999999997</v>
      </c>
      <c r="H43" s="426">
        <v>0</v>
      </c>
      <c r="I43" s="426">
        <v>0</v>
      </c>
      <c r="J43" s="426">
        <v>-0.24020094999999997</v>
      </c>
      <c r="K43" s="428">
        <v>0</v>
      </c>
      <c r="L43" s="134"/>
      <c r="M43" s="424" t="str">
        <f t="shared" si="0"/>
        <v/>
      </c>
    </row>
    <row r="44" spans="1:13" ht="14.45" customHeight="1" x14ac:dyDescent="0.2">
      <c r="A44" s="429" t="s">
        <v>287</v>
      </c>
      <c r="B44" s="425">
        <v>57.677183400000004</v>
      </c>
      <c r="C44" s="426">
        <v>4.444</v>
      </c>
      <c r="D44" s="426">
        <v>-53.233183400000001</v>
      </c>
      <c r="E44" s="427">
        <v>7.7049532207219384E-2</v>
      </c>
      <c r="F44" s="425">
        <v>63.748465799999998</v>
      </c>
      <c r="G44" s="426">
        <v>58.436093649999997</v>
      </c>
      <c r="H44" s="426">
        <v>48.368540000000003</v>
      </c>
      <c r="I44" s="426">
        <v>280.75814000000003</v>
      </c>
      <c r="J44" s="426">
        <v>222.32204635000002</v>
      </c>
      <c r="K44" s="428">
        <v>4.4041552447839463</v>
      </c>
      <c r="L44" s="134"/>
      <c r="M44" s="424" t="str">
        <f t="shared" si="0"/>
        <v/>
      </c>
    </row>
    <row r="45" spans="1:13" ht="14.45" customHeight="1" x14ac:dyDescent="0.2">
      <c r="A45" s="429" t="s">
        <v>288</v>
      </c>
      <c r="B45" s="425">
        <v>0</v>
      </c>
      <c r="C45" s="426">
        <v>4.4580000000000002</v>
      </c>
      <c r="D45" s="426">
        <v>4.4580000000000002</v>
      </c>
      <c r="E45" s="427">
        <v>0</v>
      </c>
      <c r="F45" s="425">
        <v>0</v>
      </c>
      <c r="G45" s="426">
        <v>0</v>
      </c>
      <c r="H45" s="426">
        <v>0</v>
      </c>
      <c r="I45" s="426">
        <v>0</v>
      </c>
      <c r="J45" s="426">
        <v>0</v>
      </c>
      <c r="K45" s="428">
        <v>0</v>
      </c>
      <c r="L45" s="134"/>
      <c r="M45" s="424" t="str">
        <f t="shared" si="0"/>
        <v/>
      </c>
    </row>
    <row r="46" spans="1:13" ht="14.45" customHeight="1" x14ac:dyDescent="0.2">
      <c r="A46" s="429" t="s">
        <v>289</v>
      </c>
      <c r="B46" s="425">
        <v>20</v>
      </c>
      <c r="C46" s="426">
        <v>221.43317000000002</v>
      </c>
      <c r="D46" s="426">
        <v>201.43317000000002</v>
      </c>
      <c r="E46" s="427">
        <v>11.071658500000002</v>
      </c>
      <c r="F46" s="425">
        <v>88.000000100000008</v>
      </c>
      <c r="G46" s="426">
        <v>80.666666758333335</v>
      </c>
      <c r="H46" s="426">
        <v>4.76241</v>
      </c>
      <c r="I46" s="426">
        <v>93.807220000000001</v>
      </c>
      <c r="J46" s="426">
        <v>13.140553241666666</v>
      </c>
      <c r="K46" s="428">
        <v>1.0659911351522826</v>
      </c>
      <c r="L46" s="134"/>
      <c r="M46" s="424" t="str">
        <f t="shared" si="0"/>
        <v>X</v>
      </c>
    </row>
    <row r="47" spans="1:13" ht="14.45" customHeight="1" x14ac:dyDescent="0.2">
      <c r="A47" s="429" t="s">
        <v>290</v>
      </c>
      <c r="B47" s="425">
        <v>0</v>
      </c>
      <c r="C47" s="426">
        <v>4.6107500000000003</v>
      </c>
      <c r="D47" s="426">
        <v>4.6107500000000003</v>
      </c>
      <c r="E47" s="427">
        <v>0</v>
      </c>
      <c r="F47" s="425">
        <v>0</v>
      </c>
      <c r="G47" s="426">
        <v>0</v>
      </c>
      <c r="H47" s="426">
        <v>0.31218000000000001</v>
      </c>
      <c r="I47" s="426">
        <v>5.2828599999999994</v>
      </c>
      <c r="J47" s="426">
        <v>5.2828599999999994</v>
      </c>
      <c r="K47" s="428">
        <v>0</v>
      </c>
      <c r="L47" s="134"/>
      <c r="M47" s="424" t="str">
        <f t="shared" si="0"/>
        <v/>
      </c>
    </row>
    <row r="48" spans="1:13" ht="14.45" customHeight="1" x14ac:dyDescent="0.2">
      <c r="A48" s="429" t="s">
        <v>291</v>
      </c>
      <c r="B48" s="425">
        <v>7</v>
      </c>
      <c r="C48" s="426">
        <v>68.039450000000002</v>
      </c>
      <c r="D48" s="426">
        <v>61.039450000000002</v>
      </c>
      <c r="E48" s="427">
        <v>9.7199214285714284</v>
      </c>
      <c r="F48" s="425">
        <v>69.000000199999988</v>
      </c>
      <c r="G48" s="426">
        <v>63.25000018333332</v>
      </c>
      <c r="H48" s="426">
        <v>2.0556399999999999</v>
      </c>
      <c r="I48" s="426">
        <v>56.656889999999997</v>
      </c>
      <c r="J48" s="426">
        <v>-6.593110183333323</v>
      </c>
      <c r="K48" s="428">
        <v>0.82111434544604545</v>
      </c>
      <c r="L48" s="134"/>
      <c r="M48" s="424" t="str">
        <f t="shared" si="0"/>
        <v/>
      </c>
    </row>
    <row r="49" spans="1:13" ht="14.45" customHeight="1" x14ac:dyDescent="0.2">
      <c r="A49" s="429" t="s">
        <v>292</v>
      </c>
      <c r="B49" s="425">
        <v>0</v>
      </c>
      <c r="C49" s="426">
        <v>12.725190000000001</v>
      </c>
      <c r="D49" s="426">
        <v>12.725190000000001</v>
      </c>
      <c r="E49" s="427">
        <v>0</v>
      </c>
      <c r="F49" s="425">
        <v>13</v>
      </c>
      <c r="G49" s="426">
        <v>11.916666666666666</v>
      </c>
      <c r="H49" s="426">
        <v>0</v>
      </c>
      <c r="I49" s="426">
        <v>6.3788199999999993</v>
      </c>
      <c r="J49" s="426">
        <v>-5.5378466666666668</v>
      </c>
      <c r="K49" s="428">
        <v>0.49067846153846151</v>
      </c>
      <c r="L49" s="134"/>
      <c r="M49" s="424" t="str">
        <f t="shared" si="0"/>
        <v/>
      </c>
    </row>
    <row r="50" spans="1:13" ht="14.45" customHeight="1" x14ac:dyDescent="0.2">
      <c r="A50" s="429" t="s">
        <v>293</v>
      </c>
      <c r="B50" s="425">
        <v>13</v>
      </c>
      <c r="C50" s="426">
        <v>5.6712700000000007</v>
      </c>
      <c r="D50" s="426">
        <v>-7.3287299999999993</v>
      </c>
      <c r="E50" s="427">
        <v>0.43625153846153852</v>
      </c>
      <c r="F50" s="425">
        <v>5.9999998999999997</v>
      </c>
      <c r="G50" s="426">
        <v>5.4999999083333329</v>
      </c>
      <c r="H50" s="426">
        <v>2.39459</v>
      </c>
      <c r="I50" s="426">
        <v>25.48865</v>
      </c>
      <c r="J50" s="426">
        <v>19.988650091666667</v>
      </c>
      <c r="K50" s="428">
        <v>4.2481084041351398</v>
      </c>
      <c r="L50" s="134"/>
      <c r="M50" s="424" t="str">
        <f t="shared" si="0"/>
        <v/>
      </c>
    </row>
    <row r="51" spans="1:13" ht="14.45" customHeight="1" x14ac:dyDescent="0.2">
      <c r="A51" s="429" t="s">
        <v>294</v>
      </c>
      <c r="B51" s="425">
        <v>0</v>
      </c>
      <c r="C51" s="426">
        <v>51.183</v>
      </c>
      <c r="D51" s="426">
        <v>51.183</v>
      </c>
      <c r="E51" s="427">
        <v>0</v>
      </c>
      <c r="F51" s="425">
        <v>0</v>
      </c>
      <c r="G51" s="426">
        <v>0</v>
      </c>
      <c r="H51" s="426">
        <v>0</v>
      </c>
      <c r="I51" s="426">
        <v>0</v>
      </c>
      <c r="J51" s="426">
        <v>0</v>
      </c>
      <c r="K51" s="428">
        <v>0</v>
      </c>
      <c r="L51" s="134"/>
      <c r="M51" s="424" t="str">
        <f t="shared" si="0"/>
        <v/>
      </c>
    </row>
    <row r="52" spans="1:13" ht="14.45" customHeight="1" x14ac:dyDescent="0.2">
      <c r="A52" s="429" t="s">
        <v>295</v>
      </c>
      <c r="B52" s="425">
        <v>0</v>
      </c>
      <c r="C52" s="426">
        <v>65.588700000000003</v>
      </c>
      <c r="D52" s="426">
        <v>65.588700000000003</v>
      </c>
      <c r="E52" s="427">
        <v>0</v>
      </c>
      <c r="F52" s="425">
        <v>0</v>
      </c>
      <c r="G52" s="426">
        <v>0</v>
      </c>
      <c r="H52" s="426">
        <v>0</v>
      </c>
      <c r="I52" s="426">
        <v>0</v>
      </c>
      <c r="J52" s="426">
        <v>0</v>
      </c>
      <c r="K52" s="428">
        <v>0</v>
      </c>
      <c r="L52" s="134"/>
      <c r="M52" s="424" t="str">
        <f t="shared" si="0"/>
        <v/>
      </c>
    </row>
    <row r="53" spans="1:13" ht="14.45" customHeight="1" x14ac:dyDescent="0.2">
      <c r="A53" s="429" t="s">
        <v>296</v>
      </c>
      <c r="B53" s="425">
        <v>0</v>
      </c>
      <c r="C53" s="426">
        <v>5.4291599999999995</v>
      </c>
      <c r="D53" s="426">
        <v>5.4291599999999995</v>
      </c>
      <c r="E53" s="427">
        <v>0</v>
      </c>
      <c r="F53" s="425">
        <v>0</v>
      </c>
      <c r="G53" s="426">
        <v>0</v>
      </c>
      <c r="H53" s="426">
        <v>0</v>
      </c>
      <c r="I53" s="426">
        <v>0</v>
      </c>
      <c r="J53" s="426">
        <v>0</v>
      </c>
      <c r="K53" s="428">
        <v>0</v>
      </c>
      <c r="L53" s="134"/>
      <c r="M53" s="424" t="str">
        <f t="shared" si="0"/>
        <v/>
      </c>
    </row>
    <row r="54" spans="1:13" ht="14.45" customHeight="1" x14ac:dyDescent="0.2">
      <c r="A54" s="429" t="s">
        <v>297</v>
      </c>
      <c r="B54" s="425">
        <v>0</v>
      </c>
      <c r="C54" s="426">
        <v>8.185649999999999</v>
      </c>
      <c r="D54" s="426">
        <v>8.185649999999999</v>
      </c>
      <c r="E54" s="427">
        <v>0</v>
      </c>
      <c r="F54" s="425">
        <v>0</v>
      </c>
      <c r="G54" s="426">
        <v>0</v>
      </c>
      <c r="H54" s="426">
        <v>0</v>
      </c>
      <c r="I54" s="426">
        <v>0</v>
      </c>
      <c r="J54" s="426">
        <v>0</v>
      </c>
      <c r="K54" s="428">
        <v>0</v>
      </c>
      <c r="L54" s="134"/>
      <c r="M54" s="424" t="str">
        <f t="shared" si="0"/>
        <v/>
      </c>
    </row>
    <row r="55" spans="1:13" ht="14.45" customHeight="1" x14ac:dyDescent="0.2">
      <c r="A55" s="429" t="s">
        <v>298</v>
      </c>
      <c r="B55" s="425">
        <v>0</v>
      </c>
      <c r="C55" s="426">
        <v>0.26400000000000001</v>
      </c>
      <c r="D55" s="426">
        <v>0.26400000000000001</v>
      </c>
      <c r="E55" s="427">
        <v>0</v>
      </c>
      <c r="F55" s="425">
        <v>0</v>
      </c>
      <c r="G55" s="426">
        <v>0</v>
      </c>
      <c r="H55" s="426">
        <v>0</v>
      </c>
      <c r="I55" s="426">
        <v>0.26400000000000001</v>
      </c>
      <c r="J55" s="426">
        <v>0.26400000000000001</v>
      </c>
      <c r="K55" s="428">
        <v>0</v>
      </c>
      <c r="L55" s="134"/>
      <c r="M55" s="424" t="str">
        <f t="shared" si="0"/>
        <v>X</v>
      </c>
    </row>
    <row r="56" spans="1:13" ht="14.45" customHeight="1" x14ac:dyDescent="0.2">
      <c r="A56" s="429" t="s">
        <v>299</v>
      </c>
      <c r="B56" s="425">
        <v>0</v>
      </c>
      <c r="C56" s="426">
        <v>0.26400000000000001</v>
      </c>
      <c r="D56" s="426">
        <v>0.26400000000000001</v>
      </c>
      <c r="E56" s="427">
        <v>0</v>
      </c>
      <c r="F56" s="425">
        <v>0</v>
      </c>
      <c r="G56" s="426">
        <v>0</v>
      </c>
      <c r="H56" s="426">
        <v>0</v>
      </c>
      <c r="I56" s="426">
        <v>0.26400000000000001</v>
      </c>
      <c r="J56" s="426">
        <v>0.26400000000000001</v>
      </c>
      <c r="K56" s="428">
        <v>0</v>
      </c>
      <c r="L56" s="134"/>
      <c r="M56" s="424" t="str">
        <f t="shared" si="0"/>
        <v/>
      </c>
    </row>
    <row r="57" spans="1:13" ht="14.45" customHeight="1" x14ac:dyDescent="0.2">
      <c r="A57" s="429" t="s">
        <v>300</v>
      </c>
      <c r="B57" s="425">
        <v>1169.7635992</v>
      </c>
      <c r="C57" s="426">
        <v>2268.4436299999998</v>
      </c>
      <c r="D57" s="426">
        <v>1098.6800307999997</v>
      </c>
      <c r="E57" s="427">
        <v>1.9392325351476023</v>
      </c>
      <c r="F57" s="425">
        <v>2194.7881235000004</v>
      </c>
      <c r="G57" s="426">
        <v>2011.8891132083338</v>
      </c>
      <c r="H57" s="426">
        <v>103.91719999999999</v>
      </c>
      <c r="I57" s="426">
        <v>2133.1612200000004</v>
      </c>
      <c r="J57" s="426">
        <v>121.2721067916666</v>
      </c>
      <c r="K57" s="428">
        <v>0.97192125160504128</v>
      </c>
      <c r="L57" s="134"/>
      <c r="M57" s="424" t="str">
        <f t="shared" si="0"/>
        <v/>
      </c>
    </row>
    <row r="58" spans="1:13" ht="14.45" customHeight="1" x14ac:dyDescent="0.2">
      <c r="A58" s="429" t="s">
        <v>301</v>
      </c>
      <c r="B58" s="425">
        <v>170.65765489999998</v>
      </c>
      <c r="C58" s="426">
        <v>213.70227</v>
      </c>
      <c r="D58" s="426">
        <v>43.044615100000016</v>
      </c>
      <c r="E58" s="427">
        <v>1.2522278600700496</v>
      </c>
      <c r="F58" s="425">
        <v>315.71658730000001</v>
      </c>
      <c r="G58" s="426">
        <v>289.40687169166665</v>
      </c>
      <c r="H58" s="426">
        <v>10.070040000000001</v>
      </c>
      <c r="I58" s="426">
        <v>224.83552</v>
      </c>
      <c r="J58" s="426">
        <v>-64.571351691666649</v>
      </c>
      <c r="K58" s="428">
        <v>0.71214351429168632</v>
      </c>
      <c r="L58" s="134"/>
      <c r="M58" s="424" t="str">
        <f t="shared" si="0"/>
        <v/>
      </c>
    </row>
    <row r="59" spans="1:13" ht="14.45" customHeight="1" x14ac:dyDescent="0.2">
      <c r="A59" s="429" t="s">
        <v>302</v>
      </c>
      <c r="B59" s="425">
        <v>170.65765489999998</v>
      </c>
      <c r="C59" s="426">
        <v>213.70227</v>
      </c>
      <c r="D59" s="426">
        <v>43.044615100000016</v>
      </c>
      <c r="E59" s="427">
        <v>1.2522278600700496</v>
      </c>
      <c r="F59" s="425">
        <v>315.71658730000001</v>
      </c>
      <c r="G59" s="426">
        <v>289.40687169166665</v>
      </c>
      <c r="H59" s="426">
        <v>10.070040000000001</v>
      </c>
      <c r="I59" s="426">
        <v>224.83552</v>
      </c>
      <c r="J59" s="426">
        <v>-64.571351691666649</v>
      </c>
      <c r="K59" s="428">
        <v>0.71214351429168632</v>
      </c>
      <c r="L59" s="134"/>
      <c r="M59" s="424" t="str">
        <f t="shared" si="0"/>
        <v>X</v>
      </c>
    </row>
    <row r="60" spans="1:13" ht="14.45" customHeight="1" x14ac:dyDescent="0.2">
      <c r="A60" s="429" t="s">
        <v>303</v>
      </c>
      <c r="B60" s="425">
        <v>139.66703649999999</v>
      </c>
      <c r="C60" s="426">
        <v>207.17802</v>
      </c>
      <c r="D60" s="426">
        <v>67.510983500000009</v>
      </c>
      <c r="E60" s="427">
        <v>1.4833709169450302</v>
      </c>
      <c r="F60" s="425">
        <v>139.66703649999999</v>
      </c>
      <c r="G60" s="426">
        <v>128.02811679166666</v>
      </c>
      <c r="H60" s="426">
        <v>0</v>
      </c>
      <c r="I60" s="426">
        <v>201.81768</v>
      </c>
      <c r="J60" s="426">
        <v>73.789563208333334</v>
      </c>
      <c r="K60" s="428">
        <v>1.4449914958996068</v>
      </c>
      <c r="L60" s="134"/>
      <c r="M60" s="424" t="str">
        <f t="shared" si="0"/>
        <v/>
      </c>
    </row>
    <row r="61" spans="1:13" ht="14.45" customHeight="1" x14ac:dyDescent="0.2">
      <c r="A61" s="429" t="s">
        <v>304</v>
      </c>
      <c r="B61" s="425">
        <v>0</v>
      </c>
      <c r="C61" s="426">
        <v>0</v>
      </c>
      <c r="D61" s="426">
        <v>0</v>
      </c>
      <c r="E61" s="427">
        <v>0</v>
      </c>
      <c r="F61" s="425">
        <v>0</v>
      </c>
      <c r="G61" s="426">
        <v>0</v>
      </c>
      <c r="H61" s="426">
        <v>10.070040000000001</v>
      </c>
      <c r="I61" s="426">
        <v>10.070040000000001</v>
      </c>
      <c r="J61" s="426">
        <v>10.070040000000001</v>
      </c>
      <c r="K61" s="428">
        <v>0</v>
      </c>
      <c r="L61" s="134"/>
      <c r="M61" s="424" t="str">
        <f t="shared" si="0"/>
        <v/>
      </c>
    </row>
    <row r="62" spans="1:13" ht="14.45" customHeight="1" x14ac:dyDescent="0.2">
      <c r="A62" s="429" t="s">
        <v>305</v>
      </c>
      <c r="B62" s="425">
        <v>0.20196049999999999</v>
      </c>
      <c r="C62" s="426">
        <v>5.7242499999999996</v>
      </c>
      <c r="D62" s="426">
        <v>5.5222894999999994</v>
      </c>
      <c r="E62" s="427">
        <v>28.343413687329949</v>
      </c>
      <c r="F62" s="425">
        <v>0.39881359999999999</v>
      </c>
      <c r="G62" s="426">
        <v>0.36557913333333331</v>
      </c>
      <c r="H62" s="426">
        <v>0</v>
      </c>
      <c r="I62" s="426">
        <v>0.74604999999999999</v>
      </c>
      <c r="J62" s="426">
        <v>0.38047086666666668</v>
      </c>
      <c r="K62" s="428">
        <v>1.8706734173558777</v>
      </c>
      <c r="L62" s="134"/>
      <c r="M62" s="424" t="str">
        <f t="shared" si="0"/>
        <v/>
      </c>
    </row>
    <row r="63" spans="1:13" ht="14.45" customHeight="1" x14ac:dyDescent="0.2">
      <c r="A63" s="429" t="s">
        <v>306</v>
      </c>
      <c r="B63" s="425">
        <v>5.7886582999999998</v>
      </c>
      <c r="C63" s="426">
        <v>0</v>
      </c>
      <c r="D63" s="426">
        <v>-5.7886582999999998</v>
      </c>
      <c r="E63" s="427">
        <v>0</v>
      </c>
      <c r="F63" s="425">
        <v>6.8583370000000006</v>
      </c>
      <c r="G63" s="426">
        <v>6.2868089166666667</v>
      </c>
      <c r="H63" s="426">
        <v>0</v>
      </c>
      <c r="I63" s="426">
        <v>6.6496499999999994</v>
      </c>
      <c r="J63" s="426">
        <v>0.36284108333333265</v>
      </c>
      <c r="K63" s="428">
        <v>0.96957177811472361</v>
      </c>
      <c r="L63" s="134"/>
      <c r="M63" s="424" t="str">
        <f t="shared" si="0"/>
        <v/>
      </c>
    </row>
    <row r="64" spans="1:13" ht="14.45" customHeight="1" x14ac:dyDescent="0.2">
      <c r="A64" s="429" t="s">
        <v>307</v>
      </c>
      <c r="B64" s="425">
        <v>24.999999599999999</v>
      </c>
      <c r="C64" s="426">
        <v>0.8</v>
      </c>
      <c r="D64" s="426">
        <v>-24.199999599999998</v>
      </c>
      <c r="E64" s="427">
        <v>3.2000000512000012E-2</v>
      </c>
      <c r="F64" s="425">
        <v>168.7924002</v>
      </c>
      <c r="G64" s="426">
        <v>154.72636685000001</v>
      </c>
      <c r="H64" s="426">
        <v>0</v>
      </c>
      <c r="I64" s="426">
        <v>5.5521000000000003</v>
      </c>
      <c r="J64" s="426">
        <v>-149.17426685000001</v>
      </c>
      <c r="K64" s="428">
        <v>3.2893068606296177E-2</v>
      </c>
      <c r="L64" s="134"/>
      <c r="M64" s="424" t="str">
        <f t="shared" si="0"/>
        <v/>
      </c>
    </row>
    <row r="65" spans="1:13" ht="14.45" customHeight="1" x14ac:dyDescent="0.2">
      <c r="A65" s="429" t="s">
        <v>308</v>
      </c>
      <c r="B65" s="425">
        <v>0</v>
      </c>
      <c r="C65" s="426">
        <v>13.451000000000001</v>
      </c>
      <c r="D65" s="426">
        <v>13.451000000000001</v>
      </c>
      <c r="E65" s="427">
        <v>0</v>
      </c>
      <c r="F65" s="425">
        <v>0</v>
      </c>
      <c r="G65" s="426">
        <v>0</v>
      </c>
      <c r="H65" s="426">
        <v>0</v>
      </c>
      <c r="I65" s="426">
        <v>39.228000000000002</v>
      </c>
      <c r="J65" s="426">
        <v>39.228000000000002</v>
      </c>
      <c r="K65" s="428">
        <v>0</v>
      </c>
      <c r="L65" s="134"/>
      <c r="M65" s="424" t="str">
        <f t="shared" si="0"/>
        <v/>
      </c>
    </row>
    <row r="66" spans="1:13" ht="14.45" customHeight="1" x14ac:dyDescent="0.2">
      <c r="A66" s="429" t="s">
        <v>309</v>
      </c>
      <c r="B66" s="425">
        <v>0</v>
      </c>
      <c r="C66" s="426">
        <v>13.451000000000001</v>
      </c>
      <c r="D66" s="426">
        <v>13.451000000000001</v>
      </c>
      <c r="E66" s="427">
        <v>0</v>
      </c>
      <c r="F66" s="425">
        <v>0</v>
      </c>
      <c r="G66" s="426">
        <v>0</v>
      </c>
      <c r="H66" s="426">
        <v>0</v>
      </c>
      <c r="I66" s="426">
        <v>39.228000000000002</v>
      </c>
      <c r="J66" s="426">
        <v>39.228000000000002</v>
      </c>
      <c r="K66" s="428">
        <v>0</v>
      </c>
      <c r="L66" s="134"/>
      <c r="M66" s="424" t="str">
        <f t="shared" si="0"/>
        <v>X</v>
      </c>
    </row>
    <row r="67" spans="1:13" ht="14.45" customHeight="1" x14ac:dyDescent="0.2">
      <c r="A67" s="429" t="s">
        <v>310</v>
      </c>
      <c r="B67" s="425">
        <v>0</v>
      </c>
      <c r="C67" s="426">
        <v>7.2370000000000001</v>
      </c>
      <c r="D67" s="426">
        <v>7.2370000000000001</v>
      </c>
      <c r="E67" s="427">
        <v>0</v>
      </c>
      <c r="F67" s="425">
        <v>0</v>
      </c>
      <c r="G67" s="426">
        <v>0</v>
      </c>
      <c r="H67" s="426">
        <v>0</v>
      </c>
      <c r="I67" s="426">
        <v>39.228000000000002</v>
      </c>
      <c r="J67" s="426">
        <v>39.228000000000002</v>
      </c>
      <c r="K67" s="428">
        <v>0</v>
      </c>
      <c r="L67" s="134"/>
      <c r="M67" s="424" t="str">
        <f t="shared" si="0"/>
        <v/>
      </c>
    </row>
    <row r="68" spans="1:13" ht="14.45" customHeight="1" x14ac:dyDescent="0.2">
      <c r="A68" s="429" t="s">
        <v>311</v>
      </c>
      <c r="B68" s="425">
        <v>0</v>
      </c>
      <c r="C68" s="426">
        <v>6.2140000000000004</v>
      </c>
      <c r="D68" s="426">
        <v>6.2140000000000004</v>
      </c>
      <c r="E68" s="427">
        <v>0</v>
      </c>
      <c r="F68" s="425">
        <v>0</v>
      </c>
      <c r="G68" s="426">
        <v>0</v>
      </c>
      <c r="H68" s="426">
        <v>0</v>
      </c>
      <c r="I68" s="426">
        <v>0</v>
      </c>
      <c r="J68" s="426">
        <v>0</v>
      </c>
      <c r="K68" s="428">
        <v>0</v>
      </c>
      <c r="L68" s="134"/>
      <c r="M68" s="424" t="str">
        <f t="shared" si="0"/>
        <v/>
      </c>
    </row>
    <row r="69" spans="1:13" ht="14.45" customHeight="1" x14ac:dyDescent="0.2">
      <c r="A69" s="429" t="s">
        <v>312</v>
      </c>
      <c r="B69" s="425">
        <v>999.10594429999992</v>
      </c>
      <c r="C69" s="426">
        <v>2041.2903600000002</v>
      </c>
      <c r="D69" s="426">
        <v>1042.1844157000003</v>
      </c>
      <c r="E69" s="427">
        <v>2.0431170204178719</v>
      </c>
      <c r="F69" s="425">
        <v>1879.0715362000001</v>
      </c>
      <c r="G69" s="426">
        <v>1722.4822415166668</v>
      </c>
      <c r="H69" s="426">
        <v>93.847160000000002</v>
      </c>
      <c r="I69" s="426">
        <v>1869.0977</v>
      </c>
      <c r="J69" s="426">
        <v>146.61545848333321</v>
      </c>
      <c r="K69" s="428">
        <v>0.99469214662249106</v>
      </c>
      <c r="L69" s="134"/>
      <c r="M69" s="424" t="str">
        <f t="shared" si="0"/>
        <v/>
      </c>
    </row>
    <row r="70" spans="1:13" ht="14.45" customHeight="1" x14ac:dyDescent="0.2">
      <c r="A70" s="429" t="s">
        <v>313</v>
      </c>
      <c r="B70" s="425">
        <v>218.05812760000001</v>
      </c>
      <c r="C70" s="426">
        <v>651.70500000000004</v>
      </c>
      <c r="D70" s="426">
        <v>433.64687240000001</v>
      </c>
      <c r="E70" s="427">
        <v>2.988675575512004</v>
      </c>
      <c r="F70" s="425">
        <v>297.4069915</v>
      </c>
      <c r="G70" s="426">
        <v>272.62307554166671</v>
      </c>
      <c r="H70" s="426">
        <v>2.2999999999999998</v>
      </c>
      <c r="I70" s="426">
        <v>550.12599999999998</v>
      </c>
      <c r="J70" s="426">
        <v>277.50292445833327</v>
      </c>
      <c r="K70" s="428">
        <v>1.8497413165218073</v>
      </c>
      <c r="L70" s="134"/>
      <c r="M70" s="42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29" t="s">
        <v>314</v>
      </c>
      <c r="B71" s="425">
        <v>218.05812760000001</v>
      </c>
      <c r="C71" s="426">
        <v>651.70500000000004</v>
      </c>
      <c r="D71" s="426">
        <v>433.64687240000001</v>
      </c>
      <c r="E71" s="427">
        <v>2.988675575512004</v>
      </c>
      <c r="F71" s="425">
        <v>297.4069915</v>
      </c>
      <c r="G71" s="426">
        <v>272.62307554166671</v>
      </c>
      <c r="H71" s="426">
        <v>2.2999999999999998</v>
      </c>
      <c r="I71" s="426">
        <v>550.12599999999998</v>
      </c>
      <c r="J71" s="426">
        <v>277.50292445833327</v>
      </c>
      <c r="K71" s="428">
        <v>1.8497413165218073</v>
      </c>
      <c r="L71" s="134"/>
      <c r="M71" s="424" t="str">
        <f t="shared" si="1"/>
        <v/>
      </c>
    </row>
    <row r="72" spans="1:13" ht="14.45" customHeight="1" x14ac:dyDescent="0.2">
      <c r="A72" s="429" t="s">
        <v>315</v>
      </c>
      <c r="B72" s="425">
        <v>51.0891278</v>
      </c>
      <c r="C72" s="426">
        <v>73.952660000000009</v>
      </c>
      <c r="D72" s="426">
        <v>22.863532200000009</v>
      </c>
      <c r="E72" s="427">
        <v>1.4475224609334594</v>
      </c>
      <c r="F72" s="425">
        <v>3.1161754999999998</v>
      </c>
      <c r="G72" s="426">
        <v>2.8564942083333333</v>
      </c>
      <c r="H72" s="426">
        <v>6.97356</v>
      </c>
      <c r="I72" s="426">
        <v>70.492100000000008</v>
      </c>
      <c r="J72" s="426">
        <v>67.635605791666677</v>
      </c>
      <c r="K72" s="428">
        <v>22.62135107602252</v>
      </c>
      <c r="L72" s="134"/>
      <c r="M72" s="424" t="str">
        <f t="shared" si="1"/>
        <v>X</v>
      </c>
    </row>
    <row r="73" spans="1:13" ht="14.45" customHeight="1" x14ac:dyDescent="0.2">
      <c r="A73" s="429" t="s">
        <v>316</v>
      </c>
      <c r="B73" s="425">
        <v>48.216715799999996</v>
      </c>
      <c r="C73" s="426">
        <v>70.878399999999999</v>
      </c>
      <c r="D73" s="426">
        <v>22.661684200000003</v>
      </c>
      <c r="E73" s="427">
        <v>1.4699964280852162</v>
      </c>
      <c r="F73" s="425">
        <v>0</v>
      </c>
      <c r="G73" s="426">
        <v>0</v>
      </c>
      <c r="H73" s="426">
        <v>6.5866000000000007</v>
      </c>
      <c r="I73" s="426">
        <v>67.51639999999999</v>
      </c>
      <c r="J73" s="426">
        <v>67.51639999999999</v>
      </c>
      <c r="K73" s="428">
        <v>0</v>
      </c>
      <c r="L73" s="134"/>
      <c r="M73" s="424" t="str">
        <f t="shared" si="1"/>
        <v/>
      </c>
    </row>
    <row r="74" spans="1:13" ht="14.45" customHeight="1" x14ac:dyDescent="0.2">
      <c r="A74" s="429" t="s">
        <v>317</v>
      </c>
      <c r="B74" s="425">
        <v>2.8724119999999997</v>
      </c>
      <c r="C74" s="426">
        <v>3.0742600000000002</v>
      </c>
      <c r="D74" s="426">
        <v>0.20184800000000047</v>
      </c>
      <c r="E74" s="427">
        <v>1.0702712563518049</v>
      </c>
      <c r="F74" s="425">
        <v>3.1161754999999998</v>
      </c>
      <c r="G74" s="426">
        <v>2.8564942083333333</v>
      </c>
      <c r="H74" s="426">
        <v>0.38695999999999997</v>
      </c>
      <c r="I74" s="426">
        <v>2.9756999999999998</v>
      </c>
      <c r="J74" s="426">
        <v>0.11920579166666645</v>
      </c>
      <c r="K74" s="428">
        <v>0.95492054282565275</v>
      </c>
      <c r="L74" s="134"/>
      <c r="M74" s="424" t="str">
        <f t="shared" si="1"/>
        <v/>
      </c>
    </row>
    <row r="75" spans="1:13" ht="14.45" customHeight="1" x14ac:dyDescent="0.2">
      <c r="A75" s="429" t="s">
        <v>318</v>
      </c>
      <c r="B75" s="425">
        <v>59.124165300000001</v>
      </c>
      <c r="C75" s="426">
        <v>67.780259999999998</v>
      </c>
      <c r="D75" s="426">
        <v>8.656094699999997</v>
      </c>
      <c r="E75" s="427">
        <v>1.1464053599078885</v>
      </c>
      <c r="F75" s="425">
        <v>59.199981699999995</v>
      </c>
      <c r="G75" s="426">
        <v>54.26664989166666</v>
      </c>
      <c r="H75" s="426">
        <v>3.4884299999999997</v>
      </c>
      <c r="I75" s="426">
        <v>52.608779999999996</v>
      </c>
      <c r="J75" s="426">
        <v>-1.6578698916666639</v>
      </c>
      <c r="K75" s="428">
        <v>0.8886620990289934</v>
      </c>
      <c r="L75" s="134"/>
      <c r="M75" s="424" t="str">
        <f t="shared" si="1"/>
        <v>X</v>
      </c>
    </row>
    <row r="76" spans="1:13" ht="14.45" customHeight="1" x14ac:dyDescent="0.2">
      <c r="A76" s="429" t="s">
        <v>319</v>
      </c>
      <c r="B76" s="425">
        <v>1.62</v>
      </c>
      <c r="C76" s="426">
        <v>1.62</v>
      </c>
      <c r="D76" s="426">
        <v>0</v>
      </c>
      <c r="E76" s="427">
        <v>1</v>
      </c>
      <c r="F76" s="425">
        <v>1.62</v>
      </c>
      <c r="G76" s="426">
        <v>1.4850000000000001</v>
      </c>
      <c r="H76" s="426">
        <v>0</v>
      </c>
      <c r="I76" s="426">
        <v>1.62</v>
      </c>
      <c r="J76" s="426">
        <v>0.13500000000000001</v>
      </c>
      <c r="K76" s="428">
        <v>1</v>
      </c>
      <c r="L76" s="134"/>
      <c r="M76" s="424" t="str">
        <f t="shared" si="1"/>
        <v/>
      </c>
    </row>
    <row r="77" spans="1:13" ht="14.45" customHeight="1" x14ac:dyDescent="0.2">
      <c r="A77" s="429" t="s">
        <v>320</v>
      </c>
      <c r="B77" s="425">
        <v>57.504165300000004</v>
      </c>
      <c r="C77" s="426">
        <v>66.160259999999994</v>
      </c>
      <c r="D77" s="426">
        <v>8.6560946999999899</v>
      </c>
      <c r="E77" s="427">
        <v>1.1505298730073035</v>
      </c>
      <c r="F77" s="425">
        <v>57.579981699999998</v>
      </c>
      <c r="G77" s="426">
        <v>52.78164989166666</v>
      </c>
      <c r="H77" s="426">
        <v>3.4884299999999997</v>
      </c>
      <c r="I77" s="426">
        <v>50.988779999999998</v>
      </c>
      <c r="J77" s="426">
        <v>-1.7928698916666619</v>
      </c>
      <c r="K77" s="428">
        <v>0.8855296319067778</v>
      </c>
      <c r="L77" s="134"/>
      <c r="M77" s="424" t="str">
        <f t="shared" si="1"/>
        <v/>
      </c>
    </row>
    <row r="78" spans="1:13" ht="14.45" customHeight="1" x14ac:dyDescent="0.2">
      <c r="A78" s="429" t="s">
        <v>321</v>
      </c>
      <c r="B78" s="425">
        <v>103.5593916</v>
      </c>
      <c r="C78" s="426">
        <v>216.32782999999998</v>
      </c>
      <c r="D78" s="426">
        <v>112.76843839999998</v>
      </c>
      <c r="E78" s="427">
        <v>2.0889252694296436</v>
      </c>
      <c r="F78" s="425">
        <v>224.82983150000001</v>
      </c>
      <c r="G78" s="426">
        <v>206.09401220833337</v>
      </c>
      <c r="H78" s="426">
        <v>20.84235</v>
      </c>
      <c r="I78" s="426">
        <v>214.58731</v>
      </c>
      <c r="J78" s="426">
        <v>8.4932977916666346</v>
      </c>
      <c r="K78" s="428">
        <v>0.95444322743265497</v>
      </c>
      <c r="L78" s="134"/>
      <c r="M78" s="424" t="str">
        <f t="shared" si="1"/>
        <v>X</v>
      </c>
    </row>
    <row r="79" spans="1:13" ht="14.45" customHeight="1" x14ac:dyDescent="0.2">
      <c r="A79" s="429" t="s">
        <v>322</v>
      </c>
      <c r="B79" s="425">
        <v>58.321392000000003</v>
      </c>
      <c r="C79" s="426">
        <v>58.150400000000005</v>
      </c>
      <c r="D79" s="426">
        <v>-0.17099199999999826</v>
      </c>
      <c r="E79" s="427">
        <v>0.99706810838808513</v>
      </c>
      <c r="F79" s="425">
        <v>61.772831599999996</v>
      </c>
      <c r="G79" s="426">
        <v>56.625095633333331</v>
      </c>
      <c r="H79" s="426">
        <v>5.9871999999999996</v>
      </c>
      <c r="I79" s="426">
        <v>60.560279999999999</v>
      </c>
      <c r="J79" s="426">
        <v>3.9351843666666682</v>
      </c>
      <c r="K79" s="428">
        <v>0.98037079459378385</v>
      </c>
      <c r="L79" s="134"/>
      <c r="M79" s="424" t="str">
        <f t="shared" si="1"/>
        <v/>
      </c>
    </row>
    <row r="80" spans="1:13" ht="14.45" customHeight="1" x14ac:dyDescent="0.2">
      <c r="A80" s="429" t="s">
        <v>323</v>
      </c>
      <c r="B80" s="425">
        <v>45.237999600000002</v>
      </c>
      <c r="C80" s="426">
        <v>158.17742999999999</v>
      </c>
      <c r="D80" s="426">
        <v>112.93943039999999</v>
      </c>
      <c r="E80" s="427">
        <v>3.4965611078877146</v>
      </c>
      <c r="F80" s="425">
        <v>163.05699989999999</v>
      </c>
      <c r="G80" s="426">
        <v>149.46891657499998</v>
      </c>
      <c r="H80" s="426">
        <v>14.85515</v>
      </c>
      <c r="I80" s="426">
        <v>154.02703</v>
      </c>
      <c r="J80" s="426">
        <v>4.5581134250000162</v>
      </c>
      <c r="K80" s="428">
        <v>0.94462077736289818</v>
      </c>
      <c r="L80" s="134"/>
      <c r="M80" s="424" t="str">
        <f t="shared" si="1"/>
        <v/>
      </c>
    </row>
    <row r="81" spans="1:13" ht="14.45" customHeight="1" x14ac:dyDescent="0.2">
      <c r="A81" s="429" t="s">
        <v>324</v>
      </c>
      <c r="B81" s="425">
        <v>450.05406770000002</v>
      </c>
      <c r="C81" s="426">
        <v>994.51523999999995</v>
      </c>
      <c r="D81" s="426">
        <v>544.46117229999993</v>
      </c>
      <c r="E81" s="427">
        <v>2.209768362015851</v>
      </c>
      <c r="F81" s="425">
        <v>1124.8352987999999</v>
      </c>
      <c r="G81" s="426">
        <v>1031.0990239</v>
      </c>
      <c r="H81" s="426">
        <v>59.842820000000003</v>
      </c>
      <c r="I81" s="426">
        <v>895.32346999999993</v>
      </c>
      <c r="J81" s="426">
        <v>-135.77555390000009</v>
      </c>
      <c r="K81" s="428">
        <v>0.7959596137809255</v>
      </c>
      <c r="L81" s="134"/>
      <c r="M81" s="424" t="str">
        <f t="shared" si="1"/>
        <v>X</v>
      </c>
    </row>
    <row r="82" spans="1:13" ht="14.45" customHeight="1" x14ac:dyDescent="0.2">
      <c r="A82" s="429" t="s">
        <v>325</v>
      </c>
      <c r="B82" s="425">
        <v>314.99999989999998</v>
      </c>
      <c r="C82" s="426">
        <v>454.78834999999998</v>
      </c>
      <c r="D82" s="426">
        <v>139.7883501</v>
      </c>
      <c r="E82" s="427">
        <v>1.4437725401408803</v>
      </c>
      <c r="F82" s="425">
        <v>336.35640610000002</v>
      </c>
      <c r="G82" s="426">
        <v>308.32670559166667</v>
      </c>
      <c r="H82" s="426">
        <v>11.14307</v>
      </c>
      <c r="I82" s="426">
        <v>397.58706000000001</v>
      </c>
      <c r="J82" s="426">
        <v>89.260354408333342</v>
      </c>
      <c r="K82" s="428">
        <v>1.18204099220217</v>
      </c>
      <c r="L82" s="134"/>
      <c r="M82" s="424" t="str">
        <f t="shared" si="1"/>
        <v/>
      </c>
    </row>
    <row r="83" spans="1:13" ht="14.45" customHeight="1" x14ac:dyDescent="0.2">
      <c r="A83" s="429" t="s">
        <v>326</v>
      </c>
      <c r="B83" s="425">
        <v>74.803067400000003</v>
      </c>
      <c r="C83" s="426">
        <v>109.34002000000001</v>
      </c>
      <c r="D83" s="426">
        <v>34.536952600000006</v>
      </c>
      <c r="E83" s="427">
        <v>1.4617050316308287</v>
      </c>
      <c r="F83" s="425">
        <v>79.510952799999998</v>
      </c>
      <c r="G83" s="426">
        <v>72.885040066666662</v>
      </c>
      <c r="H83" s="426">
        <v>9.2407199999999996</v>
      </c>
      <c r="I83" s="426">
        <v>77.822050000000004</v>
      </c>
      <c r="J83" s="426">
        <v>4.9370099333333428</v>
      </c>
      <c r="K83" s="428">
        <v>0.97875886603637841</v>
      </c>
      <c r="L83" s="134"/>
      <c r="M83" s="424" t="str">
        <f t="shared" si="1"/>
        <v/>
      </c>
    </row>
    <row r="84" spans="1:13" ht="14.45" customHeight="1" x14ac:dyDescent="0.2">
      <c r="A84" s="429" t="s">
        <v>327</v>
      </c>
      <c r="B84" s="425">
        <v>0.25100040000000001</v>
      </c>
      <c r="C84" s="426">
        <v>342.09359999999998</v>
      </c>
      <c r="D84" s="426">
        <v>341.84259959999997</v>
      </c>
      <c r="E84" s="427">
        <v>1362.9205371784267</v>
      </c>
      <c r="F84" s="425">
        <v>229.999</v>
      </c>
      <c r="G84" s="426">
        <v>210.83241666666666</v>
      </c>
      <c r="H84" s="426">
        <v>29.887</v>
      </c>
      <c r="I84" s="426">
        <v>318.00359999999995</v>
      </c>
      <c r="J84" s="426">
        <v>107.17118333333329</v>
      </c>
      <c r="K84" s="428">
        <v>1.3826303592624314</v>
      </c>
      <c r="L84" s="134"/>
      <c r="M84" s="424" t="str">
        <f t="shared" si="1"/>
        <v/>
      </c>
    </row>
    <row r="85" spans="1:13" ht="14.45" customHeight="1" x14ac:dyDescent="0.2">
      <c r="A85" s="429" t="s">
        <v>328</v>
      </c>
      <c r="B85" s="425">
        <v>60</v>
      </c>
      <c r="C85" s="426">
        <v>88.293270000000007</v>
      </c>
      <c r="D85" s="426">
        <v>28.293270000000007</v>
      </c>
      <c r="E85" s="427">
        <v>1.4715545000000001</v>
      </c>
      <c r="F85" s="425">
        <v>478.96893990000001</v>
      </c>
      <c r="G85" s="426">
        <v>439.05486157499996</v>
      </c>
      <c r="H85" s="426">
        <v>9.5720299999999998</v>
      </c>
      <c r="I85" s="426">
        <v>101.91076</v>
      </c>
      <c r="J85" s="426">
        <v>-337.14410157499998</v>
      </c>
      <c r="K85" s="428">
        <v>0.21277112461880535</v>
      </c>
      <c r="L85" s="134"/>
      <c r="M85" s="424" t="str">
        <f t="shared" si="1"/>
        <v/>
      </c>
    </row>
    <row r="86" spans="1:13" ht="14.45" customHeight="1" x14ac:dyDescent="0.2">
      <c r="A86" s="429" t="s">
        <v>329</v>
      </c>
      <c r="B86" s="425">
        <v>117.22106429999999</v>
      </c>
      <c r="C86" s="426">
        <v>37.009370000000004</v>
      </c>
      <c r="D86" s="426">
        <v>-80.211694299999991</v>
      </c>
      <c r="E86" s="427">
        <v>0.31572286278926071</v>
      </c>
      <c r="F86" s="425">
        <v>169.68325719999999</v>
      </c>
      <c r="G86" s="426">
        <v>155.54298576666665</v>
      </c>
      <c r="H86" s="426">
        <v>0.4</v>
      </c>
      <c r="I86" s="426">
        <v>85.960039999999992</v>
      </c>
      <c r="J86" s="426">
        <v>-69.582945766666654</v>
      </c>
      <c r="K86" s="428">
        <v>0.50659117121191144</v>
      </c>
      <c r="L86" s="134"/>
      <c r="M86" s="424" t="str">
        <f t="shared" si="1"/>
        <v>X</v>
      </c>
    </row>
    <row r="87" spans="1:13" ht="14.45" customHeight="1" x14ac:dyDescent="0.2">
      <c r="A87" s="429" t="s">
        <v>330</v>
      </c>
      <c r="B87" s="425">
        <v>0</v>
      </c>
      <c r="C87" s="426">
        <v>5.5659999999999998</v>
      </c>
      <c r="D87" s="426">
        <v>5.5659999999999998</v>
      </c>
      <c r="E87" s="427">
        <v>0</v>
      </c>
      <c r="F87" s="425">
        <v>0</v>
      </c>
      <c r="G87" s="426">
        <v>0</v>
      </c>
      <c r="H87" s="426">
        <v>0</v>
      </c>
      <c r="I87" s="426">
        <v>0</v>
      </c>
      <c r="J87" s="426">
        <v>0</v>
      </c>
      <c r="K87" s="428">
        <v>0</v>
      </c>
      <c r="L87" s="134"/>
      <c r="M87" s="424" t="str">
        <f t="shared" si="1"/>
        <v/>
      </c>
    </row>
    <row r="88" spans="1:13" ht="14.45" customHeight="1" x14ac:dyDescent="0.2">
      <c r="A88" s="429" t="s">
        <v>331</v>
      </c>
      <c r="B88" s="425">
        <v>0</v>
      </c>
      <c r="C88" s="426">
        <v>0</v>
      </c>
      <c r="D88" s="426">
        <v>0</v>
      </c>
      <c r="E88" s="427">
        <v>0</v>
      </c>
      <c r="F88" s="425">
        <v>0</v>
      </c>
      <c r="G88" s="426">
        <v>0</v>
      </c>
      <c r="H88" s="426">
        <v>0.4</v>
      </c>
      <c r="I88" s="426">
        <v>2.3958000000000004</v>
      </c>
      <c r="J88" s="426">
        <v>2.3958000000000004</v>
      </c>
      <c r="K88" s="428">
        <v>0</v>
      </c>
      <c r="L88" s="134"/>
      <c r="M88" s="424" t="str">
        <f t="shared" si="1"/>
        <v/>
      </c>
    </row>
    <row r="89" spans="1:13" ht="14.45" customHeight="1" x14ac:dyDescent="0.2">
      <c r="A89" s="429" t="s">
        <v>332</v>
      </c>
      <c r="B89" s="425">
        <v>0</v>
      </c>
      <c r="C89" s="426">
        <v>2.3664299999999998</v>
      </c>
      <c r="D89" s="426">
        <v>2.3664299999999998</v>
      </c>
      <c r="E89" s="427">
        <v>0</v>
      </c>
      <c r="F89" s="425">
        <v>0</v>
      </c>
      <c r="G89" s="426">
        <v>0</v>
      </c>
      <c r="H89" s="426">
        <v>0</v>
      </c>
      <c r="I89" s="426">
        <v>0</v>
      </c>
      <c r="J89" s="426">
        <v>0</v>
      </c>
      <c r="K89" s="428">
        <v>0</v>
      </c>
      <c r="L89" s="134"/>
      <c r="M89" s="424" t="str">
        <f t="shared" si="1"/>
        <v/>
      </c>
    </row>
    <row r="90" spans="1:13" ht="14.45" customHeight="1" x14ac:dyDescent="0.2">
      <c r="A90" s="429" t="s">
        <v>333</v>
      </c>
      <c r="B90" s="425">
        <v>21.627343099999997</v>
      </c>
      <c r="C90" s="426">
        <v>22.949939999999998</v>
      </c>
      <c r="D90" s="426">
        <v>1.3225969000000006</v>
      </c>
      <c r="E90" s="427">
        <v>1.0611539241729606</v>
      </c>
      <c r="F90" s="425">
        <v>21.113448999999999</v>
      </c>
      <c r="G90" s="426">
        <v>19.353994916666664</v>
      </c>
      <c r="H90" s="426">
        <v>0</v>
      </c>
      <c r="I90" s="426">
        <v>83.564240000000012</v>
      </c>
      <c r="J90" s="426">
        <v>64.210245083333348</v>
      </c>
      <c r="K90" s="428">
        <v>3.9578678026503398</v>
      </c>
      <c r="L90" s="134"/>
      <c r="M90" s="424" t="str">
        <f t="shared" si="1"/>
        <v/>
      </c>
    </row>
    <row r="91" spans="1:13" ht="14.45" customHeight="1" x14ac:dyDescent="0.2">
      <c r="A91" s="429" t="s">
        <v>334</v>
      </c>
      <c r="B91" s="425">
        <v>95.593721200000005</v>
      </c>
      <c r="C91" s="426">
        <v>4.2350000000000003</v>
      </c>
      <c r="D91" s="426">
        <v>-91.358721200000005</v>
      </c>
      <c r="E91" s="427">
        <v>4.4302072843671242E-2</v>
      </c>
      <c r="F91" s="425">
        <v>148.56980820000001</v>
      </c>
      <c r="G91" s="426">
        <v>136.18899085000001</v>
      </c>
      <c r="H91" s="426">
        <v>0</v>
      </c>
      <c r="I91" s="426">
        <v>0</v>
      </c>
      <c r="J91" s="426">
        <v>-136.18899085000001</v>
      </c>
      <c r="K91" s="428">
        <v>0</v>
      </c>
      <c r="L91" s="134"/>
      <c r="M91" s="424" t="str">
        <f t="shared" si="1"/>
        <v/>
      </c>
    </row>
    <row r="92" spans="1:13" ht="14.45" customHeight="1" x14ac:dyDescent="0.2">
      <c r="A92" s="429" t="s">
        <v>335</v>
      </c>
      <c r="B92" s="425">
        <v>0</v>
      </c>
      <c r="C92" s="426">
        <v>1.8919999999999999</v>
      </c>
      <c r="D92" s="426">
        <v>1.8919999999999999</v>
      </c>
      <c r="E92" s="427">
        <v>0</v>
      </c>
      <c r="F92" s="425">
        <v>0</v>
      </c>
      <c r="G92" s="426">
        <v>0</v>
      </c>
      <c r="H92" s="426">
        <v>0</v>
      </c>
      <c r="I92" s="426">
        <v>0</v>
      </c>
      <c r="J92" s="426">
        <v>0</v>
      </c>
      <c r="K92" s="428">
        <v>0</v>
      </c>
      <c r="L92" s="134"/>
      <c r="M92" s="424" t="str">
        <f t="shared" si="1"/>
        <v/>
      </c>
    </row>
    <row r="93" spans="1:13" ht="14.45" customHeight="1" x14ac:dyDescent="0.2">
      <c r="A93" s="429" t="s">
        <v>336</v>
      </c>
      <c r="B93" s="425">
        <v>24879.371056299999</v>
      </c>
      <c r="C93" s="426">
        <v>28253.307969999998</v>
      </c>
      <c r="D93" s="426">
        <v>3373.9369136999994</v>
      </c>
      <c r="E93" s="427">
        <v>1.1356118249961002</v>
      </c>
      <c r="F93" s="425">
        <v>29387.0778231</v>
      </c>
      <c r="G93" s="426">
        <v>26938.154671175002</v>
      </c>
      <c r="H93" s="426">
        <v>2431.5906600000003</v>
      </c>
      <c r="I93" s="426">
        <v>26984.103520000001</v>
      </c>
      <c r="J93" s="426">
        <v>45.948848824999004</v>
      </c>
      <c r="K93" s="428">
        <v>0.91823023991820252</v>
      </c>
      <c r="L93" s="134"/>
      <c r="M93" s="424" t="str">
        <f t="shared" si="1"/>
        <v/>
      </c>
    </row>
    <row r="94" spans="1:13" ht="14.45" customHeight="1" x14ac:dyDescent="0.2">
      <c r="A94" s="429" t="s">
        <v>337</v>
      </c>
      <c r="B94" s="425">
        <v>18436.961430399999</v>
      </c>
      <c r="C94" s="426">
        <v>20925.231969999997</v>
      </c>
      <c r="D94" s="426">
        <v>2488.2705395999983</v>
      </c>
      <c r="E94" s="427">
        <v>1.1349609885009133</v>
      </c>
      <c r="F94" s="425">
        <v>21664.433681499999</v>
      </c>
      <c r="G94" s="426">
        <v>19859.064208041666</v>
      </c>
      <c r="H94" s="426">
        <v>1795.2940000000001</v>
      </c>
      <c r="I94" s="426">
        <v>19974.91416</v>
      </c>
      <c r="J94" s="426">
        <v>115.84995195833471</v>
      </c>
      <c r="K94" s="428">
        <v>0.92201413864130977</v>
      </c>
      <c r="L94" s="134"/>
      <c r="M94" s="424" t="str">
        <f t="shared" si="1"/>
        <v/>
      </c>
    </row>
    <row r="95" spans="1:13" ht="14.45" customHeight="1" x14ac:dyDescent="0.2">
      <c r="A95" s="429" t="s">
        <v>338</v>
      </c>
      <c r="B95" s="425">
        <v>17224.448876300001</v>
      </c>
      <c r="C95" s="426">
        <v>17192.02</v>
      </c>
      <c r="D95" s="426">
        <v>-32.428876300000411</v>
      </c>
      <c r="E95" s="427">
        <v>0.99811727640559689</v>
      </c>
      <c r="F95" s="425">
        <v>20170.475129500002</v>
      </c>
      <c r="G95" s="426">
        <v>18489.602202041671</v>
      </c>
      <c r="H95" s="426">
        <v>1610.579</v>
      </c>
      <c r="I95" s="426">
        <v>16341.32</v>
      </c>
      <c r="J95" s="426">
        <v>-2148.2822020416716</v>
      </c>
      <c r="K95" s="428">
        <v>0.81016039012885055</v>
      </c>
      <c r="L95" s="134"/>
      <c r="M95" s="424" t="str">
        <f t="shared" si="1"/>
        <v>X</v>
      </c>
    </row>
    <row r="96" spans="1:13" ht="14.45" customHeight="1" x14ac:dyDescent="0.2">
      <c r="A96" s="429" t="s">
        <v>339</v>
      </c>
      <c r="B96" s="425">
        <v>17224.448876300001</v>
      </c>
      <c r="C96" s="426">
        <v>17192.02</v>
      </c>
      <c r="D96" s="426">
        <v>-32.428876300000411</v>
      </c>
      <c r="E96" s="427">
        <v>0.99811727640559689</v>
      </c>
      <c r="F96" s="425">
        <v>20170.475129500002</v>
      </c>
      <c r="G96" s="426">
        <v>18489.602202041671</v>
      </c>
      <c r="H96" s="426">
        <v>1610.579</v>
      </c>
      <c r="I96" s="426">
        <v>16341.32</v>
      </c>
      <c r="J96" s="426">
        <v>-2148.2822020416716</v>
      </c>
      <c r="K96" s="428">
        <v>0.81016039012885055</v>
      </c>
      <c r="L96" s="134"/>
      <c r="M96" s="424" t="str">
        <f t="shared" si="1"/>
        <v/>
      </c>
    </row>
    <row r="97" spans="1:13" ht="14.45" customHeight="1" x14ac:dyDescent="0.2">
      <c r="A97" s="429" t="s">
        <v>340</v>
      </c>
      <c r="B97" s="425">
        <v>0</v>
      </c>
      <c r="C97" s="426">
        <v>-0.39402999999999999</v>
      </c>
      <c r="D97" s="426">
        <v>-0.39402999999999999</v>
      </c>
      <c r="E97" s="427">
        <v>0</v>
      </c>
      <c r="F97" s="425">
        <v>0</v>
      </c>
      <c r="G97" s="426">
        <v>0</v>
      </c>
      <c r="H97" s="426">
        <v>0</v>
      </c>
      <c r="I97" s="426">
        <v>-0.58284000000000002</v>
      </c>
      <c r="J97" s="426">
        <v>-0.58284000000000002</v>
      </c>
      <c r="K97" s="428">
        <v>0</v>
      </c>
      <c r="L97" s="134"/>
      <c r="M97" s="424" t="str">
        <f t="shared" si="1"/>
        <v>X</v>
      </c>
    </row>
    <row r="98" spans="1:13" ht="14.45" customHeight="1" x14ac:dyDescent="0.2">
      <c r="A98" s="429" t="s">
        <v>341</v>
      </c>
      <c r="B98" s="425">
        <v>0</v>
      </c>
      <c r="C98" s="426">
        <v>-0.39402999999999999</v>
      </c>
      <c r="D98" s="426">
        <v>-0.39402999999999999</v>
      </c>
      <c r="E98" s="427">
        <v>0</v>
      </c>
      <c r="F98" s="425">
        <v>0</v>
      </c>
      <c r="G98" s="426">
        <v>0</v>
      </c>
      <c r="H98" s="426">
        <v>0</v>
      </c>
      <c r="I98" s="426">
        <v>-0.58284000000000002</v>
      </c>
      <c r="J98" s="426">
        <v>-0.58284000000000002</v>
      </c>
      <c r="K98" s="428">
        <v>0</v>
      </c>
      <c r="L98" s="134"/>
      <c r="M98" s="424" t="str">
        <f t="shared" si="1"/>
        <v/>
      </c>
    </row>
    <row r="99" spans="1:13" ht="14.45" customHeight="1" x14ac:dyDescent="0.2">
      <c r="A99" s="429" t="s">
        <v>342</v>
      </c>
      <c r="B99" s="425">
        <v>1112.2385483999999</v>
      </c>
      <c r="C99" s="426">
        <v>1654.886</v>
      </c>
      <c r="D99" s="426">
        <v>542.64745160000007</v>
      </c>
      <c r="E99" s="427">
        <v>1.4878876499835583</v>
      </c>
      <c r="F99" s="425">
        <v>1402.7864661000001</v>
      </c>
      <c r="G99" s="426">
        <v>1285.8875939250001</v>
      </c>
      <c r="H99" s="426">
        <v>131.73500000000001</v>
      </c>
      <c r="I99" s="426">
        <v>1401.2260000000001</v>
      </c>
      <c r="J99" s="426">
        <v>115.33840607499997</v>
      </c>
      <c r="K99" s="428">
        <v>0.99888759541262306</v>
      </c>
      <c r="L99" s="134"/>
      <c r="M99" s="424" t="str">
        <f t="shared" si="1"/>
        <v>X</v>
      </c>
    </row>
    <row r="100" spans="1:13" ht="14.45" customHeight="1" x14ac:dyDescent="0.2">
      <c r="A100" s="429" t="s">
        <v>343</v>
      </c>
      <c r="B100" s="425">
        <v>1112.2385483999999</v>
      </c>
      <c r="C100" s="426">
        <v>1654.886</v>
      </c>
      <c r="D100" s="426">
        <v>542.64745160000007</v>
      </c>
      <c r="E100" s="427">
        <v>1.4878876499835583</v>
      </c>
      <c r="F100" s="425">
        <v>1402.7864661000001</v>
      </c>
      <c r="G100" s="426">
        <v>1285.8875939250001</v>
      </c>
      <c r="H100" s="426">
        <v>131.73500000000001</v>
      </c>
      <c r="I100" s="426">
        <v>1401.2260000000001</v>
      </c>
      <c r="J100" s="426">
        <v>115.33840607499997</v>
      </c>
      <c r="K100" s="428">
        <v>0.99888759541262306</v>
      </c>
      <c r="L100" s="134"/>
      <c r="M100" s="424" t="str">
        <f t="shared" si="1"/>
        <v/>
      </c>
    </row>
    <row r="101" spans="1:13" ht="14.45" customHeight="1" x14ac:dyDescent="0.2">
      <c r="A101" s="429" t="s">
        <v>344</v>
      </c>
      <c r="B101" s="425">
        <v>31.473853699999999</v>
      </c>
      <c r="C101" s="426">
        <v>108.828</v>
      </c>
      <c r="D101" s="426">
        <v>77.354146299999996</v>
      </c>
      <c r="E101" s="427">
        <v>3.4577271991322753</v>
      </c>
      <c r="F101" s="425">
        <v>91.172085899999999</v>
      </c>
      <c r="G101" s="426">
        <v>83.574412074999998</v>
      </c>
      <c r="H101" s="426">
        <v>52.98</v>
      </c>
      <c r="I101" s="426">
        <v>165.38399999999999</v>
      </c>
      <c r="J101" s="426">
        <v>81.809587924999988</v>
      </c>
      <c r="K101" s="428">
        <v>1.8139762666107873</v>
      </c>
      <c r="L101" s="134"/>
      <c r="M101" s="424" t="str">
        <f t="shared" si="1"/>
        <v>X</v>
      </c>
    </row>
    <row r="102" spans="1:13" ht="14.45" customHeight="1" x14ac:dyDescent="0.2">
      <c r="A102" s="429" t="s">
        <v>345</v>
      </c>
      <c r="B102" s="425">
        <v>31.473853699999999</v>
      </c>
      <c r="C102" s="426">
        <v>108.828</v>
      </c>
      <c r="D102" s="426">
        <v>77.354146299999996</v>
      </c>
      <c r="E102" s="427">
        <v>3.4577271991322753</v>
      </c>
      <c r="F102" s="425">
        <v>91.172085899999999</v>
      </c>
      <c r="G102" s="426">
        <v>83.574412074999998</v>
      </c>
      <c r="H102" s="426">
        <v>52.98</v>
      </c>
      <c r="I102" s="426">
        <v>165.38399999999999</v>
      </c>
      <c r="J102" s="426">
        <v>81.809587924999988</v>
      </c>
      <c r="K102" s="428">
        <v>1.8139762666107873</v>
      </c>
      <c r="L102" s="134"/>
      <c r="M102" s="424" t="str">
        <f t="shared" si="1"/>
        <v/>
      </c>
    </row>
    <row r="103" spans="1:13" ht="14.45" customHeight="1" x14ac:dyDescent="0.2">
      <c r="A103" s="429" t="s">
        <v>346</v>
      </c>
      <c r="B103" s="425">
        <v>68.800151999999997</v>
      </c>
      <c r="C103" s="426">
        <v>14.75</v>
      </c>
      <c r="D103" s="426">
        <v>-54.050151999999997</v>
      </c>
      <c r="E103" s="427">
        <v>0.21438906123346937</v>
      </c>
      <c r="F103" s="425">
        <v>0</v>
      </c>
      <c r="G103" s="426">
        <v>0</v>
      </c>
      <c r="H103" s="426">
        <v>0</v>
      </c>
      <c r="I103" s="426">
        <v>29.75</v>
      </c>
      <c r="J103" s="426">
        <v>29.75</v>
      </c>
      <c r="K103" s="428">
        <v>0</v>
      </c>
      <c r="L103" s="134"/>
      <c r="M103" s="424" t="str">
        <f t="shared" si="1"/>
        <v>X</v>
      </c>
    </row>
    <row r="104" spans="1:13" ht="14.45" customHeight="1" x14ac:dyDescent="0.2">
      <c r="A104" s="429" t="s">
        <v>347</v>
      </c>
      <c r="B104" s="425">
        <v>68.800151999999997</v>
      </c>
      <c r="C104" s="426">
        <v>14.75</v>
      </c>
      <c r="D104" s="426">
        <v>-54.050151999999997</v>
      </c>
      <c r="E104" s="427">
        <v>0.21438906123346937</v>
      </c>
      <c r="F104" s="425">
        <v>0</v>
      </c>
      <c r="G104" s="426">
        <v>0</v>
      </c>
      <c r="H104" s="426">
        <v>0</v>
      </c>
      <c r="I104" s="426">
        <v>29.75</v>
      </c>
      <c r="J104" s="426">
        <v>29.75</v>
      </c>
      <c r="K104" s="428">
        <v>0</v>
      </c>
      <c r="L104" s="134"/>
      <c r="M104" s="424" t="str">
        <f t="shared" si="1"/>
        <v/>
      </c>
    </row>
    <row r="105" spans="1:13" ht="14.45" customHeight="1" x14ac:dyDescent="0.2">
      <c r="A105" s="429" t="s">
        <v>348</v>
      </c>
      <c r="B105" s="425">
        <v>0</v>
      </c>
      <c r="C105" s="426">
        <v>1955.1420000000001</v>
      </c>
      <c r="D105" s="426">
        <v>1955.1420000000001</v>
      </c>
      <c r="E105" s="427">
        <v>0</v>
      </c>
      <c r="F105" s="425">
        <v>0</v>
      </c>
      <c r="G105" s="426">
        <v>0</v>
      </c>
      <c r="H105" s="426">
        <v>0</v>
      </c>
      <c r="I105" s="426">
        <v>2037.817</v>
      </c>
      <c r="J105" s="426">
        <v>2037.817</v>
      </c>
      <c r="K105" s="428">
        <v>0</v>
      </c>
      <c r="L105" s="134"/>
      <c r="M105" s="424" t="str">
        <f t="shared" si="1"/>
        <v>X</v>
      </c>
    </row>
    <row r="106" spans="1:13" ht="14.45" customHeight="1" x14ac:dyDescent="0.2">
      <c r="A106" s="429" t="s">
        <v>349</v>
      </c>
      <c r="B106" s="425">
        <v>0</v>
      </c>
      <c r="C106" s="426">
        <v>1955.1420000000001</v>
      </c>
      <c r="D106" s="426">
        <v>1955.1420000000001</v>
      </c>
      <c r="E106" s="427">
        <v>0</v>
      </c>
      <c r="F106" s="425">
        <v>0</v>
      </c>
      <c r="G106" s="426">
        <v>0</v>
      </c>
      <c r="H106" s="426">
        <v>0</v>
      </c>
      <c r="I106" s="426">
        <v>2037.817</v>
      </c>
      <c r="J106" s="426">
        <v>2037.817</v>
      </c>
      <c r="K106" s="428">
        <v>0</v>
      </c>
      <c r="L106" s="134"/>
      <c r="M106" s="424" t="str">
        <f t="shared" si="1"/>
        <v/>
      </c>
    </row>
    <row r="107" spans="1:13" ht="14.45" customHeight="1" x14ac:dyDescent="0.2">
      <c r="A107" s="429" t="s">
        <v>350</v>
      </c>
      <c r="B107" s="425">
        <v>6001.5617917</v>
      </c>
      <c r="C107" s="426">
        <v>6982.04828</v>
      </c>
      <c r="D107" s="426">
        <v>980.48648830000002</v>
      </c>
      <c r="E107" s="427">
        <v>1.1633718892398952</v>
      </c>
      <c r="F107" s="425">
        <v>7310.8888688000006</v>
      </c>
      <c r="G107" s="426">
        <v>6701.6481297333339</v>
      </c>
      <c r="H107" s="426">
        <v>591.51909000000001</v>
      </c>
      <c r="I107" s="426">
        <v>6667.5198200000004</v>
      </c>
      <c r="J107" s="426">
        <v>-34.128309733333481</v>
      </c>
      <c r="K107" s="428">
        <v>0.91199851887427175</v>
      </c>
      <c r="L107" s="134"/>
      <c r="M107" s="424" t="str">
        <f t="shared" si="1"/>
        <v/>
      </c>
    </row>
    <row r="108" spans="1:13" ht="14.45" customHeight="1" x14ac:dyDescent="0.2">
      <c r="A108" s="429" t="s">
        <v>351</v>
      </c>
      <c r="B108" s="425">
        <v>1598.0489978000001</v>
      </c>
      <c r="C108" s="426">
        <v>1685.0098</v>
      </c>
      <c r="D108" s="426">
        <v>86.960802199999989</v>
      </c>
      <c r="E108" s="427">
        <v>1.0544168560036127</v>
      </c>
      <c r="F108" s="425">
        <v>1952.5476692</v>
      </c>
      <c r="G108" s="426">
        <v>1789.8353634333334</v>
      </c>
      <c r="H108" s="426">
        <v>157.50248000000002</v>
      </c>
      <c r="I108" s="426">
        <v>1592.24845</v>
      </c>
      <c r="J108" s="426">
        <v>-197.58691343333339</v>
      </c>
      <c r="K108" s="428">
        <v>0.81547225459155004</v>
      </c>
      <c r="L108" s="134"/>
      <c r="M108" s="424" t="str">
        <f t="shared" si="1"/>
        <v>X</v>
      </c>
    </row>
    <row r="109" spans="1:13" ht="14.45" customHeight="1" x14ac:dyDescent="0.2">
      <c r="A109" s="429" t="s">
        <v>352</v>
      </c>
      <c r="B109" s="425">
        <v>1598.0489978000001</v>
      </c>
      <c r="C109" s="426">
        <v>1685.0098</v>
      </c>
      <c r="D109" s="426">
        <v>86.960802199999989</v>
      </c>
      <c r="E109" s="427">
        <v>1.0544168560036127</v>
      </c>
      <c r="F109" s="425">
        <v>1952.5476692</v>
      </c>
      <c r="G109" s="426">
        <v>1789.8353634333334</v>
      </c>
      <c r="H109" s="426">
        <v>157.50248000000002</v>
      </c>
      <c r="I109" s="426">
        <v>1592.24845</v>
      </c>
      <c r="J109" s="426">
        <v>-197.58691343333339</v>
      </c>
      <c r="K109" s="428">
        <v>0.81547225459155004</v>
      </c>
      <c r="L109" s="134"/>
      <c r="M109" s="424" t="str">
        <f t="shared" si="1"/>
        <v/>
      </c>
    </row>
    <row r="110" spans="1:13" ht="14.45" customHeight="1" x14ac:dyDescent="0.2">
      <c r="A110" s="429" t="s">
        <v>353</v>
      </c>
      <c r="B110" s="425">
        <v>4403.5127939000004</v>
      </c>
      <c r="C110" s="426">
        <v>4640.7653099999998</v>
      </c>
      <c r="D110" s="426">
        <v>237.25251609999941</v>
      </c>
      <c r="E110" s="427">
        <v>1.0538780122153057</v>
      </c>
      <c r="F110" s="425">
        <v>5358.3411995999995</v>
      </c>
      <c r="G110" s="426">
        <v>4911.8127662999996</v>
      </c>
      <c r="H110" s="426">
        <v>434.01661000000001</v>
      </c>
      <c r="I110" s="426">
        <v>4387.5246799999995</v>
      </c>
      <c r="J110" s="426">
        <v>-524.28808630000003</v>
      </c>
      <c r="K110" s="428">
        <v>0.81882144427972015</v>
      </c>
      <c r="L110" s="134"/>
      <c r="M110" s="424" t="str">
        <f t="shared" si="1"/>
        <v>X</v>
      </c>
    </row>
    <row r="111" spans="1:13" ht="14.45" customHeight="1" x14ac:dyDescent="0.2">
      <c r="A111" s="429" t="s">
        <v>354</v>
      </c>
      <c r="B111" s="425">
        <v>4403.5127939000004</v>
      </c>
      <c r="C111" s="426">
        <v>4640.7653099999998</v>
      </c>
      <c r="D111" s="426">
        <v>237.25251609999941</v>
      </c>
      <c r="E111" s="427">
        <v>1.0538780122153057</v>
      </c>
      <c r="F111" s="425">
        <v>5358.3411995999995</v>
      </c>
      <c r="G111" s="426">
        <v>4911.8127662999996</v>
      </c>
      <c r="H111" s="426">
        <v>434.01661000000001</v>
      </c>
      <c r="I111" s="426">
        <v>4387.5246799999995</v>
      </c>
      <c r="J111" s="426">
        <v>-524.28808630000003</v>
      </c>
      <c r="K111" s="428">
        <v>0.81882144427972015</v>
      </c>
      <c r="L111" s="134"/>
      <c r="M111" s="424" t="str">
        <f t="shared" si="1"/>
        <v/>
      </c>
    </row>
    <row r="112" spans="1:13" ht="14.45" customHeight="1" x14ac:dyDescent="0.2">
      <c r="A112" s="429" t="s">
        <v>355</v>
      </c>
      <c r="B112" s="425">
        <v>0</v>
      </c>
      <c r="C112" s="426">
        <v>-3.5459999999999998E-2</v>
      </c>
      <c r="D112" s="426">
        <v>-3.5459999999999998E-2</v>
      </c>
      <c r="E112" s="427">
        <v>0</v>
      </c>
      <c r="F112" s="425">
        <v>0</v>
      </c>
      <c r="G112" s="426">
        <v>0</v>
      </c>
      <c r="H112" s="426">
        <v>0</v>
      </c>
      <c r="I112" s="426">
        <v>-5.246E-2</v>
      </c>
      <c r="J112" s="426">
        <v>-5.246E-2</v>
      </c>
      <c r="K112" s="428">
        <v>0</v>
      </c>
      <c r="L112" s="134"/>
      <c r="M112" s="424" t="str">
        <f t="shared" si="1"/>
        <v>X</v>
      </c>
    </row>
    <row r="113" spans="1:13" ht="14.45" customHeight="1" x14ac:dyDescent="0.2">
      <c r="A113" s="429" t="s">
        <v>356</v>
      </c>
      <c r="B113" s="425">
        <v>0</v>
      </c>
      <c r="C113" s="426">
        <v>-3.5459999999999998E-2</v>
      </c>
      <c r="D113" s="426">
        <v>-3.5459999999999998E-2</v>
      </c>
      <c r="E113" s="427">
        <v>0</v>
      </c>
      <c r="F113" s="425">
        <v>0</v>
      </c>
      <c r="G113" s="426">
        <v>0</v>
      </c>
      <c r="H113" s="426">
        <v>0</v>
      </c>
      <c r="I113" s="426">
        <v>-5.246E-2</v>
      </c>
      <c r="J113" s="426">
        <v>-5.246E-2</v>
      </c>
      <c r="K113" s="428">
        <v>0</v>
      </c>
      <c r="L113" s="134"/>
      <c r="M113" s="424" t="str">
        <f t="shared" si="1"/>
        <v/>
      </c>
    </row>
    <row r="114" spans="1:13" ht="14.45" customHeight="1" x14ac:dyDescent="0.2">
      <c r="A114" s="429" t="s">
        <v>357</v>
      </c>
      <c r="B114" s="425">
        <v>0</v>
      </c>
      <c r="C114" s="426">
        <v>-9.851E-2</v>
      </c>
      <c r="D114" s="426">
        <v>-9.851E-2</v>
      </c>
      <c r="E114" s="427">
        <v>0</v>
      </c>
      <c r="F114" s="425">
        <v>0</v>
      </c>
      <c r="G114" s="426">
        <v>0</v>
      </c>
      <c r="H114" s="426">
        <v>0</v>
      </c>
      <c r="I114" s="426">
        <v>-0.14571000000000001</v>
      </c>
      <c r="J114" s="426">
        <v>-0.14571000000000001</v>
      </c>
      <c r="K114" s="428">
        <v>0</v>
      </c>
      <c r="L114" s="134"/>
      <c r="M114" s="424" t="str">
        <f t="shared" si="1"/>
        <v>X</v>
      </c>
    </row>
    <row r="115" spans="1:13" ht="14.45" customHeight="1" x14ac:dyDescent="0.2">
      <c r="A115" s="429" t="s">
        <v>358</v>
      </c>
      <c r="B115" s="425">
        <v>0</v>
      </c>
      <c r="C115" s="426">
        <v>-9.851E-2</v>
      </c>
      <c r="D115" s="426">
        <v>-9.851E-2</v>
      </c>
      <c r="E115" s="427">
        <v>0</v>
      </c>
      <c r="F115" s="425">
        <v>0</v>
      </c>
      <c r="G115" s="426">
        <v>0</v>
      </c>
      <c r="H115" s="426">
        <v>0</v>
      </c>
      <c r="I115" s="426">
        <v>-0.14571000000000001</v>
      </c>
      <c r="J115" s="426">
        <v>-0.14571000000000001</v>
      </c>
      <c r="K115" s="428">
        <v>0</v>
      </c>
      <c r="L115" s="134"/>
      <c r="M115" s="424" t="str">
        <f t="shared" si="1"/>
        <v/>
      </c>
    </row>
    <row r="116" spans="1:13" ht="14.45" customHeight="1" x14ac:dyDescent="0.2">
      <c r="A116" s="429" t="s">
        <v>359</v>
      </c>
      <c r="B116" s="425">
        <v>0</v>
      </c>
      <c r="C116" s="426">
        <v>174.78276</v>
      </c>
      <c r="D116" s="426">
        <v>174.78276</v>
      </c>
      <c r="E116" s="427">
        <v>0</v>
      </c>
      <c r="F116" s="425">
        <v>0</v>
      </c>
      <c r="G116" s="426">
        <v>0</v>
      </c>
      <c r="H116" s="426">
        <v>0</v>
      </c>
      <c r="I116" s="426">
        <v>183.17951000000002</v>
      </c>
      <c r="J116" s="426">
        <v>183.17951000000002</v>
      </c>
      <c r="K116" s="428">
        <v>0</v>
      </c>
      <c r="L116" s="134"/>
      <c r="M116" s="424" t="str">
        <f t="shared" si="1"/>
        <v>X</v>
      </c>
    </row>
    <row r="117" spans="1:13" ht="14.45" customHeight="1" x14ac:dyDescent="0.2">
      <c r="A117" s="429" t="s">
        <v>360</v>
      </c>
      <c r="B117" s="425">
        <v>0</v>
      </c>
      <c r="C117" s="426">
        <v>174.78276</v>
      </c>
      <c r="D117" s="426">
        <v>174.78276</v>
      </c>
      <c r="E117" s="427">
        <v>0</v>
      </c>
      <c r="F117" s="425">
        <v>0</v>
      </c>
      <c r="G117" s="426">
        <v>0</v>
      </c>
      <c r="H117" s="426">
        <v>0</v>
      </c>
      <c r="I117" s="426">
        <v>183.17951000000002</v>
      </c>
      <c r="J117" s="426">
        <v>183.17951000000002</v>
      </c>
      <c r="K117" s="428">
        <v>0</v>
      </c>
      <c r="L117" s="134"/>
      <c r="M117" s="424" t="str">
        <f t="shared" si="1"/>
        <v/>
      </c>
    </row>
    <row r="118" spans="1:13" ht="14.45" customHeight="1" x14ac:dyDescent="0.2">
      <c r="A118" s="429" t="s">
        <v>361</v>
      </c>
      <c r="B118" s="425">
        <v>0</v>
      </c>
      <c r="C118" s="426">
        <v>481.62438000000003</v>
      </c>
      <c r="D118" s="426">
        <v>481.62438000000003</v>
      </c>
      <c r="E118" s="427">
        <v>0</v>
      </c>
      <c r="F118" s="425">
        <v>0</v>
      </c>
      <c r="G118" s="426">
        <v>0</v>
      </c>
      <c r="H118" s="426">
        <v>0</v>
      </c>
      <c r="I118" s="426">
        <v>504.76534999999996</v>
      </c>
      <c r="J118" s="426">
        <v>504.76534999999996</v>
      </c>
      <c r="K118" s="428">
        <v>0</v>
      </c>
      <c r="L118" s="134"/>
      <c r="M118" s="424" t="str">
        <f t="shared" si="1"/>
        <v>X</v>
      </c>
    </row>
    <row r="119" spans="1:13" ht="14.45" customHeight="1" x14ac:dyDescent="0.2">
      <c r="A119" s="429" t="s">
        <v>362</v>
      </c>
      <c r="B119" s="425">
        <v>0</v>
      </c>
      <c r="C119" s="426">
        <v>481.62438000000003</v>
      </c>
      <c r="D119" s="426">
        <v>481.62438000000003</v>
      </c>
      <c r="E119" s="427">
        <v>0</v>
      </c>
      <c r="F119" s="425">
        <v>0</v>
      </c>
      <c r="G119" s="426">
        <v>0</v>
      </c>
      <c r="H119" s="426">
        <v>0</v>
      </c>
      <c r="I119" s="426">
        <v>504.76534999999996</v>
      </c>
      <c r="J119" s="426">
        <v>504.76534999999996</v>
      </c>
      <c r="K119" s="428">
        <v>0</v>
      </c>
      <c r="L119" s="134"/>
      <c r="M119" s="424" t="str">
        <f t="shared" si="1"/>
        <v/>
      </c>
    </row>
    <row r="120" spans="1:13" ht="14.45" customHeight="1" x14ac:dyDescent="0.2">
      <c r="A120" s="429" t="s">
        <v>363</v>
      </c>
      <c r="B120" s="425">
        <v>72.108609000000001</v>
      </c>
      <c r="C120" s="426">
        <v>0</v>
      </c>
      <c r="D120" s="426">
        <v>-72.108609000000001</v>
      </c>
      <c r="E120" s="427">
        <v>0</v>
      </c>
      <c r="F120" s="425">
        <v>0</v>
      </c>
      <c r="G120" s="426">
        <v>0</v>
      </c>
      <c r="H120" s="426">
        <v>0</v>
      </c>
      <c r="I120" s="426">
        <v>0</v>
      </c>
      <c r="J120" s="426">
        <v>0</v>
      </c>
      <c r="K120" s="428">
        <v>0</v>
      </c>
      <c r="L120" s="134"/>
      <c r="M120" s="424" t="str">
        <f t="shared" si="1"/>
        <v/>
      </c>
    </row>
    <row r="121" spans="1:13" ht="14.45" customHeight="1" x14ac:dyDescent="0.2">
      <c r="A121" s="429" t="s">
        <v>364</v>
      </c>
      <c r="B121" s="425">
        <v>72.108609000000001</v>
      </c>
      <c r="C121" s="426">
        <v>0</v>
      </c>
      <c r="D121" s="426">
        <v>-72.108609000000001</v>
      </c>
      <c r="E121" s="427">
        <v>0</v>
      </c>
      <c r="F121" s="425">
        <v>0</v>
      </c>
      <c r="G121" s="426">
        <v>0</v>
      </c>
      <c r="H121" s="426">
        <v>0</v>
      </c>
      <c r="I121" s="426">
        <v>0</v>
      </c>
      <c r="J121" s="426">
        <v>0</v>
      </c>
      <c r="K121" s="428">
        <v>0</v>
      </c>
      <c r="L121" s="134"/>
      <c r="M121" s="424" t="str">
        <f t="shared" si="1"/>
        <v>X</v>
      </c>
    </row>
    <row r="122" spans="1:13" ht="14.45" customHeight="1" x14ac:dyDescent="0.2">
      <c r="A122" s="429" t="s">
        <v>365</v>
      </c>
      <c r="B122" s="425">
        <v>72.108609000000001</v>
      </c>
      <c r="C122" s="426">
        <v>0</v>
      </c>
      <c r="D122" s="426">
        <v>-72.108609000000001</v>
      </c>
      <c r="E122" s="427">
        <v>0</v>
      </c>
      <c r="F122" s="425">
        <v>0</v>
      </c>
      <c r="G122" s="426">
        <v>0</v>
      </c>
      <c r="H122" s="426">
        <v>0</v>
      </c>
      <c r="I122" s="426">
        <v>0</v>
      </c>
      <c r="J122" s="426">
        <v>0</v>
      </c>
      <c r="K122" s="428">
        <v>0</v>
      </c>
      <c r="L122" s="134"/>
      <c r="M122" s="424" t="str">
        <f t="shared" si="1"/>
        <v/>
      </c>
    </row>
    <row r="123" spans="1:13" ht="14.45" customHeight="1" x14ac:dyDescent="0.2">
      <c r="A123" s="429" t="s">
        <v>366</v>
      </c>
      <c r="B123" s="425">
        <v>368.73922519999996</v>
      </c>
      <c r="C123" s="426">
        <v>346.02771999999999</v>
      </c>
      <c r="D123" s="426">
        <v>-22.711505199999976</v>
      </c>
      <c r="E123" s="427">
        <v>0.93840767770859879</v>
      </c>
      <c r="F123" s="425">
        <v>411.7552728</v>
      </c>
      <c r="G123" s="426">
        <v>377.4423334</v>
      </c>
      <c r="H123" s="426">
        <v>33.274569999999997</v>
      </c>
      <c r="I123" s="426">
        <v>330.16654</v>
      </c>
      <c r="J123" s="426">
        <v>-47.275793399999998</v>
      </c>
      <c r="K123" s="428">
        <v>0.8018513952591696</v>
      </c>
      <c r="L123" s="134"/>
      <c r="M123" s="424" t="str">
        <f t="shared" si="1"/>
        <v/>
      </c>
    </row>
    <row r="124" spans="1:13" ht="14.45" customHeight="1" x14ac:dyDescent="0.2">
      <c r="A124" s="429" t="s">
        <v>367</v>
      </c>
      <c r="B124" s="425">
        <v>368.73922519999996</v>
      </c>
      <c r="C124" s="426">
        <v>346.02771999999999</v>
      </c>
      <c r="D124" s="426">
        <v>-22.711505199999976</v>
      </c>
      <c r="E124" s="427">
        <v>0.93840767770859879</v>
      </c>
      <c r="F124" s="425">
        <v>411.7552728</v>
      </c>
      <c r="G124" s="426">
        <v>377.4423334</v>
      </c>
      <c r="H124" s="426">
        <v>33.274569999999997</v>
      </c>
      <c r="I124" s="426">
        <v>330.16654</v>
      </c>
      <c r="J124" s="426">
        <v>-47.275793399999998</v>
      </c>
      <c r="K124" s="428">
        <v>0.8018513952591696</v>
      </c>
      <c r="L124" s="134"/>
      <c r="M124" s="424" t="str">
        <f t="shared" si="1"/>
        <v>X</v>
      </c>
    </row>
    <row r="125" spans="1:13" ht="14.45" customHeight="1" x14ac:dyDescent="0.2">
      <c r="A125" s="429" t="s">
        <v>368</v>
      </c>
      <c r="B125" s="425">
        <v>368.73922519999996</v>
      </c>
      <c r="C125" s="426">
        <v>346.02771999999999</v>
      </c>
      <c r="D125" s="426">
        <v>-22.711505199999976</v>
      </c>
      <c r="E125" s="427">
        <v>0.93840767770859879</v>
      </c>
      <c r="F125" s="425">
        <v>411.7552728</v>
      </c>
      <c r="G125" s="426">
        <v>377.4423334</v>
      </c>
      <c r="H125" s="426">
        <v>33.274569999999997</v>
      </c>
      <c r="I125" s="426">
        <v>330.16654</v>
      </c>
      <c r="J125" s="426">
        <v>-47.275793399999998</v>
      </c>
      <c r="K125" s="428">
        <v>0.8018513952591696</v>
      </c>
      <c r="L125" s="134"/>
      <c r="M125" s="424" t="str">
        <f t="shared" si="1"/>
        <v/>
      </c>
    </row>
    <row r="126" spans="1:13" ht="14.45" customHeight="1" x14ac:dyDescent="0.2">
      <c r="A126" s="429" t="s">
        <v>369</v>
      </c>
      <c r="B126" s="425">
        <v>0</v>
      </c>
      <c r="C126" s="426">
        <v>0</v>
      </c>
      <c r="D126" s="426">
        <v>0</v>
      </c>
      <c r="E126" s="427">
        <v>0</v>
      </c>
      <c r="F126" s="425">
        <v>0</v>
      </c>
      <c r="G126" s="426">
        <v>0</v>
      </c>
      <c r="H126" s="426">
        <v>11.503</v>
      </c>
      <c r="I126" s="426">
        <v>11.503</v>
      </c>
      <c r="J126" s="426">
        <v>11.503</v>
      </c>
      <c r="K126" s="428">
        <v>0</v>
      </c>
      <c r="L126" s="134"/>
      <c r="M126" s="424" t="str">
        <f t="shared" si="1"/>
        <v/>
      </c>
    </row>
    <row r="127" spans="1:13" ht="14.45" customHeight="1" x14ac:dyDescent="0.2">
      <c r="A127" s="429" t="s">
        <v>370</v>
      </c>
      <c r="B127" s="425">
        <v>0</v>
      </c>
      <c r="C127" s="426">
        <v>0</v>
      </c>
      <c r="D127" s="426">
        <v>0</v>
      </c>
      <c r="E127" s="427">
        <v>0</v>
      </c>
      <c r="F127" s="425">
        <v>0</v>
      </c>
      <c r="G127" s="426">
        <v>0</v>
      </c>
      <c r="H127" s="426">
        <v>11.503</v>
      </c>
      <c r="I127" s="426">
        <v>11.503</v>
      </c>
      <c r="J127" s="426">
        <v>11.503</v>
      </c>
      <c r="K127" s="428">
        <v>0</v>
      </c>
      <c r="L127" s="134"/>
      <c r="M127" s="424" t="str">
        <f t="shared" si="1"/>
        <v>X</v>
      </c>
    </row>
    <row r="128" spans="1:13" ht="14.45" customHeight="1" x14ac:dyDescent="0.2">
      <c r="A128" s="429" t="s">
        <v>371</v>
      </c>
      <c r="B128" s="425">
        <v>0</v>
      </c>
      <c r="C128" s="426">
        <v>0</v>
      </c>
      <c r="D128" s="426">
        <v>0</v>
      </c>
      <c r="E128" s="427">
        <v>0</v>
      </c>
      <c r="F128" s="425">
        <v>0</v>
      </c>
      <c r="G128" s="426">
        <v>0</v>
      </c>
      <c r="H128" s="426">
        <v>11.503</v>
      </c>
      <c r="I128" s="426">
        <v>11.503</v>
      </c>
      <c r="J128" s="426">
        <v>11.503</v>
      </c>
      <c r="K128" s="428">
        <v>0</v>
      </c>
      <c r="L128" s="134"/>
      <c r="M128" s="424" t="str">
        <f t="shared" si="1"/>
        <v/>
      </c>
    </row>
    <row r="129" spans="1:13" ht="14.45" customHeight="1" x14ac:dyDescent="0.2">
      <c r="A129" s="429" t="s">
        <v>372</v>
      </c>
      <c r="B129" s="425">
        <v>112.83586079999999</v>
      </c>
      <c r="C129" s="426">
        <v>43.734300000000005</v>
      </c>
      <c r="D129" s="426">
        <v>-69.101560799999987</v>
      </c>
      <c r="E129" s="427">
        <v>0.38759220419755069</v>
      </c>
      <c r="F129" s="425">
        <v>41</v>
      </c>
      <c r="G129" s="426">
        <v>37.583333333333329</v>
      </c>
      <c r="H129" s="426">
        <v>9.6025599999999987</v>
      </c>
      <c r="I129" s="426">
        <v>81.857559999999992</v>
      </c>
      <c r="J129" s="426">
        <v>44.274226666666664</v>
      </c>
      <c r="K129" s="428">
        <v>1.9965258536585364</v>
      </c>
      <c r="L129" s="134"/>
      <c r="M129" s="424" t="str">
        <f t="shared" si="1"/>
        <v/>
      </c>
    </row>
    <row r="130" spans="1:13" ht="14.45" customHeight="1" x14ac:dyDescent="0.2">
      <c r="A130" s="429" t="s">
        <v>373</v>
      </c>
      <c r="B130" s="425">
        <v>0</v>
      </c>
      <c r="C130" s="426">
        <v>0</v>
      </c>
      <c r="D130" s="426">
        <v>0</v>
      </c>
      <c r="E130" s="427">
        <v>0</v>
      </c>
      <c r="F130" s="425">
        <v>0</v>
      </c>
      <c r="G130" s="426">
        <v>0</v>
      </c>
      <c r="H130" s="426">
        <v>6.4025600000000003</v>
      </c>
      <c r="I130" s="426">
        <v>6.4025600000000003</v>
      </c>
      <c r="J130" s="426">
        <v>6.4025600000000003</v>
      </c>
      <c r="K130" s="428">
        <v>0</v>
      </c>
      <c r="L130" s="134"/>
      <c r="M130" s="424" t="str">
        <f t="shared" si="1"/>
        <v/>
      </c>
    </row>
    <row r="131" spans="1:13" ht="14.45" customHeight="1" x14ac:dyDescent="0.2">
      <c r="A131" s="429" t="s">
        <v>374</v>
      </c>
      <c r="B131" s="425">
        <v>0</v>
      </c>
      <c r="C131" s="426">
        <v>0</v>
      </c>
      <c r="D131" s="426">
        <v>0</v>
      </c>
      <c r="E131" s="427">
        <v>0</v>
      </c>
      <c r="F131" s="425">
        <v>0</v>
      </c>
      <c r="G131" s="426">
        <v>0</v>
      </c>
      <c r="H131" s="426">
        <v>6.4025600000000003</v>
      </c>
      <c r="I131" s="426">
        <v>6.4025600000000003</v>
      </c>
      <c r="J131" s="426">
        <v>6.4025600000000003</v>
      </c>
      <c r="K131" s="428">
        <v>0</v>
      </c>
      <c r="L131" s="134"/>
      <c r="M131" s="424" t="str">
        <f t="shared" si="1"/>
        <v>X</v>
      </c>
    </row>
    <row r="132" spans="1:13" ht="14.45" customHeight="1" x14ac:dyDescent="0.2">
      <c r="A132" s="429" t="s">
        <v>375</v>
      </c>
      <c r="B132" s="425">
        <v>0</v>
      </c>
      <c r="C132" s="426">
        <v>0</v>
      </c>
      <c r="D132" s="426">
        <v>0</v>
      </c>
      <c r="E132" s="427">
        <v>0</v>
      </c>
      <c r="F132" s="425">
        <v>0</v>
      </c>
      <c r="G132" s="426">
        <v>0</v>
      </c>
      <c r="H132" s="426">
        <v>6.4025600000000003</v>
      </c>
      <c r="I132" s="426">
        <v>6.4025600000000003</v>
      </c>
      <c r="J132" s="426">
        <v>6.4025600000000003</v>
      </c>
      <c r="K132" s="428">
        <v>0</v>
      </c>
      <c r="L132" s="134"/>
      <c r="M132" s="424" t="str">
        <f t="shared" si="1"/>
        <v/>
      </c>
    </row>
    <row r="133" spans="1:13" ht="14.45" customHeight="1" x14ac:dyDescent="0.2">
      <c r="A133" s="429" t="s">
        <v>376</v>
      </c>
      <c r="B133" s="425">
        <v>112.83586079999999</v>
      </c>
      <c r="C133" s="426">
        <v>43.734300000000005</v>
      </c>
      <c r="D133" s="426">
        <v>-69.101560799999987</v>
      </c>
      <c r="E133" s="427">
        <v>0.38759220419755069</v>
      </c>
      <c r="F133" s="425">
        <v>41</v>
      </c>
      <c r="G133" s="426">
        <v>37.583333333333329</v>
      </c>
      <c r="H133" s="426">
        <v>3.2</v>
      </c>
      <c r="I133" s="426">
        <v>75.454999999999998</v>
      </c>
      <c r="J133" s="426">
        <v>37.87166666666667</v>
      </c>
      <c r="K133" s="428">
        <v>1.8403658536585366</v>
      </c>
      <c r="L133" s="134"/>
      <c r="M133" s="424" t="str">
        <f t="shared" si="1"/>
        <v/>
      </c>
    </row>
    <row r="134" spans="1:13" ht="14.45" customHeight="1" x14ac:dyDescent="0.2">
      <c r="A134" s="429" t="s">
        <v>377</v>
      </c>
      <c r="B134" s="425">
        <v>52.197079199999997</v>
      </c>
      <c r="C134" s="426">
        <v>-4.8556999999999997</v>
      </c>
      <c r="D134" s="426">
        <v>-57.052779199999996</v>
      </c>
      <c r="E134" s="427">
        <v>-9.3026277991432135E-2</v>
      </c>
      <c r="F134" s="425">
        <v>0</v>
      </c>
      <c r="G134" s="426">
        <v>0</v>
      </c>
      <c r="H134" s="426">
        <v>0</v>
      </c>
      <c r="I134" s="426">
        <v>18.454999999999998</v>
      </c>
      <c r="J134" s="426">
        <v>18.454999999999998</v>
      </c>
      <c r="K134" s="428">
        <v>0</v>
      </c>
      <c r="L134" s="134"/>
      <c r="M134" s="424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29" t="s">
        <v>378</v>
      </c>
      <c r="B135" s="425">
        <v>0</v>
      </c>
      <c r="C135" s="426">
        <v>-18.355700000000002</v>
      </c>
      <c r="D135" s="426">
        <v>-18.355700000000002</v>
      </c>
      <c r="E135" s="427">
        <v>0</v>
      </c>
      <c r="F135" s="425">
        <v>0</v>
      </c>
      <c r="G135" s="426">
        <v>0</v>
      </c>
      <c r="H135" s="426">
        <v>0</v>
      </c>
      <c r="I135" s="426">
        <v>-2.6850000000000001</v>
      </c>
      <c r="J135" s="426">
        <v>-2.6850000000000001</v>
      </c>
      <c r="K135" s="428">
        <v>0</v>
      </c>
      <c r="L135" s="134"/>
      <c r="M135" s="424" t="str">
        <f t="shared" si="2"/>
        <v/>
      </c>
    </row>
    <row r="136" spans="1:13" ht="14.45" customHeight="1" x14ac:dyDescent="0.2">
      <c r="A136" s="429" t="s">
        <v>379</v>
      </c>
      <c r="B136" s="425">
        <v>0</v>
      </c>
      <c r="C136" s="426">
        <v>13.5</v>
      </c>
      <c r="D136" s="426">
        <v>13.5</v>
      </c>
      <c r="E136" s="427">
        <v>0</v>
      </c>
      <c r="F136" s="425">
        <v>0</v>
      </c>
      <c r="G136" s="426">
        <v>0</v>
      </c>
      <c r="H136" s="426">
        <v>0</v>
      </c>
      <c r="I136" s="426">
        <v>21.14</v>
      </c>
      <c r="J136" s="426">
        <v>21.14</v>
      </c>
      <c r="K136" s="428">
        <v>0</v>
      </c>
      <c r="L136" s="134"/>
      <c r="M136" s="424" t="str">
        <f t="shared" si="2"/>
        <v/>
      </c>
    </row>
    <row r="137" spans="1:13" ht="14.45" customHeight="1" x14ac:dyDescent="0.2">
      <c r="A137" s="429" t="s">
        <v>380</v>
      </c>
      <c r="B137" s="425">
        <v>52.197079199999997</v>
      </c>
      <c r="C137" s="426">
        <v>0</v>
      </c>
      <c r="D137" s="426">
        <v>-52.197079199999997</v>
      </c>
      <c r="E137" s="427">
        <v>0</v>
      </c>
      <c r="F137" s="425">
        <v>0</v>
      </c>
      <c r="G137" s="426">
        <v>0</v>
      </c>
      <c r="H137" s="426">
        <v>0</v>
      </c>
      <c r="I137" s="426">
        <v>0</v>
      </c>
      <c r="J137" s="426">
        <v>0</v>
      </c>
      <c r="K137" s="428">
        <v>0</v>
      </c>
      <c r="L137" s="134"/>
      <c r="M137" s="424" t="str">
        <f t="shared" si="2"/>
        <v/>
      </c>
    </row>
    <row r="138" spans="1:13" ht="14.45" customHeight="1" x14ac:dyDescent="0.2">
      <c r="A138" s="429" t="s">
        <v>381</v>
      </c>
      <c r="B138" s="425">
        <v>22.232857199999998</v>
      </c>
      <c r="C138" s="426">
        <v>42.4</v>
      </c>
      <c r="D138" s="426">
        <v>20.167142800000001</v>
      </c>
      <c r="E138" s="427">
        <v>1.9070873175940699</v>
      </c>
      <c r="F138" s="425">
        <v>41</v>
      </c>
      <c r="G138" s="426">
        <v>37.583333333333329</v>
      </c>
      <c r="H138" s="426">
        <v>3.2</v>
      </c>
      <c r="I138" s="426">
        <v>34.799999999999997</v>
      </c>
      <c r="J138" s="426">
        <v>-2.7833333333333314</v>
      </c>
      <c r="K138" s="428">
        <v>0.84878048780487803</v>
      </c>
      <c r="L138" s="134"/>
      <c r="M138" s="424" t="str">
        <f t="shared" si="2"/>
        <v>X</v>
      </c>
    </row>
    <row r="139" spans="1:13" ht="14.45" customHeight="1" x14ac:dyDescent="0.2">
      <c r="A139" s="429" t="s">
        <v>382</v>
      </c>
      <c r="B139" s="425">
        <v>22.232857199999998</v>
      </c>
      <c r="C139" s="426">
        <v>42.4</v>
      </c>
      <c r="D139" s="426">
        <v>20.167142800000001</v>
      </c>
      <c r="E139" s="427">
        <v>1.9070873175940699</v>
      </c>
      <c r="F139" s="425">
        <v>41</v>
      </c>
      <c r="G139" s="426">
        <v>37.583333333333329</v>
      </c>
      <c r="H139" s="426">
        <v>3.2</v>
      </c>
      <c r="I139" s="426">
        <v>34.799999999999997</v>
      </c>
      <c r="J139" s="426">
        <v>-2.7833333333333314</v>
      </c>
      <c r="K139" s="428">
        <v>0.84878048780487803</v>
      </c>
      <c r="L139" s="134"/>
      <c r="M139" s="424" t="str">
        <f t="shared" si="2"/>
        <v/>
      </c>
    </row>
    <row r="140" spans="1:13" ht="14.45" customHeight="1" x14ac:dyDescent="0.2">
      <c r="A140" s="429" t="s">
        <v>383</v>
      </c>
      <c r="B140" s="425">
        <v>0</v>
      </c>
      <c r="C140" s="426">
        <v>0</v>
      </c>
      <c r="D140" s="426">
        <v>0</v>
      </c>
      <c r="E140" s="427">
        <v>0</v>
      </c>
      <c r="F140" s="425">
        <v>0</v>
      </c>
      <c r="G140" s="426">
        <v>0</v>
      </c>
      <c r="H140" s="426">
        <v>0</v>
      </c>
      <c r="I140" s="426">
        <v>8.9499999999999993</v>
      </c>
      <c r="J140" s="426">
        <v>8.9499999999999993</v>
      </c>
      <c r="K140" s="428">
        <v>0</v>
      </c>
      <c r="L140" s="134"/>
      <c r="M140" s="424" t="str">
        <f t="shared" si="2"/>
        <v>X</v>
      </c>
    </row>
    <row r="141" spans="1:13" ht="14.45" customHeight="1" x14ac:dyDescent="0.2">
      <c r="A141" s="429" t="s">
        <v>384</v>
      </c>
      <c r="B141" s="425">
        <v>0</v>
      </c>
      <c r="C141" s="426">
        <v>0</v>
      </c>
      <c r="D141" s="426">
        <v>0</v>
      </c>
      <c r="E141" s="427">
        <v>0</v>
      </c>
      <c r="F141" s="425">
        <v>0</v>
      </c>
      <c r="G141" s="426">
        <v>0</v>
      </c>
      <c r="H141" s="426">
        <v>0</v>
      </c>
      <c r="I141" s="426">
        <v>8.9499999999999993</v>
      </c>
      <c r="J141" s="426">
        <v>8.9499999999999993</v>
      </c>
      <c r="K141" s="428">
        <v>0</v>
      </c>
      <c r="L141" s="134"/>
      <c r="M141" s="424" t="str">
        <f t="shared" si="2"/>
        <v/>
      </c>
    </row>
    <row r="142" spans="1:13" ht="14.45" customHeight="1" x14ac:dyDescent="0.2">
      <c r="A142" s="429" t="s">
        <v>385</v>
      </c>
      <c r="B142" s="425">
        <v>31.549295999999998</v>
      </c>
      <c r="C142" s="426">
        <v>0</v>
      </c>
      <c r="D142" s="426">
        <v>-31.549295999999998</v>
      </c>
      <c r="E142" s="427">
        <v>0</v>
      </c>
      <c r="F142" s="425">
        <v>0</v>
      </c>
      <c r="G142" s="426">
        <v>0</v>
      </c>
      <c r="H142" s="426">
        <v>0</v>
      </c>
      <c r="I142" s="426">
        <v>0</v>
      </c>
      <c r="J142" s="426">
        <v>0</v>
      </c>
      <c r="K142" s="428">
        <v>0</v>
      </c>
      <c r="L142" s="134"/>
      <c r="M142" s="424" t="str">
        <f t="shared" si="2"/>
        <v>X</v>
      </c>
    </row>
    <row r="143" spans="1:13" ht="14.45" customHeight="1" x14ac:dyDescent="0.2">
      <c r="A143" s="429" t="s">
        <v>386</v>
      </c>
      <c r="B143" s="425">
        <v>31.549295999999998</v>
      </c>
      <c r="C143" s="426">
        <v>0</v>
      </c>
      <c r="D143" s="426">
        <v>-31.549295999999998</v>
      </c>
      <c r="E143" s="427">
        <v>0</v>
      </c>
      <c r="F143" s="425">
        <v>0</v>
      </c>
      <c r="G143" s="426">
        <v>0</v>
      </c>
      <c r="H143" s="426">
        <v>0</v>
      </c>
      <c r="I143" s="426">
        <v>0</v>
      </c>
      <c r="J143" s="426">
        <v>0</v>
      </c>
      <c r="K143" s="428">
        <v>0</v>
      </c>
      <c r="L143" s="134"/>
      <c r="M143" s="424" t="str">
        <f t="shared" si="2"/>
        <v/>
      </c>
    </row>
    <row r="144" spans="1:13" ht="14.45" customHeight="1" x14ac:dyDescent="0.2">
      <c r="A144" s="429" t="s">
        <v>387</v>
      </c>
      <c r="B144" s="425">
        <v>2.5176935999999999</v>
      </c>
      <c r="C144" s="426">
        <v>6.19</v>
      </c>
      <c r="D144" s="426">
        <v>3.6723064000000005</v>
      </c>
      <c r="E144" s="427">
        <v>2.4585994101903426</v>
      </c>
      <c r="F144" s="425">
        <v>0</v>
      </c>
      <c r="G144" s="426">
        <v>0</v>
      </c>
      <c r="H144" s="426">
        <v>0</v>
      </c>
      <c r="I144" s="426">
        <v>9.25</v>
      </c>
      <c r="J144" s="426">
        <v>9.25</v>
      </c>
      <c r="K144" s="428">
        <v>0</v>
      </c>
      <c r="L144" s="134"/>
      <c r="M144" s="424" t="str">
        <f t="shared" si="2"/>
        <v>X</v>
      </c>
    </row>
    <row r="145" spans="1:13" ht="14.45" customHeight="1" x14ac:dyDescent="0.2">
      <c r="A145" s="429" t="s">
        <v>388</v>
      </c>
      <c r="B145" s="425">
        <v>2.5176935999999999</v>
      </c>
      <c r="C145" s="426">
        <v>6.19</v>
      </c>
      <c r="D145" s="426">
        <v>3.6723064000000005</v>
      </c>
      <c r="E145" s="427">
        <v>2.4585994101903426</v>
      </c>
      <c r="F145" s="425">
        <v>0</v>
      </c>
      <c r="G145" s="426">
        <v>0</v>
      </c>
      <c r="H145" s="426">
        <v>0</v>
      </c>
      <c r="I145" s="426">
        <v>9.25</v>
      </c>
      <c r="J145" s="426">
        <v>9.25</v>
      </c>
      <c r="K145" s="428">
        <v>0</v>
      </c>
      <c r="L145" s="134"/>
      <c r="M145" s="424" t="str">
        <f t="shared" si="2"/>
        <v/>
      </c>
    </row>
    <row r="146" spans="1:13" ht="14.45" customHeight="1" x14ac:dyDescent="0.2">
      <c r="A146" s="429" t="s">
        <v>389</v>
      </c>
      <c r="B146" s="425">
        <v>4.3389347999999996</v>
      </c>
      <c r="C146" s="426">
        <v>0</v>
      </c>
      <c r="D146" s="426">
        <v>-4.3389347999999996</v>
      </c>
      <c r="E146" s="427">
        <v>0</v>
      </c>
      <c r="F146" s="425">
        <v>0</v>
      </c>
      <c r="G146" s="426">
        <v>0</v>
      </c>
      <c r="H146" s="426">
        <v>0</v>
      </c>
      <c r="I146" s="426">
        <v>4</v>
      </c>
      <c r="J146" s="426">
        <v>4</v>
      </c>
      <c r="K146" s="428">
        <v>0</v>
      </c>
      <c r="L146" s="134"/>
      <c r="M146" s="424" t="str">
        <f t="shared" si="2"/>
        <v>X</v>
      </c>
    </row>
    <row r="147" spans="1:13" ht="14.45" customHeight="1" x14ac:dyDescent="0.2">
      <c r="A147" s="429" t="s">
        <v>390</v>
      </c>
      <c r="B147" s="425">
        <v>4.3389347999999996</v>
      </c>
      <c r="C147" s="426">
        <v>0</v>
      </c>
      <c r="D147" s="426">
        <v>-4.3389347999999996</v>
      </c>
      <c r="E147" s="427">
        <v>0</v>
      </c>
      <c r="F147" s="425">
        <v>0</v>
      </c>
      <c r="G147" s="426">
        <v>0</v>
      </c>
      <c r="H147" s="426">
        <v>0</v>
      </c>
      <c r="I147" s="426">
        <v>4</v>
      </c>
      <c r="J147" s="426">
        <v>4</v>
      </c>
      <c r="K147" s="428">
        <v>0</v>
      </c>
      <c r="L147" s="134"/>
      <c r="M147" s="424" t="str">
        <f t="shared" si="2"/>
        <v/>
      </c>
    </row>
    <row r="148" spans="1:13" ht="14.45" customHeight="1" x14ac:dyDescent="0.2">
      <c r="A148" s="429" t="s">
        <v>391</v>
      </c>
      <c r="B148" s="425">
        <v>1396.2385047</v>
      </c>
      <c r="C148" s="426">
        <v>814.93745999999999</v>
      </c>
      <c r="D148" s="426">
        <v>-581.30104470000003</v>
      </c>
      <c r="E148" s="427">
        <v>0.58366637022025103</v>
      </c>
      <c r="F148" s="425">
        <v>657.30600000000004</v>
      </c>
      <c r="G148" s="426">
        <v>602.53049999999996</v>
      </c>
      <c r="H148" s="426">
        <v>55.146000000000001</v>
      </c>
      <c r="I148" s="426">
        <v>755.63010999999995</v>
      </c>
      <c r="J148" s="426">
        <v>153.09960999999998</v>
      </c>
      <c r="K148" s="428">
        <v>1.1495865091753306</v>
      </c>
      <c r="L148" s="134"/>
      <c r="M148" s="424" t="str">
        <f t="shared" si="2"/>
        <v/>
      </c>
    </row>
    <row r="149" spans="1:13" ht="14.45" customHeight="1" x14ac:dyDescent="0.2">
      <c r="A149" s="429" t="s">
        <v>392</v>
      </c>
      <c r="B149" s="425">
        <v>1396.2385047</v>
      </c>
      <c r="C149" s="426">
        <v>775.197</v>
      </c>
      <c r="D149" s="426">
        <v>-621.04150470000002</v>
      </c>
      <c r="E149" s="427">
        <v>0.5552038547787802</v>
      </c>
      <c r="F149" s="425">
        <v>657.30600000000004</v>
      </c>
      <c r="G149" s="426">
        <v>602.53049999999996</v>
      </c>
      <c r="H149" s="426">
        <v>55.146000000000001</v>
      </c>
      <c r="I149" s="426">
        <v>605.82000000000005</v>
      </c>
      <c r="J149" s="426">
        <v>3.2895000000000891</v>
      </c>
      <c r="K149" s="428">
        <v>0.92167118511013135</v>
      </c>
      <c r="L149" s="134"/>
      <c r="M149" s="424" t="str">
        <f t="shared" si="2"/>
        <v/>
      </c>
    </row>
    <row r="150" spans="1:13" ht="14.45" customHeight="1" x14ac:dyDescent="0.2">
      <c r="A150" s="429" t="s">
        <v>393</v>
      </c>
      <c r="B150" s="425">
        <v>1396.2385047</v>
      </c>
      <c r="C150" s="426">
        <v>774.64700000000005</v>
      </c>
      <c r="D150" s="426">
        <v>-621.59150469999997</v>
      </c>
      <c r="E150" s="427">
        <v>0.55480993927068567</v>
      </c>
      <c r="F150" s="425">
        <v>657.30600000000004</v>
      </c>
      <c r="G150" s="426">
        <v>602.53049999999996</v>
      </c>
      <c r="H150" s="426">
        <v>55.146000000000001</v>
      </c>
      <c r="I150" s="426">
        <v>605.82000000000005</v>
      </c>
      <c r="J150" s="426">
        <v>3.2895000000000891</v>
      </c>
      <c r="K150" s="428">
        <v>0.92167118511013135</v>
      </c>
      <c r="L150" s="134"/>
      <c r="M150" s="424" t="str">
        <f t="shared" si="2"/>
        <v>X</v>
      </c>
    </row>
    <row r="151" spans="1:13" ht="14.45" customHeight="1" x14ac:dyDescent="0.2">
      <c r="A151" s="429" t="s">
        <v>394</v>
      </c>
      <c r="B151" s="425">
        <v>1396.2385047</v>
      </c>
      <c r="C151" s="426">
        <v>774.64700000000005</v>
      </c>
      <c r="D151" s="426">
        <v>-621.59150469999997</v>
      </c>
      <c r="E151" s="427">
        <v>0.55480993927068567</v>
      </c>
      <c r="F151" s="425">
        <v>657.30600000000004</v>
      </c>
      <c r="G151" s="426">
        <v>602.53049999999996</v>
      </c>
      <c r="H151" s="426">
        <v>55.146000000000001</v>
      </c>
      <c r="I151" s="426">
        <v>605.82000000000005</v>
      </c>
      <c r="J151" s="426">
        <v>3.2895000000000891</v>
      </c>
      <c r="K151" s="428">
        <v>0.92167118511013135</v>
      </c>
      <c r="L151" s="134"/>
      <c r="M151" s="424" t="str">
        <f t="shared" si="2"/>
        <v/>
      </c>
    </row>
    <row r="152" spans="1:13" ht="14.45" customHeight="1" x14ac:dyDescent="0.2">
      <c r="A152" s="429" t="s">
        <v>395</v>
      </c>
      <c r="B152" s="425">
        <v>0</v>
      </c>
      <c r="C152" s="426">
        <v>0.55000000000000004</v>
      </c>
      <c r="D152" s="426">
        <v>0.55000000000000004</v>
      </c>
      <c r="E152" s="427">
        <v>0</v>
      </c>
      <c r="F152" s="425">
        <v>0</v>
      </c>
      <c r="G152" s="426">
        <v>0</v>
      </c>
      <c r="H152" s="426">
        <v>0</v>
      </c>
      <c r="I152" s="426">
        <v>0</v>
      </c>
      <c r="J152" s="426">
        <v>0</v>
      </c>
      <c r="K152" s="428">
        <v>0</v>
      </c>
      <c r="L152" s="134"/>
      <c r="M152" s="424" t="str">
        <f t="shared" si="2"/>
        <v>X</v>
      </c>
    </row>
    <row r="153" spans="1:13" ht="14.45" customHeight="1" x14ac:dyDescent="0.2">
      <c r="A153" s="429" t="s">
        <v>396</v>
      </c>
      <c r="B153" s="425">
        <v>0</v>
      </c>
      <c r="C153" s="426">
        <v>0.55000000000000004</v>
      </c>
      <c r="D153" s="426">
        <v>0.55000000000000004</v>
      </c>
      <c r="E153" s="427">
        <v>0</v>
      </c>
      <c r="F153" s="425">
        <v>0</v>
      </c>
      <c r="G153" s="426">
        <v>0</v>
      </c>
      <c r="H153" s="426">
        <v>0</v>
      </c>
      <c r="I153" s="426">
        <v>0</v>
      </c>
      <c r="J153" s="426">
        <v>0</v>
      </c>
      <c r="K153" s="428">
        <v>0</v>
      </c>
      <c r="L153" s="134"/>
      <c r="M153" s="424" t="str">
        <f t="shared" si="2"/>
        <v/>
      </c>
    </row>
    <row r="154" spans="1:13" ht="14.45" customHeight="1" x14ac:dyDescent="0.2">
      <c r="A154" s="429" t="s">
        <v>397</v>
      </c>
      <c r="B154" s="425">
        <v>0</v>
      </c>
      <c r="C154" s="426">
        <v>39.740459999999999</v>
      </c>
      <c r="D154" s="426">
        <v>39.740459999999999</v>
      </c>
      <c r="E154" s="427">
        <v>0</v>
      </c>
      <c r="F154" s="425">
        <v>0</v>
      </c>
      <c r="G154" s="426">
        <v>0</v>
      </c>
      <c r="H154" s="426">
        <v>0</v>
      </c>
      <c r="I154" s="426">
        <v>149.81010999999998</v>
      </c>
      <c r="J154" s="426">
        <v>149.81010999999998</v>
      </c>
      <c r="K154" s="428">
        <v>0</v>
      </c>
      <c r="L154" s="134"/>
      <c r="M154" s="424" t="str">
        <f t="shared" si="2"/>
        <v/>
      </c>
    </row>
    <row r="155" spans="1:13" ht="14.45" customHeight="1" x14ac:dyDescent="0.2">
      <c r="A155" s="429" t="s">
        <v>398</v>
      </c>
      <c r="B155" s="425">
        <v>0</v>
      </c>
      <c r="C155" s="426">
        <v>39.740459999999999</v>
      </c>
      <c r="D155" s="426">
        <v>39.740459999999999</v>
      </c>
      <c r="E155" s="427">
        <v>0</v>
      </c>
      <c r="F155" s="425">
        <v>0</v>
      </c>
      <c r="G155" s="426">
        <v>0</v>
      </c>
      <c r="H155" s="426">
        <v>0</v>
      </c>
      <c r="I155" s="426">
        <v>69.735929999999996</v>
      </c>
      <c r="J155" s="426">
        <v>69.735929999999996</v>
      </c>
      <c r="K155" s="428">
        <v>0</v>
      </c>
      <c r="L155" s="134"/>
      <c r="M155" s="424" t="str">
        <f t="shared" si="2"/>
        <v>X</v>
      </c>
    </row>
    <row r="156" spans="1:13" ht="14.45" customHeight="1" x14ac:dyDescent="0.2">
      <c r="A156" s="429" t="s">
        <v>399</v>
      </c>
      <c r="B156" s="425">
        <v>0</v>
      </c>
      <c r="C156" s="426">
        <v>39.740459999999999</v>
      </c>
      <c r="D156" s="426">
        <v>39.740459999999999</v>
      </c>
      <c r="E156" s="427">
        <v>0</v>
      </c>
      <c r="F156" s="425">
        <v>0</v>
      </c>
      <c r="G156" s="426">
        <v>0</v>
      </c>
      <c r="H156" s="426">
        <v>0</v>
      </c>
      <c r="I156" s="426">
        <v>69.735929999999996</v>
      </c>
      <c r="J156" s="426">
        <v>69.735929999999996</v>
      </c>
      <c r="K156" s="428">
        <v>0</v>
      </c>
      <c r="L156" s="134"/>
      <c r="M156" s="424" t="str">
        <f t="shared" si="2"/>
        <v/>
      </c>
    </row>
    <row r="157" spans="1:13" ht="14.45" customHeight="1" x14ac:dyDescent="0.2">
      <c r="A157" s="429" t="s">
        <v>400</v>
      </c>
      <c r="B157" s="425">
        <v>0</v>
      </c>
      <c r="C157" s="426">
        <v>0</v>
      </c>
      <c r="D157" s="426">
        <v>0</v>
      </c>
      <c r="E157" s="427">
        <v>0</v>
      </c>
      <c r="F157" s="425">
        <v>0</v>
      </c>
      <c r="G157" s="426">
        <v>0</v>
      </c>
      <c r="H157" s="426">
        <v>0</v>
      </c>
      <c r="I157" s="426">
        <v>45.069180000000003</v>
      </c>
      <c r="J157" s="426">
        <v>45.069180000000003</v>
      </c>
      <c r="K157" s="428">
        <v>0</v>
      </c>
      <c r="L157" s="134"/>
      <c r="M157" s="424" t="str">
        <f t="shared" si="2"/>
        <v>X</v>
      </c>
    </row>
    <row r="158" spans="1:13" ht="14.45" customHeight="1" x14ac:dyDescent="0.2">
      <c r="A158" s="429" t="s">
        <v>401</v>
      </c>
      <c r="B158" s="425">
        <v>0</v>
      </c>
      <c r="C158" s="426">
        <v>0</v>
      </c>
      <c r="D158" s="426">
        <v>0</v>
      </c>
      <c r="E158" s="427">
        <v>0</v>
      </c>
      <c r="F158" s="425">
        <v>0</v>
      </c>
      <c r="G158" s="426">
        <v>0</v>
      </c>
      <c r="H158" s="426">
        <v>0</v>
      </c>
      <c r="I158" s="426">
        <v>41.429279999999999</v>
      </c>
      <c r="J158" s="426">
        <v>41.429279999999999</v>
      </c>
      <c r="K158" s="428">
        <v>0</v>
      </c>
      <c r="L158" s="134"/>
      <c r="M158" s="424" t="str">
        <f t="shared" si="2"/>
        <v/>
      </c>
    </row>
    <row r="159" spans="1:13" ht="14.45" customHeight="1" x14ac:dyDescent="0.2">
      <c r="A159" s="429" t="s">
        <v>402</v>
      </c>
      <c r="B159" s="425">
        <v>0</v>
      </c>
      <c r="C159" s="426">
        <v>0</v>
      </c>
      <c r="D159" s="426">
        <v>0</v>
      </c>
      <c r="E159" s="427">
        <v>0</v>
      </c>
      <c r="F159" s="425">
        <v>0</v>
      </c>
      <c r="G159" s="426">
        <v>0</v>
      </c>
      <c r="H159" s="426">
        <v>0</v>
      </c>
      <c r="I159" s="426">
        <v>3.6398999999999999</v>
      </c>
      <c r="J159" s="426">
        <v>3.6398999999999999</v>
      </c>
      <c r="K159" s="428">
        <v>0</v>
      </c>
      <c r="L159" s="134"/>
      <c r="M159" s="424" t="str">
        <f t="shared" si="2"/>
        <v/>
      </c>
    </row>
    <row r="160" spans="1:13" ht="14.45" customHeight="1" x14ac:dyDescent="0.2">
      <c r="A160" s="429" t="s">
        <v>403</v>
      </c>
      <c r="B160" s="425">
        <v>0</v>
      </c>
      <c r="C160" s="426">
        <v>0</v>
      </c>
      <c r="D160" s="426">
        <v>0</v>
      </c>
      <c r="E160" s="427">
        <v>0</v>
      </c>
      <c r="F160" s="425">
        <v>0</v>
      </c>
      <c r="G160" s="426">
        <v>0</v>
      </c>
      <c r="H160" s="426">
        <v>0</v>
      </c>
      <c r="I160" s="426">
        <v>35.005000000000003</v>
      </c>
      <c r="J160" s="426">
        <v>35.005000000000003</v>
      </c>
      <c r="K160" s="428">
        <v>0</v>
      </c>
      <c r="L160" s="134"/>
      <c r="M160" s="424" t="str">
        <f t="shared" si="2"/>
        <v>X</v>
      </c>
    </row>
    <row r="161" spans="1:13" ht="14.45" customHeight="1" x14ac:dyDescent="0.2">
      <c r="A161" s="429" t="s">
        <v>404</v>
      </c>
      <c r="B161" s="425">
        <v>0</v>
      </c>
      <c r="C161" s="426">
        <v>0</v>
      </c>
      <c r="D161" s="426">
        <v>0</v>
      </c>
      <c r="E161" s="427">
        <v>0</v>
      </c>
      <c r="F161" s="425">
        <v>0</v>
      </c>
      <c r="G161" s="426">
        <v>0</v>
      </c>
      <c r="H161" s="426">
        <v>0</v>
      </c>
      <c r="I161" s="426">
        <v>35.005000000000003</v>
      </c>
      <c r="J161" s="426">
        <v>35.005000000000003</v>
      </c>
      <c r="K161" s="428">
        <v>0</v>
      </c>
      <c r="L161" s="134"/>
      <c r="M161" s="424" t="str">
        <f t="shared" si="2"/>
        <v/>
      </c>
    </row>
    <row r="162" spans="1:13" ht="14.45" customHeight="1" x14ac:dyDescent="0.2">
      <c r="A162" s="429" t="s">
        <v>405</v>
      </c>
      <c r="B162" s="425">
        <v>0.13794960000000001</v>
      </c>
      <c r="C162" s="426">
        <v>3.3919999999999999E-2</v>
      </c>
      <c r="D162" s="426">
        <v>-0.1040296</v>
      </c>
      <c r="E162" s="427">
        <v>0.24588690362277235</v>
      </c>
      <c r="F162" s="425">
        <v>0</v>
      </c>
      <c r="G162" s="426">
        <v>0</v>
      </c>
      <c r="H162" s="426">
        <v>0</v>
      </c>
      <c r="I162" s="426">
        <v>0.38656999999999997</v>
      </c>
      <c r="J162" s="426">
        <v>0.38656999999999997</v>
      </c>
      <c r="K162" s="428">
        <v>0</v>
      </c>
      <c r="L162" s="134"/>
      <c r="M162" s="424" t="str">
        <f t="shared" si="2"/>
        <v/>
      </c>
    </row>
    <row r="163" spans="1:13" ht="14.45" customHeight="1" x14ac:dyDescent="0.2">
      <c r="A163" s="429" t="s">
        <v>406</v>
      </c>
      <c r="B163" s="425">
        <v>0.13794960000000001</v>
      </c>
      <c r="C163" s="426">
        <v>3.3919999999999999E-2</v>
      </c>
      <c r="D163" s="426">
        <v>-0.1040296</v>
      </c>
      <c r="E163" s="427">
        <v>0.24588690362277235</v>
      </c>
      <c r="F163" s="425">
        <v>0</v>
      </c>
      <c r="G163" s="426">
        <v>0</v>
      </c>
      <c r="H163" s="426">
        <v>0</v>
      </c>
      <c r="I163" s="426">
        <v>0.38656999999999997</v>
      </c>
      <c r="J163" s="426">
        <v>0.38656999999999997</v>
      </c>
      <c r="K163" s="428">
        <v>0</v>
      </c>
      <c r="L163" s="134"/>
      <c r="M163" s="424" t="str">
        <f t="shared" si="2"/>
        <v/>
      </c>
    </row>
    <row r="164" spans="1:13" ht="14.45" customHeight="1" x14ac:dyDescent="0.2">
      <c r="A164" s="429" t="s">
        <v>407</v>
      </c>
      <c r="B164" s="425">
        <v>0.13794960000000001</v>
      </c>
      <c r="C164" s="426">
        <v>3.3919999999999999E-2</v>
      </c>
      <c r="D164" s="426">
        <v>-0.1040296</v>
      </c>
      <c r="E164" s="427">
        <v>0.24588690362277235</v>
      </c>
      <c r="F164" s="425">
        <v>0</v>
      </c>
      <c r="G164" s="426">
        <v>0</v>
      </c>
      <c r="H164" s="426">
        <v>0</v>
      </c>
      <c r="I164" s="426">
        <v>0.38656999999999997</v>
      </c>
      <c r="J164" s="426">
        <v>0.38656999999999997</v>
      </c>
      <c r="K164" s="428">
        <v>0</v>
      </c>
      <c r="L164" s="134"/>
      <c r="M164" s="424" t="str">
        <f t="shared" si="2"/>
        <v>X</v>
      </c>
    </row>
    <row r="165" spans="1:13" ht="14.45" customHeight="1" x14ac:dyDescent="0.2">
      <c r="A165" s="429" t="s">
        <v>408</v>
      </c>
      <c r="B165" s="425">
        <v>0.13794960000000001</v>
      </c>
      <c r="C165" s="426">
        <v>3.3919999999999999E-2</v>
      </c>
      <c r="D165" s="426">
        <v>-0.1040296</v>
      </c>
      <c r="E165" s="427">
        <v>0.24588690362277235</v>
      </c>
      <c r="F165" s="425">
        <v>0</v>
      </c>
      <c r="G165" s="426">
        <v>0</v>
      </c>
      <c r="H165" s="426">
        <v>0</v>
      </c>
      <c r="I165" s="426">
        <v>0.38656999999999997</v>
      </c>
      <c r="J165" s="426">
        <v>0.38656999999999997</v>
      </c>
      <c r="K165" s="428">
        <v>0</v>
      </c>
      <c r="L165" s="134"/>
      <c r="M165" s="424" t="str">
        <f t="shared" si="2"/>
        <v/>
      </c>
    </row>
    <row r="166" spans="1:13" ht="14.45" customHeight="1" x14ac:dyDescent="0.2">
      <c r="A166" s="429" t="s">
        <v>409</v>
      </c>
      <c r="B166" s="425">
        <v>3723.6040980000002</v>
      </c>
      <c r="C166" s="426">
        <v>47940.717790000002</v>
      </c>
      <c r="D166" s="426">
        <v>44217.113691999999</v>
      </c>
      <c r="E166" s="427">
        <v>12.874816046031755</v>
      </c>
      <c r="F166" s="425">
        <v>37838.769355400007</v>
      </c>
      <c r="G166" s="426">
        <v>34685.538575783343</v>
      </c>
      <c r="H166" s="426">
        <v>4570.0776500000002</v>
      </c>
      <c r="I166" s="426">
        <v>50136.53656</v>
      </c>
      <c r="J166" s="426">
        <v>15450.997984216658</v>
      </c>
      <c r="K166" s="428">
        <v>1.3250044177994644</v>
      </c>
      <c r="L166" s="134"/>
      <c r="M166" s="424" t="str">
        <f t="shared" si="2"/>
        <v/>
      </c>
    </row>
    <row r="167" spans="1:13" ht="14.45" customHeight="1" x14ac:dyDescent="0.2">
      <c r="A167" s="429" t="s">
        <v>410</v>
      </c>
      <c r="B167" s="425">
        <v>2387.1935219000002</v>
      </c>
      <c r="C167" s="426">
        <v>43915.379390000002</v>
      </c>
      <c r="D167" s="426">
        <v>41528.185868100001</v>
      </c>
      <c r="E167" s="427">
        <v>18.396237668677632</v>
      </c>
      <c r="F167" s="425">
        <v>37829.168385199999</v>
      </c>
      <c r="G167" s="426">
        <v>34676.737686433327</v>
      </c>
      <c r="H167" s="426">
        <v>4497.1910399999997</v>
      </c>
      <c r="I167" s="426">
        <v>47343.489809999999</v>
      </c>
      <c r="J167" s="426">
        <v>12666.752123566672</v>
      </c>
      <c r="K167" s="428">
        <v>1.2515075490933159</v>
      </c>
      <c r="L167" s="134"/>
      <c r="M167" s="424" t="str">
        <f t="shared" si="2"/>
        <v/>
      </c>
    </row>
    <row r="168" spans="1:13" ht="14.45" customHeight="1" x14ac:dyDescent="0.2">
      <c r="A168" s="429" t="s">
        <v>411</v>
      </c>
      <c r="B168" s="425">
        <v>822.17145230000006</v>
      </c>
      <c r="C168" s="426">
        <v>42269.653789999997</v>
      </c>
      <c r="D168" s="426">
        <v>41447.482337699999</v>
      </c>
      <c r="E168" s="427">
        <v>51.412212953577878</v>
      </c>
      <c r="F168" s="425">
        <v>36283.8321278</v>
      </c>
      <c r="G168" s="426">
        <v>33260.179450483331</v>
      </c>
      <c r="H168" s="426">
        <v>4386.9573200000004</v>
      </c>
      <c r="I168" s="426">
        <v>45782.754229999999</v>
      </c>
      <c r="J168" s="426">
        <v>12522.574779516668</v>
      </c>
      <c r="K168" s="428">
        <v>1.2617948972077317</v>
      </c>
      <c r="L168" s="134"/>
      <c r="M168" s="424" t="str">
        <f t="shared" si="2"/>
        <v/>
      </c>
    </row>
    <row r="169" spans="1:13" ht="14.45" customHeight="1" x14ac:dyDescent="0.2">
      <c r="A169" s="429" t="s">
        <v>412</v>
      </c>
      <c r="B169" s="425">
        <v>822.17145230000006</v>
      </c>
      <c r="C169" s="426">
        <v>1497.3792599999999</v>
      </c>
      <c r="D169" s="426">
        <v>675.20780769999988</v>
      </c>
      <c r="E169" s="427">
        <v>1.8212493948933963</v>
      </c>
      <c r="F169" s="425">
        <v>1061.6380775999999</v>
      </c>
      <c r="G169" s="426">
        <v>973.16823779999982</v>
      </c>
      <c r="H169" s="426">
        <v>139.78479000000002</v>
      </c>
      <c r="I169" s="426">
        <v>1629.7415000000001</v>
      </c>
      <c r="J169" s="426">
        <v>656.57326220000027</v>
      </c>
      <c r="K169" s="428">
        <v>1.5351196743849727</v>
      </c>
      <c r="L169" s="134"/>
      <c r="M169" s="424" t="str">
        <f t="shared" si="2"/>
        <v>X</v>
      </c>
    </row>
    <row r="170" spans="1:13" ht="14.45" customHeight="1" x14ac:dyDescent="0.2">
      <c r="A170" s="429" t="s">
        <v>413</v>
      </c>
      <c r="B170" s="425">
        <v>-68.608976699999999</v>
      </c>
      <c r="C170" s="426">
        <v>142.24973</v>
      </c>
      <c r="D170" s="426">
        <v>210.8587067</v>
      </c>
      <c r="E170" s="427">
        <v>-2.0733399161745552</v>
      </c>
      <c r="F170" s="425">
        <v>-111.0812</v>
      </c>
      <c r="G170" s="426">
        <v>-101.82443333333332</v>
      </c>
      <c r="H170" s="426">
        <v>0.32318999999999998</v>
      </c>
      <c r="I170" s="426">
        <v>6.8788400000000003</v>
      </c>
      <c r="J170" s="426">
        <v>108.70327333333331</v>
      </c>
      <c r="K170" s="428">
        <v>-6.1926230541261715E-2</v>
      </c>
      <c r="L170" s="134"/>
      <c r="M170" s="424" t="str">
        <f t="shared" si="2"/>
        <v/>
      </c>
    </row>
    <row r="171" spans="1:13" ht="14.45" customHeight="1" x14ac:dyDescent="0.2">
      <c r="A171" s="429" t="s">
        <v>414</v>
      </c>
      <c r="B171" s="425">
        <v>764.2936691000001</v>
      </c>
      <c r="C171" s="426">
        <v>1244.9054799999999</v>
      </c>
      <c r="D171" s="426">
        <v>480.6118108999998</v>
      </c>
      <c r="E171" s="427">
        <v>1.6288313384382052</v>
      </c>
      <c r="F171" s="425">
        <v>1063.3651057</v>
      </c>
      <c r="G171" s="426">
        <v>974.75134689166657</v>
      </c>
      <c r="H171" s="426">
        <v>133.31592999999998</v>
      </c>
      <c r="I171" s="426">
        <v>1467.2435</v>
      </c>
      <c r="J171" s="426">
        <v>492.49215310833347</v>
      </c>
      <c r="K171" s="428">
        <v>1.3798115925894823</v>
      </c>
      <c r="L171" s="134"/>
      <c r="M171" s="424" t="str">
        <f t="shared" si="2"/>
        <v/>
      </c>
    </row>
    <row r="172" spans="1:13" ht="14.45" customHeight="1" x14ac:dyDescent="0.2">
      <c r="A172" s="429" t="s">
        <v>415</v>
      </c>
      <c r="B172" s="425">
        <v>0</v>
      </c>
      <c r="C172" s="426">
        <v>1.6</v>
      </c>
      <c r="D172" s="426">
        <v>1.6</v>
      </c>
      <c r="E172" s="427">
        <v>0</v>
      </c>
      <c r="F172" s="425">
        <v>0</v>
      </c>
      <c r="G172" s="426">
        <v>0</v>
      </c>
      <c r="H172" s="426">
        <v>0</v>
      </c>
      <c r="I172" s="426">
        <v>10.4</v>
      </c>
      <c r="J172" s="426">
        <v>10.4</v>
      </c>
      <c r="K172" s="428">
        <v>0</v>
      </c>
      <c r="L172" s="134"/>
      <c r="M172" s="424" t="str">
        <f t="shared" si="2"/>
        <v/>
      </c>
    </row>
    <row r="173" spans="1:13" ht="14.45" customHeight="1" x14ac:dyDescent="0.2">
      <c r="A173" s="429" t="s">
        <v>416</v>
      </c>
      <c r="B173" s="425">
        <v>87.28431350000001</v>
      </c>
      <c r="C173" s="426">
        <v>54.888280000000002</v>
      </c>
      <c r="D173" s="426">
        <v>-32.396033500000009</v>
      </c>
      <c r="E173" s="427">
        <v>0.62884472362837562</v>
      </c>
      <c r="F173" s="425">
        <v>63.128887199999994</v>
      </c>
      <c r="G173" s="426">
        <v>57.868146599999989</v>
      </c>
      <c r="H173" s="426">
        <v>0</v>
      </c>
      <c r="I173" s="426">
        <v>64.046149999999997</v>
      </c>
      <c r="J173" s="426">
        <v>6.1780034000000086</v>
      </c>
      <c r="K173" s="428">
        <v>1.0145300010927487</v>
      </c>
      <c r="L173" s="134"/>
      <c r="M173" s="424" t="str">
        <f t="shared" si="2"/>
        <v/>
      </c>
    </row>
    <row r="174" spans="1:13" ht="14.45" customHeight="1" x14ac:dyDescent="0.2">
      <c r="A174" s="429" t="s">
        <v>417</v>
      </c>
      <c r="B174" s="425">
        <v>39.202446399999999</v>
      </c>
      <c r="C174" s="426">
        <v>53.735769999999995</v>
      </c>
      <c r="D174" s="426">
        <v>14.533323599999996</v>
      </c>
      <c r="E174" s="427">
        <v>1.3707249147594012</v>
      </c>
      <c r="F174" s="425">
        <v>46.225284699999996</v>
      </c>
      <c r="G174" s="426">
        <v>42.373177641666665</v>
      </c>
      <c r="H174" s="426">
        <v>6.14567</v>
      </c>
      <c r="I174" s="426">
        <v>81.173009999999991</v>
      </c>
      <c r="J174" s="426">
        <v>38.799832358333326</v>
      </c>
      <c r="K174" s="428">
        <v>1.7560305042318105</v>
      </c>
      <c r="L174" s="134"/>
      <c r="M174" s="424" t="str">
        <f t="shared" si="2"/>
        <v/>
      </c>
    </row>
    <row r="175" spans="1:13" ht="14.45" customHeight="1" x14ac:dyDescent="0.2">
      <c r="A175" s="429" t="s">
        <v>418</v>
      </c>
      <c r="B175" s="425">
        <v>0</v>
      </c>
      <c r="C175" s="426">
        <v>157.06390999999999</v>
      </c>
      <c r="D175" s="426">
        <v>157.06390999999999</v>
      </c>
      <c r="E175" s="427">
        <v>0</v>
      </c>
      <c r="F175" s="425">
        <v>90.019971499999997</v>
      </c>
      <c r="G175" s="426">
        <v>82.51830720833334</v>
      </c>
      <c r="H175" s="426">
        <v>2.45716</v>
      </c>
      <c r="I175" s="426">
        <v>34.653239999999997</v>
      </c>
      <c r="J175" s="426">
        <v>-47.865067208333343</v>
      </c>
      <c r="K175" s="428">
        <v>0.38495057732827653</v>
      </c>
      <c r="L175" s="134"/>
      <c r="M175" s="424" t="str">
        <f t="shared" si="2"/>
        <v>X</v>
      </c>
    </row>
    <row r="176" spans="1:13" ht="14.45" customHeight="1" x14ac:dyDescent="0.2">
      <c r="A176" s="429" t="s">
        <v>419</v>
      </c>
      <c r="B176" s="425">
        <v>0</v>
      </c>
      <c r="C176" s="426">
        <v>28.113009999999999</v>
      </c>
      <c r="D176" s="426">
        <v>28.113009999999999</v>
      </c>
      <c r="E176" s="427">
        <v>0</v>
      </c>
      <c r="F176" s="425">
        <v>0</v>
      </c>
      <c r="G176" s="426">
        <v>0</v>
      </c>
      <c r="H176" s="426">
        <v>0</v>
      </c>
      <c r="I176" s="426">
        <v>9.2855600000000003</v>
      </c>
      <c r="J176" s="426">
        <v>9.2855600000000003</v>
      </c>
      <c r="K176" s="428">
        <v>0</v>
      </c>
      <c r="L176" s="134"/>
      <c r="M176" s="424" t="str">
        <f t="shared" si="2"/>
        <v/>
      </c>
    </row>
    <row r="177" spans="1:13" ht="14.45" customHeight="1" x14ac:dyDescent="0.2">
      <c r="A177" s="429" t="s">
        <v>420</v>
      </c>
      <c r="B177" s="425">
        <v>0</v>
      </c>
      <c r="C177" s="426">
        <v>128.95089999999999</v>
      </c>
      <c r="D177" s="426">
        <v>128.95089999999999</v>
      </c>
      <c r="E177" s="427">
        <v>0</v>
      </c>
      <c r="F177" s="425">
        <v>90.019971499999997</v>
      </c>
      <c r="G177" s="426">
        <v>82.51830720833334</v>
      </c>
      <c r="H177" s="426">
        <v>2.45716</v>
      </c>
      <c r="I177" s="426">
        <v>25.36768</v>
      </c>
      <c r="J177" s="426">
        <v>-57.15062720833334</v>
      </c>
      <c r="K177" s="428">
        <v>0.28180057799729474</v>
      </c>
      <c r="L177" s="134"/>
      <c r="M177" s="424" t="str">
        <f t="shared" si="2"/>
        <v/>
      </c>
    </row>
    <row r="178" spans="1:13" ht="14.45" customHeight="1" x14ac:dyDescent="0.2">
      <c r="A178" s="429" t="s">
        <v>421</v>
      </c>
      <c r="B178" s="425">
        <v>0</v>
      </c>
      <c r="C178" s="426">
        <v>39231.131289999998</v>
      </c>
      <c r="D178" s="426">
        <v>39231.131289999998</v>
      </c>
      <c r="E178" s="427">
        <v>0</v>
      </c>
      <c r="F178" s="425">
        <v>35132.174078700002</v>
      </c>
      <c r="G178" s="426">
        <v>32204.492905475003</v>
      </c>
      <c r="H178" s="426">
        <v>4179.3149300000005</v>
      </c>
      <c r="I178" s="426">
        <v>43189.801220000001</v>
      </c>
      <c r="J178" s="426">
        <v>10985.308314524998</v>
      </c>
      <c r="K178" s="428">
        <v>1.2293517936934393</v>
      </c>
      <c r="L178" s="134"/>
      <c r="M178" s="424" t="str">
        <f t="shared" si="2"/>
        <v>X</v>
      </c>
    </row>
    <row r="179" spans="1:13" ht="14.45" customHeight="1" x14ac:dyDescent="0.2">
      <c r="A179" s="429" t="s">
        <v>422</v>
      </c>
      <c r="B179" s="425">
        <v>0</v>
      </c>
      <c r="C179" s="426">
        <v>39231.131289999998</v>
      </c>
      <c r="D179" s="426">
        <v>39231.131289999998</v>
      </c>
      <c r="E179" s="427">
        <v>0</v>
      </c>
      <c r="F179" s="425">
        <v>35132.174078700002</v>
      </c>
      <c r="G179" s="426">
        <v>32204.492905475003</v>
      </c>
      <c r="H179" s="426">
        <v>4179.3149300000005</v>
      </c>
      <c r="I179" s="426">
        <v>43189.801220000001</v>
      </c>
      <c r="J179" s="426">
        <v>10985.308314524998</v>
      </c>
      <c r="K179" s="428">
        <v>1.2293517936934393</v>
      </c>
      <c r="L179" s="134"/>
      <c r="M179" s="424" t="str">
        <f t="shared" si="2"/>
        <v/>
      </c>
    </row>
    <row r="180" spans="1:13" ht="14.45" customHeight="1" x14ac:dyDescent="0.2">
      <c r="A180" s="429" t="s">
        <v>423</v>
      </c>
      <c r="B180" s="425">
        <v>0</v>
      </c>
      <c r="C180" s="426">
        <v>1384.07933</v>
      </c>
      <c r="D180" s="426">
        <v>1384.07933</v>
      </c>
      <c r="E180" s="427">
        <v>0</v>
      </c>
      <c r="F180" s="425">
        <v>0</v>
      </c>
      <c r="G180" s="426">
        <v>0</v>
      </c>
      <c r="H180" s="426">
        <v>65.400440000000003</v>
      </c>
      <c r="I180" s="426">
        <v>928.55826999999999</v>
      </c>
      <c r="J180" s="426">
        <v>928.55826999999999</v>
      </c>
      <c r="K180" s="428">
        <v>0</v>
      </c>
      <c r="L180" s="134"/>
      <c r="M180" s="424" t="str">
        <f t="shared" si="2"/>
        <v>X</v>
      </c>
    </row>
    <row r="181" spans="1:13" ht="14.45" customHeight="1" x14ac:dyDescent="0.2">
      <c r="A181" s="429" t="s">
        <v>424</v>
      </c>
      <c r="B181" s="425">
        <v>0</v>
      </c>
      <c r="C181" s="426">
        <v>1384.07933</v>
      </c>
      <c r="D181" s="426">
        <v>1384.07933</v>
      </c>
      <c r="E181" s="427">
        <v>0</v>
      </c>
      <c r="F181" s="425">
        <v>0</v>
      </c>
      <c r="G181" s="426">
        <v>0</v>
      </c>
      <c r="H181" s="426">
        <v>65.400440000000003</v>
      </c>
      <c r="I181" s="426">
        <v>928.55826999999999</v>
      </c>
      <c r="J181" s="426">
        <v>928.55826999999999</v>
      </c>
      <c r="K181" s="428">
        <v>0</v>
      </c>
      <c r="L181" s="134"/>
      <c r="M181" s="424" t="str">
        <f t="shared" si="2"/>
        <v/>
      </c>
    </row>
    <row r="182" spans="1:13" ht="14.45" customHeight="1" x14ac:dyDescent="0.2">
      <c r="A182" s="429" t="s">
        <v>425</v>
      </c>
      <c r="B182" s="425">
        <v>1565.0220696000001</v>
      </c>
      <c r="C182" s="426">
        <v>1645.7256</v>
      </c>
      <c r="D182" s="426">
        <v>80.703530399999863</v>
      </c>
      <c r="E182" s="427">
        <v>1.0515670238571311</v>
      </c>
      <c r="F182" s="425">
        <v>1545.3362574</v>
      </c>
      <c r="G182" s="426">
        <v>1416.5582359500002</v>
      </c>
      <c r="H182" s="426">
        <v>110.23372000000001</v>
      </c>
      <c r="I182" s="426">
        <v>1560.73558</v>
      </c>
      <c r="J182" s="426">
        <v>144.17734404999987</v>
      </c>
      <c r="K182" s="428">
        <v>1.0099650302814411</v>
      </c>
      <c r="L182" s="134"/>
      <c r="M182" s="424" t="str">
        <f t="shared" si="2"/>
        <v/>
      </c>
    </row>
    <row r="183" spans="1:13" ht="14.45" customHeight="1" x14ac:dyDescent="0.2">
      <c r="A183" s="429" t="s">
        <v>426</v>
      </c>
      <c r="B183" s="425">
        <v>1565.0220696000001</v>
      </c>
      <c r="C183" s="426">
        <v>1645.7256</v>
      </c>
      <c r="D183" s="426">
        <v>80.703530399999863</v>
      </c>
      <c r="E183" s="427">
        <v>1.0515670238571311</v>
      </c>
      <c r="F183" s="425">
        <v>1545.3362574</v>
      </c>
      <c r="G183" s="426">
        <v>1416.5582359500002</v>
      </c>
      <c r="H183" s="426">
        <v>110.23372000000001</v>
      </c>
      <c r="I183" s="426">
        <v>1560.73558</v>
      </c>
      <c r="J183" s="426">
        <v>144.17734404999987</v>
      </c>
      <c r="K183" s="428">
        <v>1.0099650302814411</v>
      </c>
      <c r="L183" s="134"/>
      <c r="M183" s="424" t="str">
        <f t="shared" si="2"/>
        <v>X</v>
      </c>
    </row>
    <row r="184" spans="1:13" ht="14.45" customHeight="1" x14ac:dyDescent="0.2">
      <c r="A184" s="429" t="s">
        <v>427</v>
      </c>
      <c r="B184" s="425">
        <v>1565.0220696000001</v>
      </c>
      <c r="C184" s="426">
        <v>1645.7256</v>
      </c>
      <c r="D184" s="426">
        <v>80.703530399999863</v>
      </c>
      <c r="E184" s="427">
        <v>1.0515670238571311</v>
      </c>
      <c r="F184" s="425">
        <v>1545.3362574</v>
      </c>
      <c r="G184" s="426">
        <v>1416.5582359500002</v>
      </c>
      <c r="H184" s="426">
        <v>110.23372000000001</v>
      </c>
      <c r="I184" s="426">
        <v>1560.73558</v>
      </c>
      <c r="J184" s="426">
        <v>144.17734404999987</v>
      </c>
      <c r="K184" s="428">
        <v>1.0099650302814411</v>
      </c>
      <c r="L184" s="134"/>
      <c r="M184" s="424" t="str">
        <f t="shared" si="2"/>
        <v/>
      </c>
    </row>
    <row r="185" spans="1:13" ht="14.45" customHeight="1" x14ac:dyDescent="0.2">
      <c r="A185" s="429" t="s">
        <v>428</v>
      </c>
      <c r="B185" s="425">
        <v>1336.4085276999999</v>
      </c>
      <c r="C185" s="426">
        <v>1413.7092399999999</v>
      </c>
      <c r="D185" s="426">
        <v>77.300712299999986</v>
      </c>
      <c r="E185" s="427">
        <v>1.0578421273867782</v>
      </c>
      <c r="F185" s="425">
        <v>9.600970199999999</v>
      </c>
      <c r="G185" s="426">
        <v>8.8008893500000003</v>
      </c>
      <c r="H185" s="426">
        <v>6.5700000000000008E-2</v>
      </c>
      <c r="I185" s="426">
        <v>67.21602</v>
      </c>
      <c r="J185" s="426">
        <v>58.415130650000002</v>
      </c>
      <c r="K185" s="428">
        <v>7.0009612153571741</v>
      </c>
      <c r="L185" s="134"/>
      <c r="M185" s="424" t="str">
        <f t="shared" si="2"/>
        <v/>
      </c>
    </row>
    <row r="186" spans="1:13" ht="14.45" customHeight="1" x14ac:dyDescent="0.2">
      <c r="A186" s="429" t="s">
        <v>429</v>
      </c>
      <c r="B186" s="425">
        <v>0</v>
      </c>
      <c r="C186" s="426">
        <v>14.75</v>
      </c>
      <c r="D186" s="426">
        <v>14.75</v>
      </c>
      <c r="E186" s="427">
        <v>0</v>
      </c>
      <c r="F186" s="425">
        <v>0</v>
      </c>
      <c r="G186" s="426">
        <v>0</v>
      </c>
      <c r="H186" s="426">
        <v>0</v>
      </c>
      <c r="I186" s="426">
        <v>29.75</v>
      </c>
      <c r="J186" s="426">
        <v>29.75</v>
      </c>
      <c r="K186" s="428">
        <v>0</v>
      </c>
      <c r="L186" s="134"/>
      <c r="M186" s="424" t="str">
        <f t="shared" si="2"/>
        <v/>
      </c>
    </row>
    <row r="187" spans="1:13" ht="14.45" customHeight="1" x14ac:dyDescent="0.2">
      <c r="A187" s="429" t="s">
        <v>430</v>
      </c>
      <c r="B187" s="425">
        <v>0</v>
      </c>
      <c r="C187" s="426">
        <v>14.75</v>
      </c>
      <c r="D187" s="426">
        <v>14.75</v>
      </c>
      <c r="E187" s="427">
        <v>0</v>
      </c>
      <c r="F187" s="425">
        <v>0</v>
      </c>
      <c r="G187" s="426">
        <v>0</v>
      </c>
      <c r="H187" s="426">
        <v>0</v>
      </c>
      <c r="I187" s="426">
        <v>29.75</v>
      </c>
      <c r="J187" s="426">
        <v>29.75</v>
      </c>
      <c r="K187" s="428">
        <v>0</v>
      </c>
      <c r="L187" s="134"/>
      <c r="M187" s="424" t="str">
        <f t="shared" si="2"/>
        <v>X</v>
      </c>
    </row>
    <row r="188" spans="1:13" ht="14.45" customHeight="1" x14ac:dyDescent="0.2">
      <c r="A188" s="429" t="s">
        <v>431</v>
      </c>
      <c r="B188" s="425">
        <v>0</v>
      </c>
      <c r="C188" s="426">
        <v>14.75</v>
      </c>
      <c r="D188" s="426">
        <v>14.75</v>
      </c>
      <c r="E188" s="427">
        <v>0</v>
      </c>
      <c r="F188" s="425">
        <v>0</v>
      </c>
      <c r="G188" s="426">
        <v>0</v>
      </c>
      <c r="H188" s="426">
        <v>0</v>
      </c>
      <c r="I188" s="426">
        <v>29.75</v>
      </c>
      <c r="J188" s="426">
        <v>29.75</v>
      </c>
      <c r="K188" s="428">
        <v>0</v>
      </c>
      <c r="L188" s="134"/>
      <c r="M188" s="424" t="str">
        <f t="shared" si="2"/>
        <v/>
      </c>
    </row>
    <row r="189" spans="1:13" ht="14.45" customHeight="1" x14ac:dyDescent="0.2">
      <c r="A189" s="429" t="s">
        <v>432</v>
      </c>
      <c r="B189" s="425">
        <v>1336.4085276999999</v>
      </c>
      <c r="C189" s="426">
        <v>1398.9592399999999</v>
      </c>
      <c r="D189" s="426">
        <v>62.550712299999986</v>
      </c>
      <c r="E189" s="427">
        <v>1.0468050831789077</v>
      </c>
      <c r="F189" s="425">
        <v>9.600970199999999</v>
      </c>
      <c r="G189" s="426">
        <v>8.8008893500000003</v>
      </c>
      <c r="H189" s="426">
        <v>6.5700000000000008E-2</v>
      </c>
      <c r="I189" s="426">
        <v>37.46602</v>
      </c>
      <c r="J189" s="426">
        <v>28.665130650000002</v>
      </c>
      <c r="K189" s="428">
        <v>3.9023160388519904</v>
      </c>
      <c r="L189" s="134"/>
      <c r="M189" s="424" t="str">
        <f t="shared" si="2"/>
        <v/>
      </c>
    </row>
    <row r="190" spans="1:13" ht="14.45" customHeight="1" x14ac:dyDescent="0.2">
      <c r="A190" s="429" t="s">
        <v>433</v>
      </c>
      <c r="B190" s="425">
        <v>0</v>
      </c>
      <c r="C190" s="426">
        <v>0.83052999999999999</v>
      </c>
      <c r="D190" s="426">
        <v>0.83052999999999999</v>
      </c>
      <c r="E190" s="427">
        <v>0</v>
      </c>
      <c r="F190" s="425">
        <v>0</v>
      </c>
      <c r="G190" s="426">
        <v>0</v>
      </c>
      <c r="H190" s="426">
        <v>0</v>
      </c>
      <c r="I190" s="426">
        <v>0</v>
      </c>
      <c r="J190" s="426">
        <v>0</v>
      </c>
      <c r="K190" s="428">
        <v>0</v>
      </c>
      <c r="L190" s="134"/>
      <c r="M190" s="424" t="str">
        <f t="shared" si="2"/>
        <v>X</v>
      </c>
    </row>
    <row r="191" spans="1:13" ht="14.45" customHeight="1" x14ac:dyDescent="0.2">
      <c r="A191" s="429" t="s">
        <v>434</v>
      </c>
      <c r="B191" s="425">
        <v>0</v>
      </c>
      <c r="C191" s="426">
        <v>0.83052999999999999</v>
      </c>
      <c r="D191" s="426">
        <v>0.83052999999999999</v>
      </c>
      <c r="E191" s="427">
        <v>0</v>
      </c>
      <c r="F191" s="425">
        <v>0</v>
      </c>
      <c r="G191" s="426">
        <v>0</v>
      </c>
      <c r="H191" s="426">
        <v>0</v>
      </c>
      <c r="I191" s="426">
        <v>0</v>
      </c>
      <c r="J191" s="426">
        <v>0</v>
      </c>
      <c r="K191" s="428">
        <v>0</v>
      </c>
      <c r="L191" s="134"/>
      <c r="M191" s="424" t="str">
        <f t="shared" si="2"/>
        <v/>
      </c>
    </row>
    <row r="192" spans="1:13" ht="14.45" customHeight="1" x14ac:dyDescent="0.2">
      <c r="A192" s="429" t="s">
        <v>435</v>
      </c>
      <c r="B192" s="425">
        <v>0</v>
      </c>
      <c r="C192" s="426">
        <v>0.70499000000000001</v>
      </c>
      <c r="D192" s="426">
        <v>0.70499000000000001</v>
      </c>
      <c r="E192" s="427">
        <v>0</v>
      </c>
      <c r="F192" s="425">
        <v>0</v>
      </c>
      <c r="G192" s="426">
        <v>0</v>
      </c>
      <c r="H192" s="426">
        <v>3.2000000000000002E-3</v>
      </c>
      <c r="I192" s="426">
        <v>3.0879999999999998E-2</v>
      </c>
      <c r="J192" s="426">
        <v>3.0879999999999998E-2</v>
      </c>
      <c r="K192" s="428">
        <v>0</v>
      </c>
      <c r="L192" s="134"/>
      <c r="M192" s="424" t="str">
        <f t="shared" si="2"/>
        <v>X</v>
      </c>
    </row>
    <row r="193" spans="1:13" ht="14.45" customHeight="1" x14ac:dyDescent="0.2">
      <c r="A193" s="429" t="s">
        <v>436</v>
      </c>
      <c r="B193" s="425">
        <v>0</v>
      </c>
      <c r="C193" s="426">
        <v>4.7990000000000005E-2</v>
      </c>
      <c r="D193" s="426">
        <v>4.7990000000000005E-2</v>
      </c>
      <c r="E193" s="427">
        <v>0</v>
      </c>
      <c r="F193" s="425">
        <v>0</v>
      </c>
      <c r="G193" s="426">
        <v>0</v>
      </c>
      <c r="H193" s="426">
        <v>3.2000000000000002E-3</v>
      </c>
      <c r="I193" s="426">
        <v>3.0879999999999998E-2</v>
      </c>
      <c r="J193" s="426">
        <v>3.0879999999999998E-2</v>
      </c>
      <c r="K193" s="428">
        <v>0</v>
      </c>
      <c r="L193" s="134"/>
      <c r="M193" s="424" t="str">
        <f t="shared" si="2"/>
        <v/>
      </c>
    </row>
    <row r="194" spans="1:13" ht="14.45" customHeight="1" x14ac:dyDescent="0.2">
      <c r="A194" s="429" t="s">
        <v>437</v>
      </c>
      <c r="B194" s="425">
        <v>0</v>
      </c>
      <c r="C194" s="426">
        <v>0.65700000000000003</v>
      </c>
      <c r="D194" s="426">
        <v>0.65700000000000003</v>
      </c>
      <c r="E194" s="427">
        <v>0</v>
      </c>
      <c r="F194" s="425">
        <v>0</v>
      </c>
      <c r="G194" s="426">
        <v>0</v>
      </c>
      <c r="H194" s="426">
        <v>0</v>
      </c>
      <c r="I194" s="426">
        <v>0</v>
      </c>
      <c r="J194" s="426">
        <v>0</v>
      </c>
      <c r="K194" s="428">
        <v>0</v>
      </c>
      <c r="L194" s="134"/>
      <c r="M194" s="424" t="str">
        <f t="shared" si="2"/>
        <v/>
      </c>
    </row>
    <row r="195" spans="1:13" ht="14.45" customHeight="1" x14ac:dyDescent="0.2">
      <c r="A195" s="429" t="s">
        <v>438</v>
      </c>
      <c r="B195" s="425">
        <v>1336.4085276999999</v>
      </c>
      <c r="C195" s="426">
        <v>1397.42372</v>
      </c>
      <c r="D195" s="426">
        <v>61.015192300000081</v>
      </c>
      <c r="E195" s="427">
        <v>1.0456560932045302</v>
      </c>
      <c r="F195" s="425">
        <v>9.600970199999999</v>
      </c>
      <c r="G195" s="426">
        <v>8.8008893500000003</v>
      </c>
      <c r="H195" s="426">
        <v>6.25E-2</v>
      </c>
      <c r="I195" s="426">
        <v>35.899000000000001</v>
      </c>
      <c r="J195" s="426">
        <v>27.098110650000002</v>
      </c>
      <c r="K195" s="428">
        <v>3.739101283743179</v>
      </c>
      <c r="L195" s="134"/>
      <c r="M195" s="424" t="str">
        <f t="shared" si="2"/>
        <v>X</v>
      </c>
    </row>
    <row r="196" spans="1:13" ht="14.45" customHeight="1" x14ac:dyDescent="0.2">
      <c r="A196" s="429" t="s">
        <v>439</v>
      </c>
      <c r="B196" s="425">
        <v>1329.9999998999999</v>
      </c>
      <c r="C196" s="426">
        <v>1386.6126200000001</v>
      </c>
      <c r="D196" s="426">
        <v>56.612620100000186</v>
      </c>
      <c r="E196" s="427">
        <v>1.0425658797776367</v>
      </c>
      <c r="F196" s="425">
        <v>0</v>
      </c>
      <c r="G196" s="426">
        <v>0</v>
      </c>
      <c r="H196" s="426">
        <v>0</v>
      </c>
      <c r="I196" s="426">
        <v>34.4</v>
      </c>
      <c r="J196" s="426">
        <v>34.4</v>
      </c>
      <c r="K196" s="428">
        <v>0</v>
      </c>
      <c r="L196" s="134"/>
      <c r="M196" s="424" t="str">
        <f t="shared" si="2"/>
        <v/>
      </c>
    </row>
    <row r="197" spans="1:13" ht="14.45" customHeight="1" x14ac:dyDescent="0.2">
      <c r="A197" s="429" t="s">
        <v>440</v>
      </c>
      <c r="B197" s="425">
        <v>0</v>
      </c>
      <c r="C197" s="426">
        <v>3.5796000000000001</v>
      </c>
      <c r="D197" s="426">
        <v>3.5796000000000001</v>
      </c>
      <c r="E197" s="427">
        <v>0</v>
      </c>
      <c r="F197" s="425">
        <v>9.600970199999999</v>
      </c>
      <c r="G197" s="426">
        <v>8.8008893500000003</v>
      </c>
      <c r="H197" s="426">
        <v>6.25E-2</v>
      </c>
      <c r="I197" s="426">
        <v>1.4990000000000001</v>
      </c>
      <c r="J197" s="426">
        <v>-7.3018893499999997</v>
      </c>
      <c r="K197" s="428">
        <v>0.15613005443970654</v>
      </c>
      <c r="L197" s="134"/>
      <c r="M197" s="424" t="str">
        <f t="shared" si="2"/>
        <v/>
      </c>
    </row>
    <row r="198" spans="1:13" ht="14.45" customHeight="1" x14ac:dyDescent="0.2">
      <c r="A198" s="429" t="s">
        <v>441</v>
      </c>
      <c r="B198" s="425">
        <v>6.4085277999999999</v>
      </c>
      <c r="C198" s="426">
        <v>7.2314999999999996</v>
      </c>
      <c r="D198" s="426">
        <v>0.82297219999999971</v>
      </c>
      <c r="E198" s="427">
        <v>1.1284182928877986</v>
      </c>
      <c r="F198" s="425">
        <v>0</v>
      </c>
      <c r="G198" s="426">
        <v>0</v>
      </c>
      <c r="H198" s="426">
        <v>0</v>
      </c>
      <c r="I198" s="426">
        <v>0</v>
      </c>
      <c r="J198" s="426">
        <v>0</v>
      </c>
      <c r="K198" s="428">
        <v>0</v>
      </c>
      <c r="L198" s="134"/>
      <c r="M198" s="42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29" t="s">
        <v>442</v>
      </c>
      <c r="B199" s="425">
        <v>0</v>
      </c>
      <c r="C199" s="426">
        <v>0</v>
      </c>
      <c r="D199" s="426">
        <v>0</v>
      </c>
      <c r="E199" s="427">
        <v>0</v>
      </c>
      <c r="F199" s="425">
        <v>0</v>
      </c>
      <c r="G199" s="426">
        <v>0</v>
      </c>
      <c r="H199" s="426">
        <v>0</v>
      </c>
      <c r="I199" s="426">
        <v>1.5361400000000001</v>
      </c>
      <c r="J199" s="426">
        <v>1.5361400000000001</v>
      </c>
      <c r="K199" s="428">
        <v>0</v>
      </c>
      <c r="L199" s="134"/>
      <c r="M199" s="424" t="str">
        <f t="shared" si="3"/>
        <v>X</v>
      </c>
    </row>
    <row r="200" spans="1:13" ht="14.45" customHeight="1" x14ac:dyDescent="0.2">
      <c r="A200" s="429" t="s">
        <v>443</v>
      </c>
      <c r="B200" s="425">
        <v>0</v>
      </c>
      <c r="C200" s="426">
        <v>0</v>
      </c>
      <c r="D200" s="426">
        <v>0</v>
      </c>
      <c r="E200" s="427">
        <v>0</v>
      </c>
      <c r="F200" s="425">
        <v>0</v>
      </c>
      <c r="G200" s="426">
        <v>0</v>
      </c>
      <c r="H200" s="426">
        <v>0</v>
      </c>
      <c r="I200" s="426">
        <v>0.25624999999999998</v>
      </c>
      <c r="J200" s="426">
        <v>0.25624999999999998</v>
      </c>
      <c r="K200" s="428">
        <v>0</v>
      </c>
      <c r="L200" s="134"/>
      <c r="M200" s="424" t="str">
        <f t="shared" si="3"/>
        <v/>
      </c>
    </row>
    <row r="201" spans="1:13" ht="14.45" customHeight="1" x14ac:dyDescent="0.2">
      <c r="A201" s="429" t="s">
        <v>444</v>
      </c>
      <c r="B201" s="425">
        <v>0</v>
      </c>
      <c r="C201" s="426">
        <v>0</v>
      </c>
      <c r="D201" s="426">
        <v>0</v>
      </c>
      <c r="E201" s="427">
        <v>0</v>
      </c>
      <c r="F201" s="425">
        <v>0</v>
      </c>
      <c r="G201" s="426">
        <v>0</v>
      </c>
      <c r="H201" s="426">
        <v>0</v>
      </c>
      <c r="I201" s="426">
        <v>1.1737</v>
      </c>
      <c r="J201" s="426">
        <v>1.1737</v>
      </c>
      <c r="K201" s="428">
        <v>0</v>
      </c>
      <c r="L201" s="134"/>
      <c r="M201" s="424" t="str">
        <f t="shared" si="3"/>
        <v/>
      </c>
    </row>
    <row r="202" spans="1:13" ht="14.45" customHeight="1" x14ac:dyDescent="0.2">
      <c r="A202" s="429" t="s">
        <v>445</v>
      </c>
      <c r="B202" s="425">
        <v>0</v>
      </c>
      <c r="C202" s="426">
        <v>0</v>
      </c>
      <c r="D202" s="426">
        <v>0</v>
      </c>
      <c r="E202" s="427">
        <v>0</v>
      </c>
      <c r="F202" s="425">
        <v>0</v>
      </c>
      <c r="G202" s="426">
        <v>0</v>
      </c>
      <c r="H202" s="426">
        <v>0</v>
      </c>
      <c r="I202" s="426">
        <v>7.8689999999999996E-2</v>
      </c>
      <c r="J202" s="426">
        <v>7.8689999999999996E-2</v>
      </c>
      <c r="K202" s="428">
        <v>0</v>
      </c>
      <c r="L202" s="134"/>
      <c r="M202" s="424" t="str">
        <f t="shared" si="3"/>
        <v/>
      </c>
    </row>
    <row r="203" spans="1:13" ht="14.45" customHeight="1" x14ac:dyDescent="0.2">
      <c r="A203" s="429" t="s">
        <v>446</v>
      </c>
      <c r="B203" s="425">
        <v>0</v>
      </c>
      <c r="C203" s="426">
        <v>0</v>
      </c>
      <c r="D203" s="426">
        <v>0</v>
      </c>
      <c r="E203" s="427">
        <v>0</v>
      </c>
      <c r="F203" s="425">
        <v>0</v>
      </c>
      <c r="G203" s="426">
        <v>0</v>
      </c>
      <c r="H203" s="426">
        <v>0</v>
      </c>
      <c r="I203" s="426">
        <v>2.75E-2</v>
      </c>
      <c r="J203" s="426">
        <v>2.75E-2</v>
      </c>
      <c r="K203" s="428">
        <v>0</v>
      </c>
      <c r="L203" s="134"/>
      <c r="M203" s="424" t="str">
        <f t="shared" si="3"/>
        <v/>
      </c>
    </row>
    <row r="204" spans="1:13" ht="14.45" customHeight="1" x14ac:dyDescent="0.2">
      <c r="A204" s="429" t="s">
        <v>447</v>
      </c>
      <c r="B204" s="425">
        <v>2.0484000000000001E-3</v>
      </c>
      <c r="C204" s="426">
        <v>8.0019999999999994E-2</v>
      </c>
      <c r="D204" s="426">
        <v>7.7971599999999988E-2</v>
      </c>
      <c r="E204" s="427">
        <v>39.064635813317707</v>
      </c>
      <c r="F204" s="425">
        <v>0</v>
      </c>
      <c r="G204" s="426">
        <v>0</v>
      </c>
      <c r="H204" s="426">
        <v>0</v>
      </c>
      <c r="I204" s="426">
        <v>6.8870000000000001E-2</v>
      </c>
      <c r="J204" s="426">
        <v>6.8870000000000001E-2</v>
      </c>
      <c r="K204" s="428">
        <v>0</v>
      </c>
      <c r="L204" s="134"/>
      <c r="M204" s="424" t="str">
        <f t="shared" si="3"/>
        <v/>
      </c>
    </row>
    <row r="205" spans="1:13" ht="14.45" customHeight="1" x14ac:dyDescent="0.2">
      <c r="A205" s="429" t="s">
        <v>448</v>
      </c>
      <c r="B205" s="425">
        <v>2.0484000000000001E-3</v>
      </c>
      <c r="C205" s="426">
        <v>8.0019999999999994E-2</v>
      </c>
      <c r="D205" s="426">
        <v>7.7971599999999988E-2</v>
      </c>
      <c r="E205" s="427">
        <v>39.064635813317707</v>
      </c>
      <c r="F205" s="425">
        <v>0</v>
      </c>
      <c r="G205" s="426">
        <v>0</v>
      </c>
      <c r="H205" s="426">
        <v>0</v>
      </c>
      <c r="I205" s="426">
        <v>6.8870000000000001E-2</v>
      </c>
      <c r="J205" s="426">
        <v>6.8870000000000001E-2</v>
      </c>
      <c r="K205" s="428">
        <v>0</v>
      </c>
      <c r="L205" s="134"/>
      <c r="M205" s="424" t="str">
        <f t="shared" si="3"/>
        <v/>
      </c>
    </row>
    <row r="206" spans="1:13" ht="14.45" customHeight="1" x14ac:dyDescent="0.2">
      <c r="A206" s="429" t="s">
        <v>449</v>
      </c>
      <c r="B206" s="425">
        <v>2.0484000000000001E-3</v>
      </c>
      <c r="C206" s="426">
        <v>8.0019999999999994E-2</v>
      </c>
      <c r="D206" s="426">
        <v>7.7971599999999988E-2</v>
      </c>
      <c r="E206" s="427">
        <v>39.064635813317707</v>
      </c>
      <c r="F206" s="425">
        <v>0</v>
      </c>
      <c r="G206" s="426">
        <v>0</v>
      </c>
      <c r="H206" s="426">
        <v>0</v>
      </c>
      <c r="I206" s="426">
        <v>6.8870000000000001E-2</v>
      </c>
      <c r="J206" s="426">
        <v>6.8870000000000001E-2</v>
      </c>
      <c r="K206" s="428">
        <v>0</v>
      </c>
      <c r="L206" s="134"/>
      <c r="M206" s="424" t="str">
        <f t="shared" si="3"/>
        <v>X</v>
      </c>
    </row>
    <row r="207" spans="1:13" ht="14.45" customHeight="1" x14ac:dyDescent="0.2">
      <c r="A207" s="429" t="s">
        <v>450</v>
      </c>
      <c r="B207" s="425">
        <v>2.0484000000000001E-3</v>
      </c>
      <c r="C207" s="426">
        <v>8.0019999999999994E-2</v>
      </c>
      <c r="D207" s="426">
        <v>7.7971599999999988E-2</v>
      </c>
      <c r="E207" s="427">
        <v>39.064635813317707</v>
      </c>
      <c r="F207" s="425">
        <v>0</v>
      </c>
      <c r="G207" s="426">
        <v>0</v>
      </c>
      <c r="H207" s="426">
        <v>0</v>
      </c>
      <c r="I207" s="426">
        <v>6.8870000000000001E-2</v>
      </c>
      <c r="J207" s="426">
        <v>6.8870000000000001E-2</v>
      </c>
      <c r="K207" s="428">
        <v>0</v>
      </c>
      <c r="L207" s="134"/>
      <c r="M207" s="424" t="str">
        <f t="shared" si="3"/>
        <v/>
      </c>
    </row>
    <row r="208" spans="1:13" ht="14.45" customHeight="1" x14ac:dyDescent="0.2">
      <c r="A208" s="429" t="s">
        <v>451</v>
      </c>
      <c r="B208" s="425">
        <v>0</v>
      </c>
      <c r="C208" s="426">
        <v>2611.5491400000001</v>
      </c>
      <c r="D208" s="426">
        <v>2611.5491400000001</v>
      </c>
      <c r="E208" s="427">
        <v>0</v>
      </c>
      <c r="F208" s="425">
        <v>0</v>
      </c>
      <c r="G208" s="426">
        <v>0</v>
      </c>
      <c r="H208" s="426">
        <v>72.820909999999998</v>
      </c>
      <c r="I208" s="426">
        <v>2725.7618600000001</v>
      </c>
      <c r="J208" s="426">
        <v>2725.7618600000001</v>
      </c>
      <c r="K208" s="428">
        <v>0</v>
      </c>
      <c r="L208" s="134"/>
      <c r="M208" s="424" t="str">
        <f t="shared" si="3"/>
        <v/>
      </c>
    </row>
    <row r="209" spans="1:13" ht="14.45" customHeight="1" x14ac:dyDescent="0.2">
      <c r="A209" s="429" t="s">
        <v>452</v>
      </c>
      <c r="B209" s="425">
        <v>0</v>
      </c>
      <c r="C209" s="426">
        <v>2611.5491400000001</v>
      </c>
      <c r="D209" s="426">
        <v>2611.5491400000001</v>
      </c>
      <c r="E209" s="427">
        <v>0</v>
      </c>
      <c r="F209" s="425">
        <v>0</v>
      </c>
      <c r="G209" s="426">
        <v>0</v>
      </c>
      <c r="H209" s="426">
        <v>72.820909999999998</v>
      </c>
      <c r="I209" s="426">
        <v>2725.7618600000001</v>
      </c>
      <c r="J209" s="426">
        <v>2725.7618600000001</v>
      </c>
      <c r="K209" s="428">
        <v>0</v>
      </c>
      <c r="L209" s="134"/>
      <c r="M209" s="424" t="str">
        <f t="shared" si="3"/>
        <v/>
      </c>
    </row>
    <row r="210" spans="1:13" ht="14.45" customHeight="1" x14ac:dyDescent="0.2">
      <c r="A210" s="429" t="s">
        <v>453</v>
      </c>
      <c r="B210" s="425">
        <v>0</v>
      </c>
      <c r="C210" s="426">
        <v>2611.5491400000001</v>
      </c>
      <c r="D210" s="426">
        <v>2611.5491400000001</v>
      </c>
      <c r="E210" s="427">
        <v>0</v>
      </c>
      <c r="F210" s="425">
        <v>0</v>
      </c>
      <c r="G210" s="426">
        <v>0</v>
      </c>
      <c r="H210" s="426">
        <v>72.820909999999998</v>
      </c>
      <c r="I210" s="426">
        <v>2725.7618600000001</v>
      </c>
      <c r="J210" s="426">
        <v>2725.7618600000001</v>
      </c>
      <c r="K210" s="428">
        <v>0</v>
      </c>
      <c r="L210" s="134"/>
      <c r="M210" s="424" t="str">
        <f t="shared" si="3"/>
        <v>X</v>
      </c>
    </row>
    <row r="211" spans="1:13" ht="14.45" customHeight="1" x14ac:dyDescent="0.2">
      <c r="A211" s="429" t="s">
        <v>454</v>
      </c>
      <c r="B211" s="425">
        <v>0</v>
      </c>
      <c r="C211" s="426">
        <v>2611.5491400000001</v>
      </c>
      <c r="D211" s="426">
        <v>2611.5491400000001</v>
      </c>
      <c r="E211" s="427">
        <v>0</v>
      </c>
      <c r="F211" s="425">
        <v>0</v>
      </c>
      <c r="G211" s="426">
        <v>0</v>
      </c>
      <c r="H211" s="426">
        <v>72.820909999999998</v>
      </c>
      <c r="I211" s="426">
        <v>2725.7618600000001</v>
      </c>
      <c r="J211" s="426">
        <v>2725.7618600000001</v>
      </c>
      <c r="K211" s="428">
        <v>0</v>
      </c>
      <c r="L211" s="134"/>
      <c r="M211" s="424" t="str">
        <f t="shared" si="3"/>
        <v/>
      </c>
    </row>
    <row r="212" spans="1:13" ht="14.45" customHeight="1" x14ac:dyDescent="0.2">
      <c r="A212" s="429" t="s">
        <v>455</v>
      </c>
      <c r="B212" s="425">
        <v>0</v>
      </c>
      <c r="C212" s="426">
        <v>4498.9261500000002</v>
      </c>
      <c r="D212" s="426">
        <v>4498.9261500000002</v>
      </c>
      <c r="E212" s="427">
        <v>0</v>
      </c>
      <c r="F212" s="425">
        <v>0</v>
      </c>
      <c r="G212" s="426">
        <v>0</v>
      </c>
      <c r="H212" s="426">
        <v>264.93409000000003</v>
      </c>
      <c r="I212" s="426">
        <v>4453.8752800000002</v>
      </c>
      <c r="J212" s="426">
        <v>4453.8752800000002</v>
      </c>
      <c r="K212" s="428">
        <v>0</v>
      </c>
      <c r="L212" s="134"/>
      <c r="M212" s="424" t="str">
        <f t="shared" si="3"/>
        <v/>
      </c>
    </row>
    <row r="213" spans="1:13" ht="14.45" customHeight="1" x14ac:dyDescent="0.2">
      <c r="A213" s="429" t="s">
        <v>456</v>
      </c>
      <c r="B213" s="425">
        <v>0</v>
      </c>
      <c r="C213" s="426">
        <v>4498.9261500000002</v>
      </c>
      <c r="D213" s="426">
        <v>4498.9261500000002</v>
      </c>
      <c r="E213" s="427">
        <v>0</v>
      </c>
      <c r="F213" s="425">
        <v>0</v>
      </c>
      <c r="G213" s="426">
        <v>0</v>
      </c>
      <c r="H213" s="426">
        <v>264.93409000000003</v>
      </c>
      <c r="I213" s="426">
        <v>4453.8752800000002</v>
      </c>
      <c r="J213" s="426">
        <v>4453.8752800000002</v>
      </c>
      <c r="K213" s="428">
        <v>0</v>
      </c>
      <c r="L213" s="134"/>
      <c r="M213" s="424" t="str">
        <f t="shared" si="3"/>
        <v/>
      </c>
    </row>
    <row r="214" spans="1:13" ht="14.45" customHeight="1" x14ac:dyDescent="0.2">
      <c r="A214" s="429" t="s">
        <v>457</v>
      </c>
      <c r="B214" s="425">
        <v>0</v>
      </c>
      <c r="C214" s="426">
        <v>4498.9261500000002</v>
      </c>
      <c r="D214" s="426">
        <v>4498.9261500000002</v>
      </c>
      <c r="E214" s="427">
        <v>0</v>
      </c>
      <c r="F214" s="425">
        <v>0</v>
      </c>
      <c r="G214" s="426">
        <v>0</v>
      </c>
      <c r="H214" s="426">
        <v>264.93409000000003</v>
      </c>
      <c r="I214" s="426">
        <v>4453.8752800000002</v>
      </c>
      <c r="J214" s="426">
        <v>4453.8752800000002</v>
      </c>
      <c r="K214" s="428">
        <v>0</v>
      </c>
      <c r="L214" s="134"/>
      <c r="M214" s="424" t="str">
        <f t="shared" si="3"/>
        <v/>
      </c>
    </row>
    <row r="215" spans="1:13" ht="14.45" customHeight="1" x14ac:dyDescent="0.2">
      <c r="A215" s="429" t="s">
        <v>458</v>
      </c>
      <c r="B215" s="425">
        <v>0</v>
      </c>
      <c r="C215" s="426">
        <v>0.64151999999999998</v>
      </c>
      <c r="D215" s="426">
        <v>0.64151999999999998</v>
      </c>
      <c r="E215" s="427">
        <v>0</v>
      </c>
      <c r="F215" s="425">
        <v>0</v>
      </c>
      <c r="G215" s="426">
        <v>0</v>
      </c>
      <c r="H215" s="426">
        <v>0</v>
      </c>
      <c r="I215" s="426">
        <v>2.9749999999999999E-2</v>
      </c>
      <c r="J215" s="426">
        <v>2.9749999999999999E-2</v>
      </c>
      <c r="K215" s="428">
        <v>0</v>
      </c>
      <c r="L215" s="134"/>
      <c r="M215" s="424" t="str">
        <f t="shared" si="3"/>
        <v>X</v>
      </c>
    </row>
    <row r="216" spans="1:13" ht="14.45" customHeight="1" x14ac:dyDescent="0.2">
      <c r="A216" s="429" t="s">
        <v>459</v>
      </c>
      <c r="B216" s="425">
        <v>0</v>
      </c>
      <c r="C216" s="426">
        <v>0.64151999999999998</v>
      </c>
      <c r="D216" s="426">
        <v>0.64151999999999998</v>
      </c>
      <c r="E216" s="427">
        <v>0</v>
      </c>
      <c r="F216" s="425">
        <v>0</v>
      </c>
      <c r="G216" s="426">
        <v>0</v>
      </c>
      <c r="H216" s="426">
        <v>0</v>
      </c>
      <c r="I216" s="426">
        <v>2.9749999999999999E-2</v>
      </c>
      <c r="J216" s="426">
        <v>2.9749999999999999E-2</v>
      </c>
      <c r="K216" s="428">
        <v>0</v>
      </c>
      <c r="L216" s="134"/>
      <c r="M216" s="424" t="str">
        <f t="shared" si="3"/>
        <v/>
      </c>
    </row>
    <row r="217" spans="1:13" ht="14.45" customHeight="1" x14ac:dyDescent="0.2">
      <c r="A217" s="429" t="s">
        <v>460</v>
      </c>
      <c r="B217" s="425">
        <v>0</v>
      </c>
      <c r="C217" s="426">
        <v>7.4705399999999997</v>
      </c>
      <c r="D217" s="426">
        <v>7.4705399999999997</v>
      </c>
      <c r="E217" s="427">
        <v>0</v>
      </c>
      <c r="F217" s="425">
        <v>0</v>
      </c>
      <c r="G217" s="426">
        <v>0</v>
      </c>
      <c r="H217" s="426">
        <v>0.87612000000000001</v>
      </c>
      <c r="I217" s="426">
        <v>10.051860000000001</v>
      </c>
      <c r="J217" s="426">
        <v>10.051860000000001</v>
      </c>
      <c r="K217" s="428">
        <v>0</v>
      </c>
      <c r="L217" s="134"/>
      <c r="M217" s="424" t="str">
        <f t="shared" si="3"/>
        <v>X</v>
      </c>
    </row>
    <row r="218" spans="1:13" ht="14.45" customHeight="1" x14ac:dyDescent="0.2">
      <c r="A218" s="429" t="s">
        <v>461</v>
      </c>
      <c r="B218" s="425">
        <v>0</v>
      </c>
      <c r="C218" s="426">
        <v>7.4705399999999997</v>
      </c>
      <c r="D218" s="426">
        <v>7.4705399999999997</v>
      </c>
      <c r="E218" s="427">
        <v>0</v>
      </c>
      <c r="F218" s="425">
        <v>0</v>
      </c>
      <c r="G218" s="426">
        <v>0</v>
      </c>
      <c r="H218" s="426">
        <v>0.87612000000000001</v>
      </c>
      <c r="I218" s="426">
        <v>10.051860000000001</v>
      </c>
      <c r="J218" s="426">
        <v>10.051860000000001</v>
      </c>
      <c r="K218" s="428">
        <v>0</v>
      </c>
      <c r="L218" s="134"/>
      <c r="M218" s="424" t="str">
        <f t="shared" si="3"/>
        <v/>
      </c>
    </row>
    <row r="219" spans="1:13" ht="14.45" customHeight="1" x14ac:dyDescent="0.2">
      <c r="A219" s="429" t="s">
        <v>462</v>
      </c>
      <c r="B219" s="425">
        <v>0</v>
      </c>
      <c r="C219" s="426">
        <v>8.2370400000000004</v>
      </c>
      <c r="D219" s="426">
        <v>8.2370400000000004</v>
      </c>
      <c r="E219" s="427">
        <v>0</v>
      </c>
      <c r="F219" s="425">
        <v>0</v>
      </c>
      <c r="G219" s="426">
        <v>0</v>
      </c>
      <c r="H219" s="426">
        <v>0.87560000000000004</v>
      </c>
      <c r="I219" s="426">
        <v>7.3710600000000008</v>
      </c>
      <c r="J219" s="426">
        <v>7.3710600000000008</v>
      </c>
      <c r="K219" s="428">
        <v>0</v>
      </c>
      <c r="L219" s="134"/>
      <c r="M219" s="424" t="str">
        <f t="shared" si="3"/>
        <v>X</v>
      </c>
    </row>
    <row r="220" spans="1:13" ht="14.45" customHeight="1" x14ac:dyDescent="0.2">
      <c r="A220" s="429" t="s">
        <v>463</v>
      </c>
      <c r="B220" s="425">
        <v>0</v>
      </c>
      <c r="C220" s="426">
        <v>8.2370400000000004</v>
      </c>
      <c r="D220" s="426">
        <v>8.2370400000000004</v>
      </c>
      <c r="E220" s="427">
        <v>0</v>
      </c>
      <c r="F220" s="425">
        <v>0</v>
      </c>
      <c r="G220" s="426">
        <v>0</v>
      </c>
      <c r="H220" s="426">
        <v>0.87560000000000004</v>
      </c>
      <c r="I220" s="426">
        <v>7.3710600000000008</v>
      </c>
      <c r="J220" s="426">
        <v>7.3710600000000008</v>
      </c>
      <c r="K220" s="428">
        <v>0</v>
      </c>
      <c r="L220" s="134"/>
      <c r="M220" s="424" t="str">
        <f t="shared" si="3"/>
        <v/>
      </c>
    </row>
    <row r="221" spans="1:13" ht="14.45" customHeight="1" x14ac:dyDescent="0.2">
      <c r="A221" s="429" t="s">
        <v>464</v>
      </c>
      <c r="B221" s="425">
        <v>0</v>
      </c>
      <c r="C221" s="426">
        <v>1.28</v>
      </c>
      <c r="D221" s="426">
        <v>1.28</v>
      </c>
      <c r="E221" s="427">
        <v>0</v>
      </c>
      <c r="F221" s="425">
        <v>0</v>
      </c>
      <c r="G221" s="426">
        <v>0</v>
      </c>
      <c r="H221" s="426">
        <v>0</v>
      </c>
      <c r="I221" s="426">
        <v>1.1200000000000001</v>
      </c>
      <c r="J221" s="426">
        <v>1.1200000000000001</v>
      </c>
      <c r="K221" s="428">
        <v>0</v>
      </c>
      <c r="L221" s="134"/>
      <c r="M221" s="424" t="str">
        <f t="shared" si="3"/>
        <v>X</v>
      </c>
    </row>
    <row r="222" spans="1:13" ht="14.45" customHeight="1" x14ac:dyDescent="0.2">
      <c r="A222" s="429" t="s">
        <v>465</v>
      </c>
      <c r="B222" s="425">
        <v>0</v>
      </c>
      <c r="C222" s="426">
        <v>1.28</v>
      </c>
      <c r="D222" s="426">
        <v>1.28</v>
      </c>
      <c r="E222" s="427">
        <v>0</v>
      </c>
      <c r="F222" s="425">
        <v>0</v>
      </c>
      <c r="G222" s="426">
        <v>0</v>
      </c>
      <c r="H222" s="426">
        <v>0</v>
      </c>
      <c r="I222" s="426">
        <v>1.1200000000000001</v>
      </c>
      <c r="J222" s="426">
        <v>1.1200000000000001</v>
      </c>
      <c r="K222" s="428">
        <v>0</v>
      </c>
      <c r="L222" s="134"/>
      <c r="M222" s="424" t="str">
        <f t="shared" si="3"/>
        <v/>
      </c>
    </row>
    <row r="223" spans="1:13" ht="14.45" customHeight="1" x14ac:dyDescent="0.2">
      <c r="A223" s="429" t="s">
        <v>466</v>
      </c>
      <c r="B223" s="425">
        <v>0</v>
      </c>
      <c r="C223" s="426">
        <v>1075.7640100000001</v>
      </c>
      <c r="D223" s="426">
        <v>1075.7640100000001</v>
      </c>
      <c r="E223" s="427">
        <v>0</v>
      </c>
      <c r="F223" s="425">
        <v>0</v>
      </c>
      <c r="G223" s="426">
        <v>0</v>
      </c>
      <c r="H223" s="426">
        <v>61.73827</v>
      </c>
      <c r="I223" s="426">
        <v>889.39410999999996</v>
      </c>
      <c r="J223" s="426">
        <v>889.39410999999996</v>
      </c>
      <c r="K223" s="428">
        <v>0</v>
      </c>
      <c r="L223" s="134"/>
      <c r="M223" s="424" t="str">
        <f t="shared" si="3"/>
        <v>X</v>
      </c>
    </row>
    <row r="224" spans="1:13" ht="14.45" customHeight="1" x14ac:dyDescent="0.2">
      <c r="A224" s="429" t="s">
        <v>467</v>
      </c>
      <c r="B224" s="425">
        <v>0</v>
      </c>
      <c r="C224" s="426">
        <v>1075.7640100000001</v>
      </c>
      <c r="D224" s="426">
        <v>1075.7640100000001</v>
      </c>
      <c r="E224" s="427">
        <v>0</v>
      </c>
      <c r="F224" s="425">
        <v>0</v>
      </c>
      <c r="G224" s="426">
        <v>0</v>
      </c>
      <c r="H224" s="426">
        <v>61.73827</v>
      </c>
      <c r="I224" s="426">
        <v>889.39410999999996</v>
      </c>
      <c r="J224" s="426">
        <v>889.39410999999996</v>
      </c>
      <c r="K224" s="428">
        <v>0</v>
      </c>
      <c r="L224" s="134"/>
      <c r="M224" s="424" t="str">
        <f t="shared" si="3"/>
        <v/>
      </c>
    </row>
    <row r="225" spans="1:13" ht="14.45" customHeight="1" x14ac:dyDescent="0.2">
      <c r="A225" s="429" t="s">
        <v>468</v>
      </c>
      <c r="B225" s="425">
        <v>0</v>
      </c>
      <c r="C225" s="426">
        <v>587.37400000000002</v>
      </c>
      <c r="D225" s="426">
        <v>587.37400000000002</v>
      </c>
      <c r="E225" s="427">
        <v>0</v>
      </c>
      <c r="F225" s="425">
        <v>0</v>
      </c>
      <c r="G225" s="426">
        <v>0</v>
      </c>
      <c r="H225" s="426">
        <v>0</v>
      </c>
      <c r="I225" s="426">
        <v>508.19799999999998</v>
      </c>
      <c r="J225" s="426">
        <v>508.19799999999998</v>
      </c>
      <c r="K225" s="428">
        <v>0</v>
      </c>
      <c r="L225" s="134"/>
      <c r="M225" s="424" t="str">
        <f t="shared" si="3"/>
        <v>X</v>
      </c>
    </row>
    <row r="226" spans="1:13" ht="14.45" customHeight="1" x14ac:dyDescent="0.2">
      <c r="A226" s="429" t="s">
        <v>469</v>
      </c>
      <c r="B226" s="425">
        <v>0</v>
      </c>
      <c r="C226" s="426">
        <v>587.37400000000002</v>
      </c>
      <c r="D226" s="426">
        <v>587.37400000000002</v>
      </c>
      <c r="E226" s="427">
        <v>0</v>
      </c>
      <c r="F226" s="425">
        <v>0</v>
      </c>
      <c r="G226" s="426">
        <v>0</v>
      </c>
      <c r="H226" s="426">
        <v>0</v>
      </c>
      <c r="I226" s="426">
        <v>508.19799999999998</v>
      </c>
      <c r="J226" s="426">
        <v>508.19799999999998</v>
      </c>
      <c r="K226" s="428">
        <v>0</v>
      </c>
      <c r="L226" s="134"/>
      <c r="M226" s="424" t="str">
        <f t="shared" si="3"/>
        <v/>
      </c>
    </row>
    <row r="227" spans="1:13" ht="14.45" customHeight="1" x14ac:dyDescent="0.2">
      <c r="A227" s="429" t="s">
        <v>470</v>
      </c>
      <c r="B227" s="425">
        <v>0</v>
      </c>
      <c r="C227" s="426">
        <v>2818.15904</v>
      </c>
      <c r="D227" s="426">
        <v>2818.15904</v>
      </c>
      <c r="E227" s="427">
        <v>0</v>
      </c>
      <c r="F227" s="425">
        <v>0</v>
      </c>
      <c r="G227" s="426">
        <v>0</v>
      </c>
      <c r="H227" s="426">
        <v>201.44409999999999</v>
      </c>
      <c r="I227" s="426">
        <v>3037.7105000000001</v>
      </c>
      <c r="J227" s="426">
        <v>3037.7105000000001</v>
      </c>
      <c r="K227" s="428">
        <v>0</v>
      </c>
      <c r="L227" s="134"/>
      <c r="M227" s="424" t="str">
        <f t="shared" si="3"/>
        <v>X</v>
      </c>
    </row>
    <row r="228" spans="1:13" ht="14.45" customHeight="1" x14ac:dyDescent="0.2">
      <c r="A228" s="429" t="s">
        <v>471</v>
      </c>
      <c r="B228" s="425">
        <v>0</v>
      </c>
      <c r="C228" s="426">
        <v>2818.15904</v>
      </c>
      <c r="D228" s="426">
        <v>2818.15904</v>
      </c>
      <c r="E228" s="427">
        <v>0</v>
      </c>
      <c r="F228" s="425">
        <v>0</v>
      </c>
      <c r="G228" s="426">
        <v>0</v>
      </c>
      <c r="H228" s="426">
        <v>201.44409999999999</v>
      </c>
      <c r="I228" s="426">
        <v>3037.7105000000001</v>
      </c>
      <c r="J228" s="426">
        <v>3037.7105000000001</v>
      </c>
      <c r="K228" s="428">
        <v>0</v>
      </c>
      <c r="L228" s="134"/>
      <c r="M228" s="424" t="str">
        <f t="shared" si="3"/>
        <v/>
      </c>
    </row>
    <row r="229" spans="1:13" ht="14.45" customHeight="1" x14ac:dyDescent="0.2">
      <c r="A229" s="429" t="s">
        <v>472</v>
      </c>
      <c r="B229" s="425">
        <v>0</v>
      </c>
      <c r="C229" s="426">
        <v>0.63433000000000006</v>
      </c>
      <c r="D229" s="426">
        <v>0.63433000000000006</v>
      </c>
      <c r="E229" s="427">
        <v>0</v>
      </c>
      <c r="F229" s="425">
        <v>0</v>
      </c>
      <c r="G229" s="426">
        <v>0</v>
      </c>
      <c r="H229" s="426">
        <v>0</v>
      </c>
      <c r="I229" s="426">
        <v>0.39297000000000004</v>
      </c>
      <c r="J229" s="426">
        <v>0.39297000000000004</v>
      </c>
      <c r="K229" s="428">
        <v>0</v>
      </c>
      <c r="L229" s="134"/>
      <c r="M229" s="424" t="str">
        <f t="shared" si="3"/>
        <v/>
      </c>
    </row>
    <row r="230" spans="1:13" ht="14.45" customHeight="1" x14ac:dyDescent="0.2">
      <c r="A230" s="429" t="s">
        <v>473</v>
      </c>
      <c r="B230" s="425">
        <v>0</v>
      </c>
      <c r="C230" s="426">
        <v>0.63433000000000006</v>
      </c>
      <c r="D230" s="426">
        <v>0.63433000000000006</v>
      </c>
      <c r="E230" s="427">
        <v>0</v>
      </c>
      <c r="F230" s="425">
        <v>0</v>
      </c>
      <c r="G230" s="426">
        <v>0</v>
      </c>
      <c r="H230" s="426">
        <v>0</v>
      </c>
      <c r="I230" s="426">
        <v>0.39297000000000004</v>
      </c>
      <c r="J230" s="426">
        <v>0.39297000000000004</v>
      </c>
      <c r="K230" s="428">
        <v>0</v>
      </c>
      <c r="L230" s="134"/>
      <c r="M230" s="424" t="str">
        <f t="shared" si="3"/>
        <v/>
      </c>
    </row>
    <row r="231" spans="1:13" ht="14.45" customHeight="1" x14ac:dyDescent="0.2">
      <c r="A231" s="429" t="s">
        <v>474</v>
      </c>
      <c r="B231" s="425">
        <v>0</v>
      </c>
      <c r="C231" s="426">
        <v>0.63433000000000006</v>
      </c>
      <c r="D231" s="426">
        <v>0.63433000000000006</v>
      </c>
      <c r="E231" s="427">
        <v>0</v>
      </c>
      <c r="F231" s="425">
        <v>0</v>
      </c>
      <c r="G231" s="426">
        <v>0</v>
      </c>
      <c r="H231" s="426">
        <v>0</v>
      </c>
      <c r="I231" s="426">
        <v>0.39297000000000004</v>
      </c>
      <c r="J231" s="426">
        <v>0.39297000000000004</v>
      </c>
      <c r="K231" s="428">
        <v>0</v>
      </c>
      <c r="L231" s="134"/>
      <c r="M231" s="424" t="str">
        <f t="shared" si="3"/>
        <v/>
      </c>
    </row>
    <row r="232" spans="1:13" ht="14.45" customHeight="1" x14ac:dyDescent="0.2">
      <c r="A232" s="429" t="s">
        <v>475</v>
      </c>
      <c r="B232" s="425">
        <v>0</v>
      </c>
      <c r="C232" s="426">
        <v>0.63433000000000006</v>
      </c>
      <c r="D232" s="426">
        <v>0.63433000000000006</v>
      </c>
      <c r="E232" s="427">
        <v>0</v>
      </c>
      <c r="F232" s="425">
        <v>0</v>
      </c>
      <c r="G232" s="426">
        <v>0</v>
      </c>
      <c r="H232" s="426">
        <v>0</v>
      </c>
      <c r="I232" s="426">
        <v>0.39297000000000004</v>
      </c>
      <c r="J232" s="426">
        <v>0.39297000000000004</v>
      </c>
      <c r="K232" s="428">
        <v>0</v>
      </c>
      <c r="L232" s="134"/>
      <c r="M232" s="424" t="str">
        <f t="shared" si="3"/>
        <v>X</v>
      </c>
    </row>
    <row r="233" spans="1:13" ht="14.45" customHeight="1" x14ac:dyDescent="0.2">
      <c r="A233" s="429" t="s">
        <v>476</v>
      </c>
      <c r="B233" s="425">
        <v>0</v>
      </c>
      <c r="C233" s="426">
        <v>0.53400000000000003</v>
      </c>
      <c r="D233" s="426">
        <v>0.53400000000000003</v>
      </c>
      <c r="E233" s="427">
        <v>0</v>
      </c>
      <c r="F233" s="425">
        <v>0</v>
      </c>
      <c r="G233" s="426">
        <v>0</v>
      </c>
      <c r="H233" s="426">
        <v>0</v>
      </c>
      <c r="I233" s="426">
        <v>0</v>
      </c>
      <c r="J233" s="426">
        <v>0</v>
      </c>
      <c r="K233" s="428">
        <v>0</v>
      </c>
      <c r="L233" s="134"/>
      <c r="M233" s="424" t="str">
        <f t="shared" si="3"/>
        <v/>
      </c>
    </row>
    <row r="234" spans="1:13" ht="14.45" customHeight="1" x14ac:dyDescent="0.2">
      <c r="A234" s="429" t="s">
        <v>477</v>
      </c>
      <c r="B234" s="425">
        <v>0</v>
      </c>
      <c r="C234" s="426">
        <v>0.10033</v>
      </c>
      <c r="D234" s="426">
        <v>0.10033</v>
      </c>
      <c r="E234" s="427">
        <v>0</v>
      </c>
      <c r="F234" s="425">
        <v>0</v>
      </c>
      <c r="G234" s="426">
        <v>0</v>
      </c>
      <c r="H234" s="426">
        <v>0</v>
      </c>
      <c r="I234" s="426">
        <v>0.39297000000000004</v>
      </c>
      <c r="J234" s="426">
        <v>0.39297000000000004</v>
      </c>
      <c r="K234" s="428">
        <v>0</v>
      </c>
      <c r="L234" s="134"/>
      <c r="M234" s="424" t="str">
        <f t="shared" si="3"/>
        <v/>
      </c>
    </row>
    <row r="235" spans="1:13" ht="14.45" customHeight="1" x14ac:dyDescent="0.2">
      <c r="A235" s="429"/>
      <c r="B235" s="425"/>
      <c r="C235" s="426"/>
      <c r="D235" s="426"/>
      <c r="E235" s="427"/>
      <c r="F235" s="425"/>
      <c r="G235" s="426"/>
      <c r="H235" s="426"/>
      <c r="I235" s="426"/>
      <c r="J235" s="426"/>
      <c r="K235" s="428"/>
      <c r="L235" s="134"/>
      <c r="M235" s="424" t="str">
        <f t="shared" si="3"/>
        <v/>
      </c>
    </row>
    <row r="236" spans="1:13" ht="14.45" customHeight="1" x14ac:dyDescent="0.2">
      <c r="A236" s="429"/>
      <c r="B236" s="425"/>
      <c r="C236" s="426"/>
      <c r="D236" s="426"/>
      <c r="E236" s="427"/>
      <c r="F236" s="425"/>
      <c r="G236" s="426"/>
      <c r="H236" s="426"/>
      <c r="I236" s="426"/>
      <c r="J236" s="426"/>
      <c r="K236" s="428"/>
      <c r="L236" s="134"/>
      <c r="M236" s="424" t="str">
        <f t="shared" si="3"/>
        <v/>
      </c>
    </row>
    <row r="237" spans="1:13" ht="14.45" customHeight="1" x14ac:dyDescent="0.2">
      <c r="A237" s="429"/>
      <c r="B237" s="425"/>
      <c r="C237" s="426"/>
      <c r="D237" s="426"/>
      <c r="E237" s="427"/>
      <c r="F237" s="425"/>
      <c r="G237" s="426"/>
      <c r="H237" s="426"/>
      <c r="I237" s="426"/>
      <c r="J237" s="426"/>
      <c r="K237" s="428"/>
      <c r="L237" s="134"/>
      <c r="M237" s="424" t="str">
        <f t="shared" si="3"/>
        <v/>
      </c>
    </row>
    <row r="238" spans="1:13" ht="14.45" customHeight="1" x14ac:dyDescent="0.2">
      <c r="A238" s="429"/>
      <c r="B238" s="425"/>
      <c r="C238" s="426"/>
      <c r="D238" s="426"/>
      <c r="E238" s="427"/>
      <c r="F238" s="425"/>
      <c r="G238" s="426"/>
      <c r="H238" s="426"/>
      <c r="I238" s="426"/>
      <c r="J238" s="426"/>
      <c r="K238" s="428"/>
      <c r="L238" s="134"/>
      <c r="M238" s="424" t="str">
        <f t="shared" si="3"/>
        <v/>
      </c>
    </row>
    <row r="239" spans="1:13" ht="14.45" customHeight="1" x14ac:dyDescent="0.2">
      <c r="A239" s="429"/>
      <c r="B239" s="425"/>
      <c r="C239" s="426"/>
      <c r="D239" s="426"/>
      <c r="E239" s="427"/>
      <c r="F239" s="425"/>
      <c r="G239" s="426"/>
      <c r="H239" s="426"/>
      <c r="I239" s="426"/>
      <c r="J239" s="426"/>
      <c r="K239" s="428"/>
      <c r="L239" s="134"/>
      <c r="M239" s="424" t="str">
        <f t="shared" si="3"/>
        <v/>
      </c>
    </row>
    <row r="240" spans="1:13" ht="14.45" customHeight="1" x14ac:dyDescent="0.2">
      <c r="A240" s="429"/>
      <c r="B240" s="425"/>
      <c r="C240" s="426"/>
      <c r="D240" s="426"/>
      <c r="E240" s="427"/>
      <c r="F240" s="425"/>
      <c r="G240" s="426"/>
      <c r="H240" s="426"/>
      <c r="I240" s="426"/>
      <c r="J240" s="426"/>
      <c r="K240" s="428"/>
      <c r="L240" s="134"/>
      <c r="M240" s="424" t="str">
        <f t="shared" si="3"/>
        <v/>
      </c>
    </row>
    <row r="241" spans="1:13" ht="14.45" customHeight="1" x14ac:dyDescent="0.2">
      <c r="A241" s="429"/>
      <c r="B241" s="425"/>
      <c r="C241" s="426"/>
      <c r="D241" s="426"/>
      <c r="E241" s="427"/>
      <c r="F241" s="425"/>
      <c r="G241" s="426"/>
      <c r="H241" s="426"/>
      <c r="I241" s="426"/>
      <c r="J241" s="426"/>
      <c r="K241" s="428"/>
      <c r="L241" s="134"/>
      <c r="M241" s="424" t="str">
        <f t="shared" si="3"/>
        <v/>
      </c>
    </row>
    <row r="242" spans="1:13" ht="14.45" customHeight="1" x14ac:dyDescent="0.2">
      <c r="A242" s="429"/>
      <c r="B242" s="425"/>
      <c r="C242" s="426"/>
      <c r="D242" s="426"/>
      <c r="E242" s="427"/>
      <c r="F242" s="425"/>
      <c r="G242" s="426"/>
      <c r="H242" s="426"/>
      <c r="I242" s="426"/>
      <c r="J242" s="426"/>
      <c r="K242" s="428"/>
      <c r="L242" s="134"/>
      <c r="M242" s="424" t="str">
        <f t="shared" si="3"/>
        <v/>
      </c>
    </row>
    <row r="243" spans="1:13" ht="14.45" customHeight="1" x14ac:dyDescent="0.2">
      <c r="A243" s="429"/>
      <c r="B243" s="425"/>
      <c r="C243" s="426"/>
      <c r="D243" s="426"/>
      <c r="E243" s="427"/>
      <c r="F243" s="425"/>
      <c r="G243" s="426"/>
      <c r="H243" s="426"/>
      <c r="I243" s="426"/>
      <c r="J243" s="426"/>
      <c r="K243" s="428"/>
      <c r="L243" s="134"/>
      <c r="M243" s="424" t="str">
        <f t="shared" si="3"/>
        <v/>
      </c>
    </row>
    <row r="244" spans="1:13" ht="14.45" customHeight="1" x14ac:dyDescent="0.2">
      <c r="A244" s="429"/>
      <c r="B244" s="425"/>
      <c r="C244" s="426"/>
      <c r="D244" s="426"/>
      <c r="E244" s="427"/>
      <c r="F244" s="425"/>
      <c r="G244" s="426"/>
      <c r="H244" s="426"/>
      <c r="I244" s="426"/>
      <c r="J244" s="426"/>
      <c r="K244" s="428"/>
      <c r="L244" s="134"/>
      <c r="M244" s="424" t="str">
        <f t="shared" si="3"/>
        <v/>
      </c>
    </row>
    <row r="245" spans="1:13" ht="14.45" customHeight="1" x14ac:dyDescent="0.2">
      <c r="A245" s="429"/>
      <c r="B245" s="425"/>
      <c r="C245" s="426"/>
      <c r="D245" s="426"/>
      <c r="E245" s="427"/>
      <c r="F245" s="425"/>
      <c r="G245" s="426"/>
      <c r="H245" s="426"/>
      <c r="I245" s="426"/>
      <c r="J245" s="426"/>
      <c r="K245" s="428"/>
      <c r="L245" s="134"/>
      <c r="M245" s="424" t="str">
        <f t="shared" si="3"/>
        <v/>
      </c>
    </row>
    <row r="246" spans="1:13" ht="14.45" customHeight="1" x14ac:dyDescent="0.2">
      <c r="A246" s="429"/>
      <c r="B246" s="425"/>
      <c r="C246" s="426"/>
      <c r="D246" s="426"/>
      <c r="E246" s="427"/>
      <c r="F246" s="425"/>
      <c r="G246" s="426"/>
      <c r="H246" s="426"/>
      <c r="I246" s="426"/>
      <c r="J246" s="426"/>
      <c r="K246" s="428"/>
      <c r="L246" s="134"/>
      <c r="M246" s="424" t="str">
        <f t="shared" si="3"/>
        <v/>
      </c>
    </row>
    <row r="247" spans="1:13" ht="14.45" customHeight="1" x14ac:dyDescent="0.2">
      <c r="A247" s="429"/>
      <c r="B247" s="425"/>
      <c r="C247" s="426"/>
      <c r="D247" s="426"/>
      <c r="E247" s="427"/>
      <c r="F247" s="425"/>
      <c r="G247" s="426"/>
      <c r="H247" s="426"/>
      <c r="I247" s="426"/>
      <c r="J247" s="426"/>
      <c r="K247" s="428"/>
      <c r="L247" s="134"/>
      <c r="M247" s="424" t="str">
        <f t="shared" si="3"/>
        <v/>
      </c>
    </row>
    <row r="248" spans="1:13" ht="14.45" customHeight="1" x14ac:dyDescent="0.2">
      <c r="A248" s="429"/>
      <c r="B248" s="425"/>
      <c r="C248" s="426"/>
      <c r="D248" s="426"/>
      <c r="E248" s="427"/>
      <c r="F248" s="425"/>
      <c r="G248" s="426"/>
      <c r="H248" s="426"/>
      <c r="I248" s="426"/>
      <c r="J248" s="426"/>
      <c r="K248" s="428"/>
      <c r="L248" s="134"/>
      <c r="M248" s="424" t="str">
        <f t="shared" si="3"/>
        <v/>
      </c>
    </row>
    <row r="249" spans="1:13" ht="14.45" customHeight="1" x14ac:dyDescent="0.2">
      <c r="A249" s="429"/>
      <c r="B249" s="425"/>
      <c r="C249" s="426"/>
      <c r="D249" s="426"/>
      <c r="E249" s="427"/>
      <c r="F249" s="425"/>
      <c r="G249" s="426"/>
      <c r="H249" s="426"/>
      <c r="I249" s="426"/>
      <c r="J249" s="426"/>
      <c r="K249" s="428"/>
      <c r="L249" s="134"/>
      <c r="M249" s="424" t="str">
        <f t="shared" si="3"/>
        <v/>
      </c>
    </row>
    <row r="250" spans="1:13" ht="14.45" customHeight="1" x14ac:dyDescent="0.2">
      <c r="A250" s="429"/>
      <c r="B250" s="425"/>
      <c r="C250" s="426"/>
      <c r="D250" s="426"/>
      <c r="E250" s="427"/>
      <c r="F250" s="425"/>
      <c r="G250" s="426"/>
      <c r="H250" s="426"/>
      <c r="I250" s="426"/>
      <c r="J250" s="426"/>
      <c r="K250" s="428"/>
      <c r="L250" s="134"/>
      <c r="M250" s="424" t="str">
        <f t="shared" si="3"/>
        <v/>
      </c>
    </row>
    <row r="251" spans="1:13" ht="14.45" customHeight="1" x14ac:dyDescent="0.2">
      <c r="A251" s="429"/>
      <c r="B251" s="425"/>
      <c r="C251" s="426"/>
      <c r="D251" s="426"/>
      <c r="E251" s="427"/>
      <c r="F251" s="425"/>
      <c r="G251" s="426"/>
      <c r="H251" s="426"/>
      <c r="I251" s="426"/>
      <c r="J251" s="426"/>
      <c r="K251" s="428"/>
      <c r="L251" s="134"/>
      <c r="M251" s="424" t="str">
        <f t="shared" si="3"/>
        <v/>
      </c>
    </row>
    <row r="252" spans="1:13" ht="14.45" customHeight="1" x14ac:dyDescent="0.2">
      <c r="A252" s="429"/>
      <c r="B252" s="425"/>
      <c r="C252" s="426"/>
      <c r="D252" s="426"/>
      <c r="E252" s="427"/>
      <c r="F252" s="425"/>
      <c r="G252" s="426"/>
      <c r="H252" s="426"/>
      <c r="I252" s="426"/>
      <c r="J252" s="426"/>
      <c r="K252" s="428"/>
      <c r="L252" s="134"/>
      <c r="M252" s="424" t="str">
        <f t="shared" si="3"/>
        <v/>
      </c>
    </row>
    <row r="253" spans="1:13" ht="14.45" customHeight="1" x14ac:dyDescent="0.2">
      <c r="A253" s="429"/>
      <c r="B253" s="425"/>
      <c r="C253" s="426"/>
      <c r="D253" s="426"/>
      <c r="E253" s="427"/>
      <c r="F253" s="425"/>
      <c r="G253" s="426"/>
      <c r="H253" s="426"/>
      <c r="I253" s="426"/>
      <c r="J253" s="426"/>
      <c r="K253" s="428"/>
      <c r="L253" s="134"/>
      <c r="M253" s="424" t="str">
        <f t="shared" si="3"/>
        <v/>
      </c>
    </row>
    <row r="254" spans="1:13" ht="14.45" customHeight="1" x14ac:dyDescent="0.2">
      <c r="A254" s="429"/>
      <c r="B254" s="425"/>
      <c r="C254" s="426"/>
      <c r="D254" s="426"/>
      <c r="E254" s="427"/>
      <c r="F254" s="425"/>
      <c r="G254" s="426"/>
      <c r="H254" s="426"/>
      <c r="I254" s="426"/>
      <c r="J254" s="426"/>
      <c r="K254" s="428"/>
      <c r="L254" s="134"/>
      <c r="M254" s="424" t="str">
        <f t="shared" si="3"/>
        <v/>
      </c>
    </row>
    <row r="255" spans="1:13" ht="14.45" customHeight="1" x14ac:dyDescent="0.2">
      <c r="A255" s="429"/>
      <c r="B255" s="425"/>
      <c r="C255" s="426"/>
      <c r="D255" s="426"/>
      <c r="E255" s="427"/>
      <c r="F255" s="425"/>
      <c r="G255" s="426"/>
      <c r="H255" s="426"/>
      <c r="I255" s="426"/>
      <c r="J255" s="426"/>
      <c r="K255" s="428"/>
      <c r="L255" s="134"/>
      <c r="M255" s="424" t="str">
        <f t="shared" si="3"/>
        <v/>
      </c>
    </row>
    <row r="256" spans="1:13" ht="14.45" customHeight="1" x14ac:dyDescent="0.2">
      <c r="A256" s="429"/>
      <c r="B256" s="425"/>
      <c r="C256" s="426"/>
      <c r="D256" s="426"/>
      <c r="E256" s="427"/>
      <c r="F256" s="425"/>
      <c r="G256" s="426"/>
      <c r="H256" s="426"/>
      <c r="I256" s="426"/>
      <c r="J256" s="426"/>
      <c r="K256" s="428"/>
      <c r="L256" s="134"/>
      <c r="M256" s="424" t="str">
        <f t="shared" si="3"/>
        <v/>
      </c>
    </row>
    <row r="257" spans="1:13" ht="14.45" customHeight="1" x14ac:dyDescent="0.2">
      <c r="A257" s="429"/>
      <c r="B257" s="425"/>
      <c r="C257" s="426"/>
      <c r="D257" s="426"/>
      <c r="E257" s="427"/>
      <c r="F257" s="425"/>
      <c r="G257" s="426"/>
      <c r="H257" s="426"/>
      <c r="I257" s="426"/>
      <c r="J257" s="426"/>
      <c r="K257" s="428"/>
      <c r="L257" s="134"/>
      <c r="M257" s="424" t="str">
        <f t="shared" si="3"/>
        <v/>
      </c>
    </row>
    <row r="258" spans="1:13" ht="14.45" customHeight="1" x14ac:dyDescent="0.2">
      <c r="A258" s="429"/>
      <c r="B258" s="425"/>
      <c r="C258" s="426"/>
      <c r="D258" s="426"/>
      <c r="E258" s="427"/>
      <c r="F258" s="425"/>
      <c r="G258" s="426"/>
      <c r="H258" s="426"/>
      <c r="I258" s="426"/>
      <c r="J258" s="426"/>
      <c r="K258" s="428"/>
      <c r="L258" s="134"/>
      <c r="M258" s="424" t="str">
        <f t="shared" si="3"/>
        <v/>
      </c>
    </row>
    <row r="259" spans="1:13" ht="14.45" customHeight="1" x14ac:dyDescent="0.2">
      <c r="A259" s="429"/>
      <c r="B259" s="425"/>
      <c r="C259" s="426"/>
      <c r="D259" s="426"/>
      <c r="E259" s="427"/>
      <c r="F259" s="425"/>
      <c r="G259" s="426"/>
      <c r="H259" s="426"/>
      <c r="I259" s="426"/>
      <c r="J259" s="426"/>
      <c r="K259" s="428"/>
      <c r="L259" s="134"/>
      <c r="M259" s="424" t="str">
        <f t="shared" si="3"/>
        <v/>
      </c>
    </row>
    <row r="260" spans="1:13" ht="14.45" customHeight="1" x14ac:dyDescent="0.2">
      <c r="A260" s="429"/>
      <c r="B260" s="425"/>
      <c r="C260" s="426"/>
      <c r="D260" s="426"/>
      <c r="E260" s="427"/>
      <c r="F260" s="425"/>
      <c r="G260" s="426"/>
      <c r="H260" s="426"/>
      <c r="I260" s="426"/>
      <c r="J260" s="426"/>
      <c r="K260" s="428"/>
      <c r="L260" s="134"/>
      <c r="M260" s="424" t="str">
        <f t="shared" si="3"/>
        <v/>
      </c>
    </row>
    <row r="261" spans="1:13" ht="14.45" customHeight="1" x14ac:dyDescent="0.2">
      <c r="A261" s="429"/>
      <c r="B261" s="425"/>
      <c r="C261" s="426"/>
      <c r="D261" s="426"/>
      <c r="E261" s="427"/>
      <c r="F261" s="425"/>
      <c r="G261" s="426"/>
      <c r="H261" s="426"/>
      <c r="I261" s="426"/>
      <c r="J261" s="426"/>
      <c r="K261" s="428"/>
      <c r="L261" s="134"/>
      <c r="M261" s="424" t="str">
        <f t="shared" si="3"/>
        <v/>
      </c>
    </row>
    <row r="262" spans="1:13" ht="14.45" customHeight="1" x14ac:dyDescent="0.2">
      <c r="A262" s="429"/>
      <c r="B262" s="425"/>
      <c r="C262" s="426"/>
      <c r="D262" s="426"/>
      <c r="E262" s="427"/>
      <c r="F262" s="425"/>
      <c r="G262" s="426"/>
      <c r="H262" s="426"/>
      <c r="I262" s="426"/>
      <c r="J262" s="426"/>
      <c r="K262" s="428"/>
      <c r="L262" s="134"/>
      <c r="M262" s="42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29"/>
      <c r="B263" s="425"/>
      <c r="C263" s="426"/>
      <c r="D263" s="426"/>
      <c r="E263" s="427"/>
      <c r="F263" s="425"/>
      <c r="G263" s="426"/>
      <c r="H263" s="426"/>
      <c r="I263" s="426"/>
      <c r="J263" s="426"/>
      <c r="K263" s="428"/>
      <c r="L263" s="134"/>
      <c r="M263" s="424" t="str">
        <f t="shared" si="4"/>
        <v/>
      </c>
    </row>
    <row r="264" spans="1:13" ht="14.45" customHeight="1" x14ac:dyDescent="0.2">
      <c r="A264" s="429"/>
      <c r="B264" s="425"/>
      <c r="C264" s="426"/>
      <c r="D264" s="426"/>
      <c r="E264" s="427"/>
      <c r="F264" s="425"/>
      <c r="G264" s="426"/>
      <c r="H264" s="426"/>
      <c r="I264" s="426"/>
      <c r="J264" s="426"/>
      <c r="K264" s="428"/>
      <c r="L264" s="134"/>
      <c r="M264" s="424" t="str">
        <f t="shared" si="4"/>
        <v/>
      </c>
    </row>
    <row r="265" spans="1:13" ht="14.45" customHeight="1" x14ac:dyDescent="0.2">
      <c r="A265" s="429"/>
      <c r="B265" s="425"/>
      <c r="C265" s="426"/>
      <c r="D265" s="426"/>
      <c r="E265" s="427"/>
      <c r="F265" s="425"/>
      <c r="G265" s="426"/>
      <c r="H265" s="426"/>
      <c r="I265" s="426"/>
      <c r="J265" s="426"/>
      <c r="K265" s="428"/>
      <c r="L265" s="134"/>
      <c r="M265" s="424" t="str">
        <f t="shared" si="4"/>
        <v/>
      </c>
    </row>
    <row r="266" spans="1:13" ht="14.45" customHeight="1" x14ac:dyDescent="0.2">
      <c r="A266" s="429"/>
      <c r="B266" s="425"/>
      <c r="C266" s="426"/>
      <c r="D266" s="426"/>
      <c r="E266" s="427"/>
      <c r="F266" s="425"/>
      <c r="G266" s="426"/>
      <c r="H266" s="426"/>
      <c r="I266" s="426"/>
      <c r="J266" s="426"/>
      <c r="K266" s="428"/>
      <c r="L266" s="134"/>
      <c r="M266" s="424" t="str">
        <f t="shared" si="4"/>
        <v/>
      </c>
    </row>
    <row r="267" spans="1:13" ht="14.45" customHeight="1" x14ac:dyDescent="0.2">
      <c r="A267" s="429"/>
      <c r="B267" s="425"/>
      <c r="C267" s="426"/>
      <c r="D267" s="426"/>
      <c r="E267" s="427"/>
      <c r="F267" s="425"/>
      <c r="G267" s="426"/>
      <c r="H267" s="426"/>
      <c r="I267" s="426"/>
      <c r="J267" s="426"/>
      <c r="K267" s="428"/>
      <c r="L267" s="134"/>
      <c r="M267" s="424" t="str">
        <f t="shared" si="4"/>
        <v/>
      </c>
    </row>
    <row r="268" spans="1:13" ht="14.45" customHeight="1" x14ac:dyDescent="0.2">
      <c r="A268" s="429"/>
      <c r="B268" s="425"/>
      <c r="C268" s="426"/>
      <c r="D268" s="426"/>
      <c r="E268" s="427"/>
      <c r="F268" s="425"/>
      <c r="G268" s="426"/>
      <c r="H268" s="426"/>
      <c r="I268" s="426"/>
      <c r="J268" s="426"/>
      <c r="K268" s="428"/>
      <c r="L268" s="134"/>
      <c r="M268" s="424" t="str">
        <f t="shared" si="4"/>
        <v/>
      </c>
    </row>
    <row r="269" spans="1:13" ht="14.45" customHeight="1" x14ac:dyDescent="0.2">
      <c r="A269" s="429"/>
      <c r="B269" s="425"/>
      <c r="C269" s="426"/>
      <c r="D269" s="426"/>
      <c r="E269" s="427"/>
      <c r="F269" s="425"/>
      <c r="G269" s="426"/>
      <c r="H269" s="426"/>
      <c r="I269" s="426"/>
      <c r="J269" s="426"/>
      <c r="K269" s="428"/>
      <c r="L269" s="134"/>
      <c r="M269" s="424" t="str">
        <f t="shared" si="4"/>
        <v/>
      </c>
    </row>
    <row r="270" spans="1:13" ht="14.45" customHeight="1" x14ac:dyDescent="0.2">
      <c r="A270" s="429"/>
      <c r="B270" s="425"/>
      <c r="C270" s="426"/>
      <c r="D270" s="426"/>
      <c r="E270" s="427"/>
      <c r="F270" s="425"/>
      <c r="G270" s="426"/>
      <c r="H270" s="426"/>
      <c r="I270" s="426"/>
      <c r="J270" s="426"/>
      <c r="K270" s="428"/>
      <c r="L270" s="134"/>
      <c r="M270" s="424" t="str">
        <f t="shared" si="4"/>
        <v/>
      </c>
    </row>
    <row r="271" spans="1:13" ht="14.45" customHeight="1" x14ac:dyDescent="0.2">
      <c r="A271" s="429"/>
      <c r="B271" s="425"/>
      <c r="C271" s="426"/>
      <c r="D271" s="426"/>
      <c r="E271" s="427"/>
      <c r="F271" s="425"/>
      <c r="G271" s="426"/>
      <c r="H271" s="426"/>
      <c r="I271" s="426"/>
      <c r="J271" s="426"/>
      <c r="K271" s="428"/>
      <c r="L271" s="134"/>
      <c r="M271" s="424" t="str">
        <f t="shared" si="4"/>
        <v/>
      </c>
    </row>
    <row r="272" spans="1:13" ht="14.45" customHeight="1" x14ac:dyDescent="0.2">
      <c r="A272" s="429"/>
      <c r="B272" s="425"/>
      <c r="C272" s="426"/>
      <c r="D272" s="426"/>
      <c r="E272" s="427"/>
      <c r="F272" s="425"/>
      <c r="G272" s="426"/>
      <c r="H272" s="426"/>
      <c r="I272" s="426"/>
      <c r="J272" s="426"/>
      <c r="K272" s="428"/>
      <c r="L272" s="134"/>
      <c r="M272" s="424" t="str">
        <f t="shared" si="4"/>
        <v/>
      </c>
    </row>
    <row r="273" spans="1:13" ht="14.45" customHeight="1" x14ac:dyDescent="0.2">
      <c r="A273" s="429"/>
      <c r="B273" s="425"/>
      <c r="C273" s="426"/>
      <c r="D273" s="426"/>
      <c r="E273" s="427"/>
      <c r="F273" s="425"/>
      <c r="G273" s="426"/>
      <c r="H273" s="426"/>
      <c r="I273" s="426"/>
      <c r="J273" s="426"/>
      <c r="K273" s="428"/>
      <c r="L273" s="134"/>
      <c r="M273" s="424" t="str">
        <f t="shared" si="4"/>
        <v/>
      </c>
    </row>
    <row r="274" spans="1:13" ht="14.45" customHeight="1" x14ac:dyDescent="0.2">
      <c r="A274" s="429"/>
      <c r="B274" s="425"/>
      <c r="C274" s="426"/>
      <c r="D274" s="426"/>
      <c r="E274" s="427"/>
      <c r="F274" s="425"/>
      <c r="G274" s="426"/>
      <c r="H274" s="426"/>
      <c r="I274" s="426"/>
      <c r="J274" s="426"/>
      <c r="K274" s="428"/>
      <c r="L274" s="134"/>
      <c r="M274" s="424" t="str">
        <f t="shared" si="4"/>
        <v/>
      </c>
    </row>
    <row r="275" spans="1:13" ht="14.45" customHeight="1" x14ac:dyDescent="0.2">
      <c r="A275" s="429"/>
      <c r="B275" s="425"/>
      <c r="C275" s="426"/>
      <c r="D275" s="426"/>
      <c r="E275" s="427"/>
      <c r="F275" s="425"/>
      <c r="G275" s="426"/>
      <c r="H275" s="426"/>
      <c r="I275" s="426"/>
      <c r="J275" s="426"/>
      <c r="K275" s="428"/>
      <c r="L275" s="134"/>
      <c r="M275" s="424" t="str">
        <f t="shared" si="4"/>
        <v/>
      </c>
    </row>
    <row r="276" spans="1:13" ht="14.45" customHeight="1" x14ac:dyDescent="0.2">
      <c r="A276" s="429"/>
      <c r="B276" s="425"/>
      <c r="C276" s="426"/>
      <c r="D276" s="426"/>
      <c r="E276" s="427"/>
      <c r="F276" s="425"/>
      <c r="G276" s="426"/>
      <c r="H276" s="426"/>
      <c r="I276" s="426"/>
      <c r="J276" s="426"/>
      <c r="K276" s="428"/>
      <c r="L276" s="134"/>
      <c r="M276" s="424" t="str">
        <f t="shared" si="4"/>
        <v/>
      </c>
    </row>
    <row r="277" spans="1:13" ht="14.45" customHeight="1" x14ac:dyDescent="0.2">
      <c r="A277" s="429"/>
      <c r="B277" s="425"/>
      <c r="C277" s="426"/>
      <c r="D277" s="426"/>
      <c r="E277" s="427"/>
      <c r="F277" s="425"/>
      <c r="G277" s="426"/>
      <c r="H277" s="426"/>
      <c r="I277" s="426"/>
      <c r="J277" s="426"/>
      <c r="K277" s="428"/>
      <c r="L277" s="134"/>
      <c r="M277" s="424" t="str">
        <f t="shared" si="4"/>
        <v/>
      </c>
    </row>
    <row r="278" spans="1:13" ht="14.45" customHeight="1" x14ac:dyDescent="0.2">
      <c r="A278" s="429"/>
      <c r="B278" s="425"/>
      <c r="C278" s="426"/>
      <c r="D278" s="426"/>
      <c r="E278" s="427"/>
      <c r="F278" s="425"/>
      <c r="G278" s="426"/>
      <c r="H278" s="426"/>
      <c r="I278" s="426"/>
      <c r="J278" s="426"/>
      <c r="K278" s="428"/>
      <c r="L278" s="134"/>
      <c r="M278" s="424" t="str">
        <f t="shared" si="4"/>
        <v/>
      </c>
    </row>
    <row r="279" spans="1:13" ht="14.45" customHeight="1" x14ac:dyDescent="0.2">
      <c r="A279" s="429"/>
      <c r="B279" s="425"/>
      <c r="C279" s="426"/>
      <c r="D279" s="426"/>
      <c r="E279" s="427"/>
      <c r="F279" s="425"/>
      <c r="G279" s="426"/>
      <c r="H279" s="426"/>
      <c r="I279" s="426"/>
      <c r="J279" s="426"/>
      <c r="K279" s="428"/>
      <c r="L279" s="134"/>
      <c r="M279" s="424" t="str">
        <f t="shared" si="4"/>
        <v/>
      </c>
    </row>
    <row r="280" spans="1:13" ht="14.45" customHeight="1" x14ac:dyDescent="0.2">
      <c r="A280" s="429"/>
      <c r="B280" s="425"/>
      <c r="C280" s="426"/>
      <c r="D280" s="426"/>
      <c r="E280" s="427"/>
      <c r="F280" s="425"/>
      <c r="G280" s="426"/>
      <c r="H280" s="426"/>
      <c r="I280" s="426"/>
      <c r="J280" s="426"/>
      <c r="K280" s="428"/>
      <c r="L280" s="134"/>
      <c r="M280" s="424" t="str">
        <f t="shared" si="4"/>
        <v/>
      </c>
    </row>
    <row r="281" spans="1:13" ht="14.45" customHeight="1" x14ac:dyDescent="0.2">
      <c r="A281" s="429"/>
      <c r="B281" s="425"/>
      <c r="C281" s="426"/>
      <c r="D281" s="426"/>
      <c r="E281" s="427"/>
      <c r="F281" s="425"/>
      <c r="G281" s="426"/>
      <c r="H281" s="426"/>
      <c r="I281" s="426"/>
      <c r="J281" s="426"/>
      <c r="K281" s="428"/>
      <c r="L281" s="134"/>
      <c r="M281" s="424" t="str">
        <f t="shared" si="4"/>
        <v/>
      </c>
    </row>
    <row r="282" spans="1:13" ht="14.45" customHeight="1" x14ac:dyDescent="0.2">
      <c r="A282" s="429"/>
      <c r="B282" s="425"/>
      <c r="C282" s="426"/>
      <c r="D282" s="426"/>
      <c r="E282" s="427"/>
      <c r="F282" s="425"/>
      <c r="G282" s="426"/>
      <c r="H282" s="426"/>
      <c r="I282" s="426"/>
      <c r="J282" s="426"/>
      <c r="K282" s="428"/>
      <c r="L282" s="134"/>
      <c r="M282" s="424" t="str">
        <f t="shared" si="4"/>
        <v/>
      </c>
    </row>
    <row r="283" spans="1:13" ht="14.45" customHeight="1" x14ac:dyDescent="0.2">
      <c r="A283" s="429"/>
      <c r="B283" s="425"/>
      <c r="C283" s="426"/>
      <c r="D283" s="426"/>
      <c r="E283" s="427"/>
      <c r="F283" s="425"/>
      <c r="G283" s="426"/>
      <c r="H283" s="426"/>
      <c r="I283" s="426"/>
      <c r="J283" s="426"/>
      <c r="K283" s="428"/>
      <c r="L283" s="134"/>
      <c r="M283" s="424" t="str">
        <f t="shared" si="4"/>
        <v/>
      </c>
    </row>
    <row r="284" spans="1:13" ht="14.45" customHeight="1" x14ac:dyDescent="0.2">
      <c r="A284" s="429"/>
      <c r="B284" s="425"/>
      <c r="C284" s="426"/>
      <c r="D284" s="426"/>
      <c r="E284" s="427"/>
      <c r="F284" s="425"/>
      <c r="G284" s="426"/>
      <c r="H284" s="426"/>
      <c r="I284" s="426"/>
      <c r="J284" s="426"/>
      <c r="K284" s="428"/>
      <c r="L284" s="134"/>
      <c r="M284" s="424" t="str">
        <f t="shared" si="4"/>
        <v/>
      </c>
    </row>
    <row r="285" spans="1:13" ht="14.45" customHeight="1" x14ac:dyDescent="0.2">
      <c r="A285" s="429"/>
      <c r="B285" s="425"/>
      <c r="C285" s="426"/>
      <c r="D285" s="426"/>
      <c r="E285" s="427"/>
      <c r="F285" s="425"/>
      <c r="G285" s="426"/>
      <c r="H285" s="426"/>
      <c r="I285" s="426"/>
      <c r="J285" s="426"/>
      <c r="K285" s="428"/>
      <c r="L285" s="134"/>
      <c r="M285" s="424" t="str">
        <f t="shared" si="4"/>
        <v/>
      </c>
    </row>
    <row r="286" spans="1:13" ht="14.45" customHeight="1" x14ac:dyDescent="0.2">
      <c r="A286" s="429"/>
      <c r="B286" s="425"/>
      <c r="C286" s="426"/>
      <c r="D286" s="426"/>
      <c r="E286" s="427"/>
      <c r="F286" s="425"/>
      <c r="G286" s="426"/>
      <c r="H286" s="426"/>
      <c r="I286" s="426"/>
      <c r="J286" s="426"/>
      <c r="K286" s="428"/>
      <c r="L286" s="134"/>
      <c r="M286" s="424" t="str">
        <f t="shared" si="4"/>
        <v/>
      </c>
    </row>
    <row r="287" spans="1:13" ht="14.45" customHeight="1" x14ac:dyDescent="0.2">
      <c r="A287" s="429"/>
      <c r="B287" s="425"/>
      <c r="C287" s="426"/>
      <c r="D287" s="426"/>
      <c r="E287" s="427"/>
      <c r="F287" s="425"/>
      <c r="G287" s="426"/>
      <c r="H287" s="426"/>
      <c r="I287" s="426"/>
      <c r="J287" s="426"/>
      <c r="K287" s="428"/>
      <c r="L287" s="134"/>
      <c r="M287" s="424" t="str">
        <f t="shared" si="4"/>
        <v/>
      </c>
    </row>
    <row r="288" spans="1:13" ht="14.45" customHeight="1" x14ac:dyDescent="0.2">
      <c r="A288" s="429"/>
      <c r="B288" s="425"/>
      <c r="C288" s="426"/>
      <c r="D288" s="426"/>
      <c r="E288" s="427"/>
      <c r="F288" s="425"/>
      <c r="G288" s="426"/>
      <c r="H288" s="426"/>
      <c r="I288" s="426"/>
      <c r="J288" s="426"/>
      <c r="K288" s="428"/>
      <c r="L288" s="134"/>
      <c r="M288" s="424" t="str">
        <f t="shared" si="4"/>
        <v/>
      </c>
    </row>
    <row r="289" spans="1:13" ht="14.45" customHeight="1" x14ac:dyDescent="0.2">
      <c r="A289" s="429"/>
      <c r="B289" s="425"/>
      <c r="C289" s="426"/>
      <c r="D289" s="426"/>
      <c r="E289" s="427"/>
      <c r="F289" s="425"/>
      <c r="G289" s="426"/>
      <c r="H289" s="426"/>
      <c r="I289" s="426"/>
      <c r="J289" s="426"/>
      <c r="K289" s="428"/>
      <c r="L289" s="134"/>
      <c r="M289" s="424" t="str">
        <f t="shared" si="4"/>
        <v/>
      </c>
    </row>
    <row r="290" spans="1:13" ht="14.45" customHeight="1" x14ac:dyDescent="0.2">
      <c r="A290" s="429"/>
      <c r="B290" s="425"/>
      <c r="C290" s="426"/>
      <c r="D290" s="426"/>
      <c r="E290" s="427"/>
      <c r="F290" s="425"/>
      <c r="G290" s="426"/>
      <c r="H290" s="426"/>
      <c r="I290" s="426"/>
      <c r="J290" s="426"/>
      <c r="K290" s="428"/>
      <c r="L290" s="134"/>
      <c r="M290" s="424" t="str">
        <f t="shared" si="4"/>
        <v/>
      </c>
    </row>
    <row r="291" spans="1:13" ht="14.45" customHeight="1" x14ac:dyDescent="0.2">
      <c r="A291" s="429"/>
      <c r="B291" s="425"/>
      <c r="C291" s="426"/>
      <c r="D291" s="426"/>
      <c r="E291" s="427"/>
      <c r="F291" s="425"/>
      <c r="G291" s="426"/>
      <c r="H291" s="426"/>
      <c r="I291" s="426"/>
      <c r="J291" s="426"/>
      <c r="K291" s="428"/>
      <c r="L291" s="134"/>
      <c r="M291" s="424" t="str">
        <f t="shared" si="4"/>
        <v/>
      </c>
    </row>
    <row r="292" spans="1:13" ht="14.45" customHeight="1" x14ac:dyDescent="0.2">
      <c r="A292" s="429"/>
      <c r="B292" s="425"/>
      <c r="C292" s="426"/>
      <c r="D292" s="426"/>
      <c r="E292" s="427"/>
      <c r="F292" s="425"/>
      <c r="G292" s="426"/>
      <c r="H292" s="426"/>
      <c r="I292" s="426"/>
      <c r="J292" s="426"/>
      <c r="K292" s="428"/>
      <c r="L292" s="134"/>
      <c r="M292" s="424" t="str">
        <f t="shared" si="4"/>
        <v/>
      </c>
    </row>
    <row r="293" spans="1:13" ht="14.45" customHeight="1" x14ac:dyDescent="0.2">
      <c r="A293" s="429"/>
      <c r="B293" s="425"/>
      <c r="C293" s="426"/>
      <c r="D293" s="426"/>
      <c r="E293" s="427"/>
      <c r="F293" s="425"/>
      <c r="G293" s="426"/>
      <c r="H293" s="426"/>
      <c r="I293" s="426"/>
      <c r="J293" s="426"/>
      <c r="K293" s="428"/>
      <c r="L293" s="134"/>
      <c r="M293" s="424" t="str">
        <f t="shared" si="4"/>
        <v/>
      </c>
    </row>
    <row r="294" spans="1:13" ht="14.45" customHeight="1" x14ac:dyDescent="0.2">
      <c r="A294" s="429"/>
      <c r="B294" s="425"/>
      <c r="C294" s="426"/>
      <c r="D294" s="426"/>
      <c r="E294" s="427"/>
      <c r="F294" s="425"/>
      <c r="G294" s="426"/>
      <c r="H294" s="426"/>
      <c r="I294" s="426"/>
      <c r="J294" s="426"/>
      <c r="K294" s="428"/>
      <c r="L294" s="134"/>
      <c r="M294" s="424" t="str">
        <f t="shared" si="4"/>
        <v/>
      </c>
    </row>
    <row r="295" spans="1:13" ht="14.45" customHeight="1" x14ac:dyDescent="0.2">
      <c r="A295" s="429"/>
      <c r="B295" s="425"/>
      <c r="C295" s="426"/>
      <c r="D295" s="426"/>
      <c r="E295" s="427"/>
      <c r="F295" s="425"/>
      <c r="G295" s="426"/>
      <c r="H295" s="426"/>
      <c r="I295" s="426"/>
      <c r="J295" s="426"/>
      <c r="K295" s="428"/>
      <c r="L295" s="134"/>
      <c r="M295" s="424" t="str">
        <f t="shared" si="4"/>
        <v/>
      </c>
    </row>
    <row r="296" spans="1:13" ht="14.45" customHeight="1" x14ac:dyDescent="0.2">
      <c r="A296" s="429"/>
      <c r="B296" s="425"/>
      <c r="C296" s="426"/>
      <c r="D296" s="426"/>
      <c r="E296" s="427"/>
      <c r="F296" s="425"/>
      <c r="G296" s="426"/>
      <c r="H296" s="426"/>
      <c r="I296" s="426"/>
      <c r="J296" s="426"/>
      <c r="K296" s="428"/>
      <c r="L296" s="134"/>
      <c r="M296" s="424" t="str">
        <f t="shared" si="4"/>
        <v/>
      </c>
    </row>
    <row r="297" spans="1:13" ht="14.45" customHeight="1" x14ac:dyDescent="0.2">
      <c r="A297" s="429"/>
      <c r="B297" s="425"/>
      <c r="C297" s="426"/>
      <c r="D297" s="426"/>
      <c r="E297" s="427"/>
      <c r="F297" s="425"/>
      <c r="G297" s="426"/>
      <c r="H297" s="426"/>
      <c r="I297" s="426"/>
      <c r="J297" s="426"/>
      <c r="K297" s="428"/>
      <c r="L297" s="134"/>
      <c r="M297" s="424" t="str">
        <f t="shared" si="4"/>
        <v/>
      </c>
    </row>
    <row r="298" spans="1:13" ht="14.45" customHeight="1" x14ac:dyDescent="0.2">
      <c r="A298" s="429"/>
      <c r="B298" s="425"/>
      <c r="C298" s="426"/>
      <c r="D298" s="426"/>
      <c r="E298" s="427"/>
      <c r="F298" s="425"/>
      <c r="G298" s="426"/>
      <c r="H298" s="426"/>
      <c r="I298" s="426"/>
      <c r="J298" s="426"/>
      <c r="K298" s="428"/>
      <c r="L298" s="134"/>
      <c r="M298" s="424" t="str">
        <f t="shared" si="4"/>
        <v/>
      </c>
    </row>
    <row r="299" spans="1:13" ht="14.45" customHeight="1" x14ac:dyDescent="0.2">
      <c r="A299" s="429"/>
      <c r="B299" s="425"/>
      <c r="C299" s="426"/>
      <c r="D299" s="426"/>
      <c r="E299" s="427"/>
      <c r="F299" s="425"/>
      <c r="G299" s="426"/>
      <c r="H299" s="426"/>
      <c r="I299" s="426"/>
      <c r="J299" s="426"/>
      <c r="K299" s="428"/>
      <c r="L299" s="134"/>
      <c r="M299" s="424" t="str">
        <f t="shared" si="4"/>
        <v/>
      </c>
    </row>
    <row r="300" spans="1:13" ht="14.45" customHeight="1" x14ac:dyDescent="0.2">
      <c r="A300" s="429"/>
      <c r="B300" s="425"/>
      <c r="C300" s="426"/>
      <c r="D300" s="426"/>
      <c r="E300" s="427"/>
      <c r="F300" s="425"/>
      <c r="G300" s="426"/>
      <c r="H300" s="426"/>
      <c r="I300" s="426"/>
      <c r="J300" s="426"/>
      <c r="K300" s="428"/>
      <c r="L300" s="134"/>
      <c r="M300" s="424" t="str">
        <f t="shared" si="4"/>
        <v/>
      </c>
    </row>
    <row r="301" spans="1:13" ht="14.45" customHeight="1" x14ac:dyDescent="0.2">
      <c r="A301" s="429"/>
      <c r="B301" s="425"/>
      <c r="C301" s="426"/>
      <c r="D301" s="426"/>
      <c r="E301" s="427"/>
      <c r="F301" s="425"/>
      <c r="G301" s="426"/>
      <c r="H301" s="426"/>
      <c r="I301" s="426"/>
      <c r="J301" s="426"/>
      <c r="K301" s="428"/>
      <c r="L301" s="134"/>
      <c r="M301" s="424" t="str">
        <f t="shared" si="4"/>
        <v/>
      </c>
    </row>
    <row r="302" spans="1:13" ht="14.45" customHeight="1" x14ac:dyDescent="0.2">
      <c r="A302" s="429"/>
      <c r="B302" s="425"/>
      <c r="C302" s="426"/>
      <c r="D302" s="426"/>
      <c r="E302" s="427"/>
      <c r="F302" s="425"/>
      <c r="G302" s="426"/>
      <c r="H302" s="426"/>
      <c r="I302" s="426"/>
      <c r="J302" s="426"/>
      <c r="K302" s="428"/>
      <c r="L302" s="134"/>
      <c r="M302" s="424" t="str">
        <f t="shared" si="4"/>
        <v/>
      </c>
    </row>
    <row r="303" spans="1:13" ht="14.45" customHeight="1" x14ac:dyDescent="0.2">
      <c r="A303" s="429"/>
      <c r="B303" s="425"/>
      <c r="C303" s="426"/>
      <c r="D303" s="426"/>
      <c r="E303" s="427"/>
      <c r="F303" s="425"/>
      <c r="G303" s="426"/>
      <c r="H303" s="426"/>
      <c r="I303" s="426"/>
      <c r="J303" s="426"/>
      <c r="K303" s="428"/>
      <c r="L303" s="134"/>
      <c r="M303" s="424" t="str">
        <f t="shared" si="4"/>
        <v/>
      </c>
    </row>
    <row r="304" spans="1:13" ht="14.45" customHeight="1" x14ac:dyDescent="0.2">
      <c r="A304" s="429"/>
      <c r="B304" s="425"/>
      <c r="C304" s="426"/>
      <c r="D304" s="426"/>
      <c r="E304" s="427"/>
      <c r="F304" s="425"/>
      <c r="G304" s="426"/>
      <c r="H304" s="426"/>
      <c r="I304" s="426"/>
      <c r="J304" s="426"/>
      <c r="K304" s="428"/>
      <c r="L304" s="134"/>
      <c r="M304" s="424" t="str">
        <f t="shared" si="4"/>
        <v/>
      </c>
    </row>
    <row r="305" spans="1:13" ht="14.45" customHeight="1" x14ac:dyDescent="0.2">
      <c r="A305" s="429"/>
      <c r="B305" s="425"/>
      <c r="C305" s="426"/>
      <c r="D305" s="426"/>
      <c r="E305" s="427"/>
      <c r="F305" s="425"/>
      <c r="G305" s="426"/>
      <c r="H305" s="426"/>
      <c r="I305" s="426"/>
      <c r="J305" s="426"/>
      <c r="K305" s="428"/>
      <c r="L305" s="134"/>
      <c r="M305" s="424" t="str">
        <f t="shared" si="4"/>
        <v/>
      </c>
    </row>
    <row r="306" spans="1:13" ht="14.45" customHeight="1" x14ac:dyDescent="0.2">
      <c r="A306" s="429"/>
      <c r="B306" s="425"/>
      <c r="C306" s="426"/>
      <c r="D306" s="426"/>
      <c r="E306" s="427"/>
      <c r="F306" s="425"/>
      <c r="G306" s="426"/>
      <c r="H306" s="426"/>
      <c r="I306" s="426"/>
      <c r="J306" s="426"/>
      <c r="K306" s="428"/>
      <c r="L306" s="134"/>
      <c r="M306" s="424" t="str">
        <f t="shared" si="4"/>
        <v/>
      </c>
    </row>
    <row r="307" spans="1:13" ht="14.45" customHeight="1" x14ac:dyDescent="0.2">
      <c r="A307" s="429"/>
      <c r="B307" s="425"/>
      <c r="C307" s="426"/>
      <c r="D307" s="426"/>
      <c r="E307" s="427"/>
      <c r="F307" s="425"/>
      <c r="G307" s="426"/>
      <c r="H307" s="426"/>
      <c r="I307" s="426"/>
      <c r="J307" s="426"/>
      <c r="K307" s="428"/>
      <c r="L307" s="134"/>
      <c r="M307" s="424" t="str">
        <f t="shared" si="4"/>
        <v/>
      </c>
    </row>
    <row r="308" spans="1:13" ht="14.45" customHeight="1" x14ac:dyDescent="0.2">
      <c r="A308" s="429"/>
      <c r="B308" s="425"/>
      <c r="C308" s="426"/>
      <c r="D308" s="426"/>
      <c r="E308" s="427"/>
      <c r="F308" s="425"/>
      <c r="G308" s="426"/>
      <c r="H308" s="426"/>
      <c r="I308" s="426"/>
      <c r="J308" s="426"/>
      <c r="K308" s="428"/>
      <c r="L308" s="134"/>
      <c r="M308" s="424" t="str">
        <f t="shared" si="4"/>
        <v/>
      </c>
    </row>
    <row r="309" spans="1:13" ht="14.45" customHeight="1" x14ac:dyDescent="0.2">
      <c r="A309" s="429"/>
      <c r="B309" s="425"/>
      <c r="C309" s="426"/>
      <c r="D309" s="426"/>
      <c r="E309" s="427"/>
      <c r="F309" s="425"/>
      <c r="G309" s="426"/>
      <c r="H309" s="426"/>
      <c r="I309" s="426"/>
      <c r="J309" s="426"/>
      <c r="K309" s="428"/>
      <c r="L309" s="134"/>
      <c r="M309" s="424" t="str">
        <f t="shared" si="4"/>
        <v/>
      </c>
    </row>
    <row r="310" spans="1:13" ht="14.45" customHeight="1" x14ac:dyDescent="0.2">
      <c r="A310" s="429"/>
      <c r="B310" s="425"/>
      <c r="C310" s="426"/>
      <c r="D310" s="426"/>
      <c r="E310" s="427"/>
      <c r="F310" s="425"/>
      <c r="G310" s="426"/>
      <c r="H310" s="426"/>
      <c r="I310" s="426"/>
      <c r="J310" s="426"/>
      <c r="K310" s="428"/>
      <c r="L310" s="134"/>
      <c r="M310" s="424" t="str">
        <f t="shared" si="4"/>
        <v/>
      </c>
    </row>
    <row r="311" spans="1:13" ht="14.45" customHeight="1" x14ac:dyDescent="0.2">
      <c r="A311" s="429"/>
      <c r="B311" s="425"/>
      <c r="C311" s="426"/>
      <c r="D311" s="426"/>
      <c r="E311" s="427"/>
      <c r="F311" s="425"/>
      <c r="G311" s="426"/>
      <c r="H311" s="426"/>
      <c r="I311" s="426"/>
      <c r="J311" s="426"/>
      <c r="K311" s="428"/>
      <c r="L311" s="134"/>
      <c r="M311" s="424" t="str">
        <f t="shared" si="4"/>
        <v/>
      </c>
    </row>
    <row r="312" spans="1:13" ht="14.45" customHeight="1" x14ac:dyDescent="0.2">
      <c r="A312" s="429"/>
      <c r="B312" s="425"/>
      <c r="C312" s="426"/>
      <c r="D312" s="426"/>
      <c r="E312" s="427"/>
      <c r="F312" s="425"/>
      <c r="G312" s="426"/>
      <c r="H312" s="426"/>
      <c r="I312" s="426"/>
      <c r="J312" s="426"/>
      <c r="K312" s="428"/>
      <c r="L312" s="134"/>
      <c r="M312" s="424" t="str">
        <f t="shared" si="4"/>
        <v/>
      </c>
    </row>
    <row r="313" spans="1:13" ht="14.45" customHeight="1" x14ac:dyDescent="0.2">
      <c r="A313" s="429"/>
      <c r="B313" s="425"/>
      <c r="C313" s="426"/>
      <c r="D313" s="426"/>
      <c r="E313" s="427"/>
      <c r="F313" s="425"/>
      <c r="G313" s="426"/>
      <c r="H313" s="426"/>
      <c r="I313" s="426"/>
      <c r="J313" s="426"/>
      <c r="K313" s="428"/>
      <c r="L313" s="134"/>
      <c r="M313" s="424" t="str">
        <f t="shared" si="4"/>
        <v/>
      </c>
    </row>
    <row r="314" spans="1:13" ht="14.45" customHeight="1" x14ac:dyDescent="0.2">
      <c r="A314" s="429"/>
      <c r="B314" s="425"/>
      <c r="C314" s="426"/>
      <c r="D314" s="426"/>
      <c r="E314" s="427"/>
      <c r="F314" s="425"/>
      <c r="G314" s="426"/>
      <c r="H314" s="426"/>
      <c r="I314" s="426"/>
      <c r="J314" s="426"/>
      <c r="K314" s="428"/>
      <c r="L314" s="134"/>
      <c r="M314" s="424" t="str">
        <f t="shared" si="4"/>
        <v/>
      </c>
    </row>
    <row r="315" spans="1:13" ht="14.45" customHeight="1" x14ac:dyDescent="0.2">
      <c r="A315" s="429"/>
      <c r="B315" s="425"/>
      <c r="C315" s="426"/>
      <c r="D315" s="426"/>
      <c r="E315" s="427"/>
      <c r="F315" s="425"/>
      <c r="G315" s="426"/>
      <c r="H315" s="426"/>
      <c r="I315" s="426"/>
      <c r="J315" s="426"/>
      <c r="K315" s="428"/>
      <c r="L315" s="134"/>
      <c r="M315" s="424" t="str">
        <f t="shared" si="4"/>
        <v/>
      </c>
    </row>
    <row r="316" spans="1:13" ht="14.45" customHeight="1" x14ac:dyDescent="0.2">
      <c r="A316" s="429"/>
      <c r="B316" s="425"/>
      <c r="C316" s="426"/>
      <c r="D316" s="426"/>
      <c r="E316" s="427"/>
      <c r="F316" s="425"/>
      <c r="G316" s="426"/>
      <c r="H316" s="426"/>
      <c r="I316" s="426"/>
      <c r="J316" s="426"/>
      <c r="K316" s="428"/>
      <c r="L316" s="134"/>
      <c r="M316" s="424" t="str">
        <f t="shared" si="4"/>
        <v/>
      </c>
    </row>
    <row r="317" spans="1:13" ht="14.45" customHeight="1" x14ac:dyDescent="0.2">
      <c r="A317" s="429"/>
      <c r="B317" s="425"/>
      <c r="C317" s="426"/>
      <c r="D317" s="426"/>
      <c r="E317" s="427"/>
      <c r="F317" s="425"/>
      <c r="G317" s="426"/>
      <c r="H317" s="426"/>
      <c r="I317" s="426"/>
      <c r="J317" s="426"/>
      <c r="K317" s="428"/>
      <c r="L317" s="134"/>
      <c r="M317" s="424" t="str">
        <f t="shared" si="4"/>
        <v/>
      </c>
    </row>
    <row r="318" spans="1:13" ht="14.45" customHeight="1" x14ac:dyDescent="0.2">
      <c r="A318" s="429"/>
      <c r="B318" s="425"/>
      <c r="C318" s="426"/>
      <c r="D318" s="426"/>
      <c r="E318" s="427"/>
      <c r="F318" s="425"/>
      <c r="G318" s="426"/>
      <c r="H318" s="426"/>
      <c r="I318" s="426"/>
      <c r="J318" s="426"/>
      <c r="K318" s="428"/>
      <c r="L318" s="134"/>
      <c r="M318" s="424" t="str">
        <f t="shared" si="4"/>
        <v/>
      </c>
    </row>
    <row r="319" spans="1:13" ht="14.45" customHeight="1" x14ac:dyDescent="0.2">
      <c r="A319" s="429"/>
      <c r="B319" s="425"/>
      <c r="C319" s="426"/>
      <c r="D319" s="426"/>
      <c r="E319" s="427"/>
      <c r="F319" s="425"/>
      <c r="G319" s="426"/>
      <c r="H319" s="426"/>
      <c r="I319" s="426"/>
      <c r="J319" s="426"/>
      <c r="K319" s="428"/>
      <c r="L319" s="134"/>
      <c r="M319" s="424" t="str">
        <f t="shared" si="4"/>
        <v/>
      </c>
    </row>
    <row r="320" spans="1:13" ht="14.45" customHeight="1" x14ac:dyDescent="0.2">
      <c r="A320" s="429"/>
      <c r="B320" s="425"/>
      <c r="C320" s="426"/>
      <c r="D320" s="426"/>
      <c r="E320" s="427"/>
      <c r="F320" s="425"/>
      <c r="G320" s="426"/>
      <c r="H320" s="426"/>
      <c r="I320" s="426"/>
      <c r="J320" s="426"/>
      <c r="K320" s="428"/>
      <c r="L320" s="134"/>
      <c r="M320" s="424" t="str">
        <f t="shared" si="4"/>
        <v/>
      </c>
    </row>
    <row r="321" spans="1:13" ht="14.45" customHeight="1" x14ac:dyDescent="0.2">
      <c r="A321" s="429"/>
      <c r="B321" s="425"/>
      <c r="C321" s="426"/>
      <c r="D321" s="426"/>
      <c r="E321" s="427"/>
      <c r="F321" s="425"/>
      <c r="G321" s="426"/>
      <c r="H321" s="426"/>
      <c r="I321" s="426"/>
      <c r="J321" s="426"/>
      <c r="K321" s="428"/>
      <c r="L321" s="134"/>
      <c r="M321" s="424" t="str">
        <f t="shared" si="4"/>
        <v/>
      </c>
    </row>
    <row r="322" spans="1:13" ht="14.45" customHeight="1" x14ac:dyDescent="0.2">
      <c r="A322" s="429"/>
      <c r="B322" s="425"/>
      <c r="C322" s="426"/>
      <c r="D322" s="426"/>
      <c r="E322" s="427"/>
      <c r="F322" s="425"/>
      <c r="G322" s="426"/>
      <c r="H322" s="426"/>
      <c r="I322" s="426"/>
      <c r="J322" s="426"/>
      <c r="K322" s="428"/>
      <c r="L322" s="134"/>
      <c r="M322" s="424" t="str">
        <f t="shared" si="4"/>
        <v/>
      </c>
    </row>
    <row r="323" spans="1:13" ht="14.45" customHeight="1" x14ac:dyDescent="0.2">
      <c r="A323" s="429"/>
      <c r="B323" s="425"/>
      <c r="C323" s="426"/>
      <c r="D323" s="426"/>
      <c r="E323" s="427"/>
      <c r="F323" s="425"/>
      <c r="G323" s="426"/>
      <c r="H323" s="426"/>
      <c r="I323" s="426"/>
      <c r="J323" s="426"/>
      <c r="K323" s="428"/>
      <c r="L323" s="134"/>
      <c r="M323" s="424" t="str">
        <f t="shared" si="4"/>
        <v/>
      </c>
    </row>
    <row r="324" spans="1:13" ht="14.45" customHeight="1" x14ac:dyDescent="0.2">
      <c r="A324" s="429"/>
      <c r="B324" s="425"/>
      <c r="C324" s="426"/>
      <c r="D324" s="426"/>
      <c r="E324" s="427"/>
      <c r="F324" s="425"/>
      <c r="G324" s="426"/>
      <c r="H324" s="426"/>
      <c r="I324" s="426"/>
      <c r="J324" s="426"/>
      <c r="K324" s="428"/>
      <c r="L324" s="134"/>
      <c r="M324" s="424" t="str">
        <f t="shared" si="4"/>
        <v/>
      </c>
    </row>
    <row r="325" spans="1:13" ht="14.45" customHeight="1" x14ac:dyDescent="0.2">
      <c r="A325" s="429"/>
      <c r="B325" s="425"/>
      <c r="C325" s="426"/>
      <c r="D325" s="426"/>
      <c r="E325" s="427"/>
      <c r="F325" s="425"/>
      <c r="G325" s="426"/>
      <c r="H325" s="426"/>
      <c r="I325" s="426"/>
      <c r="J325" s="426"/>
      <c r="K325" s="428"/>
      <c r="L325" s="134"/>
      <c r="M325" s="424" t="str">
        <f t="shared" si="4"/>
        <v/>
      </c>
    </row>
    <row r="326" spans="1:13" ht="14.45" customHeight="1" x14ac:dyDescent="0.2">
      <c r="A326" s="429"/>
      <c r="B326" s="425"/>
      <c r="C326" s="426"/>
      <c r="D326" s="426"/>
      <c r="E326" s="427"/>
      <c r="F326" s="425"/>
      <c r="G326" s="426"/>
      <c r="H326" s="426"/>
      <c r="I326" s="426"/>
      <c r="J326" s="426"/>
      <c r="K326" s="428"/>
      <c r="L326" s="134"/>
      <c r="M326" s="42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29"/>
      <c r="B327" s="425"/>
      <c r="C327" s="426"/>
      <c r="D327" s="426"/>
      <c r="E327" s="427"/>
      <c r="F327" s="425"/>
      <c r="G327" s="426"/>
      <c r="H327" s="426"/>
      <c r="I327" s="426"/>
      <c r="J327" s="426"/>
      <c r="K327" s="428"/>
      <c r="L327" s="134"/>
      <c r="M327" s="424" t="str">
        <f t="shared" si="5"/>
        <v/>
      </c>
    </row>
    <row r="328" spans="1:13" ht="14.45" customHeight="1" x14ac:dyDescent="0.2">
      <c r="A328" s="429"/>
      <c r="B328" s="425"/>
      <c r="C328" s="426"/>
      <c r="D328" s="426"/>
      <c r="E328" s="427"/>
      <c r="F328" s="425"/>
      <c r="G328" s="426"/>
      <c r="H328" s="426"/>
      <c r="I328" s="426"/>
      <c r="J328" s="426"/>
      <c r="K328" s="428"/>
      <c r="L328" s="134"/>
      <c r="M328" s="424" t="str">
        <f t="shared" si="5"/>
        <v/>
      </c>
    </row>
    <row r="329" spans="1:13" ht="14.45" customHeight="1" x14ac:dyDescent="0.2">
      <c r="A329" s="429"/>
      <c r="B329" s="425"/>
      <c r="C329" s="426"/>
      <c r="D329" s="426"/>
      <c r="E329" s="427"/>
      <c r="F329" s="425"/>
      <c r="G329" s="426"/>
      <c r="H329" s="426"/>
      <c r="I329" s="426"/>
      <c r="J329" s="426"/>
      <c r="K329" s="428"/>
      <c r="L329" s="134"/>
      <c r="M329" s="424" t="str">
        <f t="shared" si="5"/>
        <v/>
      </c>
    </row>
    <row r="330" spans="1:13" ht="14.45" customHeight="1" x14ac:dyDescent="0.2">
      <c r="A330" s="429"/>
      <c r="B330" s="425"/>
      <c r="C330" s="426"/>
      <c r="D330" s="426"/>
      <c r="E330" s="427"/>
      <c r="F330" s="425"/>
      <c r="G330" s="426"/>
      <c r="H330" s="426"/>
      <c r="I330" s="426"/>
      <c r="J330" s="426"/>
      <c r="K330" s="428"/>
      <c r="L330" s="134"/>
      <c r="M330" s="424" t="str">
        <f t="shared" si="5"/>
        <v/>
      </c>
    </row>
    <row r="331" spans="1:13" ht="14.45" customHeight="1" x14ac:dyDescent="0.2">
      <c r="A331" s="429"/>
      <c r="B331" s="425"/>
      <c r="C331" s="426"/>
      <c r="D331" s="426"/>
      <c r="E331" s="427"/>
      <c r="F331" s="425"/>
      <c r="G331" s="426"/>
      <c r="H331" s="426"/>
      <c r="I331" s="426"/>
      <c r="J331" s="426"/>
      <c r="K331" s="428"/>
      <c r="L331" s="134"/>
      <c r="M331" s="424" t="str">
        <f t="shared" si="5"/>
        <v/>
      </c>
    </row>
    <row r="332" spans="1:13" ht="14.45" customHeight="1" x14ac:dyDescent="0.2">
      <c r="A332" s="429"/>
      <c r="B332" s="425"/>
      <c r="C332" s="426"/>
      <c r="D332" s="426"/>
      <c r="E332" s="427"/>
      <c r="F332" s="425"/>
      <c r="G332" s="426"/>
      <c r="H332" s="426"/>
      <c r="I332" s="426"/>
      <c r="J332" s="426"/>
      <c r="K332" s="428"/>
      <c r="L332" s="134"/>
      <c r="M332" s="424" t="str">
        <f t="shared" si="5"/>
        <v/>
      </c>
    </row>
    <row r="333" spans="1:13" ht="14.45" customHeight="1" x14ac:dyDescent="0.2">
      <c r="A333" s="429"/>
      <c r="B333" s="425"/>
      <c r="C333" s="426"/>
      <c r="D333" s="426"/>
      <c r="E333" s="427"/>
      <c r="F333" s="425"/>
      <c r="G333" s="426"/>
      <c r="H333" s="426"/>
      <c r="I333" s="426"/>
      <c r="J333" s="426"/>
      <c r="K333" s="428"/>
      <c r="L333" s="134"/>
      <c r="M333" s="424" t="str">
        <f t="shared" si="5"/>
        <v/>
      </c>
    </row>
    <row r="334" spans="1:13" ht="14.45" customHeight="1" x14ac:dyDescent="0.2">
      <c r="A334" s="429"/>
      <c r="B334" s="425"/>
      <c r="C334" s="426"/>
      <c r="D334" s="426"/>
      <c r="E334" s="427"/>
      <c r="F334" s="425"/>
      <c r="G334" s="426"/>
      <c r="H334" s="426"/>
      <c r="I334" s="426"/>
      <c r="J334" s="426"/>
      <c r="K334" s="428"/>
      <c r="L334" s="134"/>
      <c r="M334" s="424" t="str">
        <f t="shared" si="5"/>
        <v/>
      </c>
    </row>
    <row r="335" spans="1:13" ht="14.45" customHeight="1" x14ac:dyDescent="0.2">
      <c r="A335" s="429"/>
      <c r="B335" s="425"/>
      <c r="C335" s="426"/>
      <c r="D335" s="426"/>
      <c r="E335" s="427"/>
      <c r="F335" s="425"/>
      <c r="G335" s="426"/>
      <c r="H335" s="426"/>
      <c r="I335" s="426"/>
      <c r="J335" s="426"/>
      <c r="K335" s="428"/>
      <c r="L335" s="134"/>
      <c r="M335" s="424" t="str">
        <f t="shared" si="5"/>
        <v/>
      </c>
    </row>
    <row r="336" spans="1:13" ht="14.45" customHeight="1" x14ac:dyDescent="0.2">
      <c r="A336" s="429"/>
      <c r="B336" s="425"/>
      <c r="C336" s="426"/>
      <c r="D336" s="426"/>
      <c r="E336" s="427"/>
      <c r="F336" s="425"/>
      <c r="G336" s="426"/>
      <c r="H336" s="426"/>
      <c r="I336" s="426"/>
      <c r="J336" s="426"/>
      <c r="K336" s="428"/>
      <c r="L336" s="134"/>
      <c r="M336" s="424" t="str">
        <f t="shared" si="5"/>
        <v/>
      </c>
    </row>
    <row r="337" spans="1:13" ht="14.45" customHeight="1" x14ac:dyDescent="0.2">
      <c r="A337" s="429"/>
      <c r="B337" s="425"/>
      <c r="C337" s="426"/>
      <c r="D337" s="426"/>
      <c r="E337" s="427"/>
      <c r="F337" s="425"/>
      <c r="G337" s="426"/>
      <c r="H337" s="426"/>
      <c r="I337" s="426"/>
      <c r="J337" s="426"/>
      <c r="K337" s="428"/>
      <c r="L337" s="134"/>
      <c r="M337" s="424" t="str">
        <f t="shared" si="5"/>
        <v/>
      </c>
    </row>
    <row r="338" spans="1:13" ht="14.45" customHeight="1" x14ac:dyDescent="0.2">
      <c r="A338" s="429"/>
      <c r="B338" s="425"/>
      <c r="C338" s="426"/>
      <c r="D338" s="426"/>
      <c r="E338" s="427"/>
      <c r="F338" s="425"/>
      <c r="G338" s="426"/>
      <c r="H338" s="426"/>
      <c r="I338" s="426"/>
      <c r="J338" s="426"/>
      <c r="K338" s="428"/>
      <c r="L338" s="134"/>
      <c r="M338" s="424" t="str">
        <f t="shared" si="5"/>
        <v/>
      </c>
    </row>
    <row r="339" spans="1:13" ht="14.45" customHeight="1" x14ac:dyDescent="0.2">
      <c r="A339" s="429"/>
      <c r="B339" s="425"/>
      <c r="C339" s="426"/>
      <c r="D339" s="426"/>
      <c r="E339" s="427"/>
      <c r="F339" s="425"/>
      <c r="G339" s="426"/>
      <c r="H339" s="426"/>
      <c r="I339" s="426"/>
      <c r="J339" s="426"/>
      <c r="K339" s="428"/>
      <c r="L339" s="134"/>
      <c r="M339" s="424" t="str">
        <f t="shared" si="5"/>
        <v/>
      </c>
    </row>
    <row r="340" spans="1:13" ht="14.45" customHeight="1" x14ac:dyDescent="0.2">
      <c r="A340" s="429"/>
      <c r="B340" s="425"/>
      <c r="C340" s="426"/>
      <c r="D340" s="426"/>
      <c r="E340" s="427"/>
      <c r="F340" s="425"/>
      <c r="G340" s="426"/>
      <c r="H340" s="426"/>
      <c r="I340" s="426"/>
      <c r="J340" s="426"/>
      <c r="K340" s="428"/>
      <c r="L340" s="134"/>
      <c r="M340" s="424" t="str">
        <f t="shared" si="5"/>
        <v/>
      </c>
    </row>
    <row r="341" spans="1:13" ht="14.45" customHeight="1" x14ac:dyDescent="0.2">
      <c r="A341" s="429"/>
      <c r="B341" s="425"/>
      <c r="C341" s="426"/>
      <c r="D341" s="426"/>
      <c r="E341" s="427"/>
      <c r="F341" s="425"/>
      <c r="G341" s="426"/>
      <c r="H341" s="426"/>
      <c r="I341" s="426"/>
      <c r="J341" s="426"/>
      <c r="K341" s="428"/>
      <c r="L341" s="134"/>
      <c r="M341" s="424" t="str">
        <f t="shared" si="5"/>
        <v/>
      </c>
    </row>
    <row r="342" spans="1:13" ht="14.45" customHeight="1" x14ac:dyDescent="0.2">
      <c r="A342" s="429"/>
      <c r="B342" s="425"/>
      <c r="C342" s="426"/>
      <c r="D342" s="426"/>
      <c r="E342" s="427"/>
      <c r="F342" s="425"/>
      <c r="G342" s="426"/>
      <c r="H342" s="426"/>
      <c r="I342" s="426"/>
      <c r="J342" s="426"/>
      <c r="K342" s="428"/>
      <c r="L342" s="134"/>
      <c r="M342" s="424" t="str">
        <f t="shared" si="5"/>
        <v/>
      </c>
    </row>
    <row r="343" spans="1:13" ht="14.45" customHeight="1" x14ac:dyDescent="0.2">
      <c r="A343" s="429"/>
      <c r="B343" s="425"/>
      <c r="C343" s="426"/>
      <c r="D343" s="426"/>
      <c r="E343" s="427"/>
      <c r="F343" s="425"/>
      <c r="G343" s="426"/>
      <c r="H343" s="426"/>
      <c r="I343" s="426"/>
      <c r="J343" s="426"/>
      <c r="K343" s="428"/>
      <c r="L343" s="134"/>
      <c r="M343" s="424" t="str">
        <f t="shared" si="5"/>
        <v/>
      </c>
    </row>
    <row r="344" spans="1:13" ht="14.45" customHeight="1" x14ac:dyDescent="0.2">
      <c r="A344" s="429"/>
      <c r="B344" s="425"/>
      <c r="C344" s="426"/>
      <c r="D344" s="426"/>
      <c r="E344" s="427"/>
      <c r="F344" s="425"/>
      <c r="G344" s="426"/>
      <c r="H344" s="426"/>
      <c r="I344" s="426"/>
      <c r="J344" s="426"/>
      <c r="K344" s="428"/>
      <c r="L344" s="134"/>
      <c r="M344" s="424" t="str">
        <f t="shared" si="5"/>
        <v/>
      </c>
    </row>
    <row r="345" spans="1:13" ht="14.45" customHeight="1" x14ac:dyDescent="0.2">
      <c r="A345" s="429"/>
      <c r="B345" s="425"/>
      <c r="C345" s="426"/>
      <c r="D345" s="426"/>
      <c r="E345" s="427"/>
      <c r="F345" s="425"/>
      <c r="G345" s="426"/>
      <c r="H345" s="426"/>
      <c r="I345" s="426"/>
      <c r="J345" s="426"/>
      <c r="K345" s="428"/>
      <c r="L345" s="134"/>
      <c r="M345" s="424" t="str">
        <f t="shared" si="5"/>
        <v/>
      </c>
    </row>
    <row r="346" spans="1:13" ht="14.45" customHeight="1" x14ac:dyDescent="0.2">
      <c r="A346" s="429"/>
      <c r="B346" s="425"/>
      <c r="C346" s="426"/>
      <c r="D346" s="426"/>
      <c r="E346" s="427"/>
      <c r="F346" s="425"/>
      <c r="G346" s="426"/>
      <c r="H346" s="426"/>
      <c r="I346" s="426"/>
      <c r="J346" s="426"/>
      <c r="K346" s="428"/>
      <c r="L346" s="134"/>
      <c r="M346" s="424" t="str">
        <f t="shared" si="5"/>
        <v/>
      </c>
    </row>
    <row r="347" spans="1:13" ht="14.45" customHeight="1" x14ac:dyDescent="0.2">
      <c r="A347" s="429"/>
      <c r="B347" s="425"/>
      <c r="C347" s="426"/>
      <c r="D347" s="426"/>
      <c r="E347" s="427"/>
      <c r="F347" s="425"/>
      <c r="G347" s="426"/>
      <c r="H347" s="426"/>
      <c r="I347" s="426"/>
      <c r="J347" s="426"/>
      <c r="K347" s="428"/>
      <c r="L347" s="134"/>
      <c r="M347" s="424" t="str">
        <f t="shared" si="5"/>
        <v/>
      </c>
    </row>
    <row r="348" spans="1:13" ht="14.45" customHeight="1" x14ac:dyDescent="0.2">
      <c r="A348" s="429"/>
      <c r="B348" s="425"/>
      <c r="C348" s="426"/>
      <c r="D348" s="426"/>
      <c r="E348" s="427"/>
      <c r="F348" s="425"/>
      <c r="G348" s="426"/>
      <c r="H348" s="426"/>
      <c r="I348" s="426"/>
      <c r="J348" s="426"/>
      <c r="K348" s="428"/>
      <c r="L348" s="134"/>
      <c r="M348" s="424" t="str">
        <f t="shared" si="5"/>
        <v/>
      </c>
    </row>
    <row r="349" spans="1:13" ht="14.45" customHeight="1" x14ac:dyDescent="0.2">
      <c r="A349" s="429"/>
      <c r="B349" s="425"/>
      <c r="C349" s="426"/>
      <c r="D349" s="426"/>
      <c r="E349" s="427"/>
      <c r="F349" s="425"/>
      <c r="G349" s="426"/>
      <c r="H349" s="426"/>
      <c r="I349" s="426"/>
      <c r="J349" s="426"/>
      <c r="K349" s="428"/>
      <c r="L349" s="134"/>
      <c r="M349" s="424" t="str">
        <f t="shared" si="5"/>
        <v/>
      </c>
    </row>
    <row r="350" spans="1:13" ht="14.45" customHeight="1" x14ac:dyDescent="0.2">
      <c r="A350" s="429"/>
      <c r="B350" s="425"/>
      <c r="C350" s="426"/>
      <c r="D350" s="426"/>
      <c r="E350" s="427"/>
      <c r="F350" s="425"/>
      <c r="G350" s="426"/>
      <c r="H350" s="426"/>
      <c r="I350" s="426"/>
      <c r="J350" s="426"/>
      <c r="K350" s="428"/>
      <c r="L350" s="134"/>
      <c r="M350" s="424" t="str">
        <f t="shared" si="5"/>
        <v/>
      </c>
    </row>
    <row r="351" spans="1:13" ht="14.45" customHeight="1" x14ac:dyDescent="0.2">
      <c r="A351" s="429"/>
      <c r="B351" s="425"/>
      <c r="C351" s="426"/>
      <c r="D351" s="426"/>
      <c r="E351" s="427"/>
      <c r="F351" s="425"/>
      <c r="G351" s="426"/>
      <c r="H351" s="426"/>
      <c r="I351" s="426"/>
      <c r="J351" s="426"/>
      <c r="K351" s="428"/>
      <c r="L351" s="134"/>
      <c r="M351" s="424" t="str">
        <f t="shared" si="5"/>
        <v/>
      </c>
    </row>
    <row r="352" spans="1:13" ht="14.45" customHeight="1" x14ac:dyDescent="0.2">
      <c r="A352" s="429"/>
      <c r="B352" s="425"/>
      <c r="C352" s="426"/>
      <c r="D352" s="426"/>
      <c r="E352" s="427"/>
      <c r="F352" s="425"/>
      <c r="G352" s="426"/>
      <c r="H352" s="426"/>
      <c r="I352" s="426"/>
      <c r="J352" s="426"/>
      <c r="K352" s="428"/>
      <c r="L352" s="134"/>
      <c r="M352" s="424" t="str">
        <f t="shared" si="5"/>
        <v/>
      </c>
    </row>
    <row r="353" spans="1:13" ht="14.45" customHeight="1" x14ac:dyDescent="0.2">
      <c r="A353" s="429"/>
      <c r="B353" s="425"/>
      <c r="C353" s="426"/>
      <c r="D353" s="426"/>
      <c r="E353" s="427"/>
      <c r="F353" s="425"/>
      <c r="G353" s="426"/>
      <c r="H353" s="426"/>
      <c r="I353" s="426"/>
      <c r="J353" s="426"/>
      <c r="K353" s="428"/>
      <c r="L353" s="134"/>
      <c r="M353" s="424" t="str">
        <f t="shared" si="5"/>
        <v/>
      </c>
    </row>
    <row r="354" spans="1:13" ht="14.45" customHeight="1" x14ac:dyDescent="0.2">
      <c r="A354" s="429"/>
      <c r="B354" s="425"/>
      <c r="C354" s="426"/>
      <c r="D354" s="426"/>
      <c r="E354" s="427"/>
      <c r="F354" s="425"/>
      <c r="G354" s="426"/>
      <c r="H354" s="426"/>
      <c r="I354" s="426"/>
      <c r="J354" s="426"/>
      <c r="K354" s="428"/>
      <c r="L354" s="134"/>
      <c r="M354" s="424" t="str">
        <f t="shared" si="5"/>
        <v/>
      </c>
    </row>
    <row r="355" spans="1:13" ht="14.45" customHeight="1" x14ac:dyDescent="0.2">
      <c r="A355" s="429"/>
      <c r="B355" s="425"/>
      <c r="C355" s="426"/>
      <c r="D355" s="426"/>
      <c r="E355" s="427"/>
      <c r="F355" s="425"/>
      <c r="G355" s="426"/>
      <c r="H355" s="426"/>
      <c r="I355" s="426"/>
      <c r="J355" s="426"/>
      <c r="K355" s="428"/>
      <c r="L355" s="134"/>
      <c r="M355" s="424" t="str">
        <f t="shared" si="5"/>
        <v/>
      </c>
    </row>
    <row r="356" spans="1:13" ht="14.45" customHeight="1" x14ac:dyDescent="0.2">
      <c r="A356" s="429"/>
      <c r="B356" s="425"/>
      <c r="C356" s="426"/>
      <c r="D356" s="426"/>
      <c r="E356" s="427"/>
      <c r="F356" s="425"/>
      <c r="G356" s="426"/>
      <c r="H356" s="426"/>
      <c r="I356" s="426"/>
      <c r="J356" s="426"/>
      <c r="K356" s="428"/>
      <c r="L356" s="134"/>
      <c r="M356" s="424" t="str">
        <f t="shared" si="5"/>
        <v/>
      </c>
    </row>
    <row r="357" spans="1:13" ht="14.45" customHeight="1" x14ac:dyDescent="0.2">
      <c r="A357" s="429"/>
      <c r="B357" s="425"/>
      <c r="C357" s="426"/>
      <c r="D357" s="426"/>
      <c r="E357" s="427"/>
      <c r="F357" s="425"/>
      <c r="G357" s="426"/>
      <c r="H357" s="426"/>
      <c r="I357" s="426"/>
      <c r="J357" s="426"/>
      <c r="K357" s="428"/>
      <c r="L357" s="134"/>
      <c r="M357" s="424" t="str">
        <f t="shared" si="5"/>
        <v/>
      </c>
    </row>
    <row r="358" spans="1:13" ht="14.45" customHeight="1" x14ac:dyDescent="0.2">
      <c r="A358" s="429"/>
      <c r="B358" s="425"/>
      <c r="C358" s="426"/>
      <c r="D358" s="426"/>
      <c r="E358" s="427"/>
      <c r="F358" s="425"/>
      <c r="G358" s="426"/>
      <c r="H358" s="426"/>
      <c r="I358" s="426"/>
      <c r="J358" s="426"/>
      <c r="K358" s="428"/>
      <c r="L358" s="134"/>
      <c r="M358" s="424" t="str">
        <f t="shared" si="5"/>
        <v/>
      </c>
    </row>
    <row r="359" spans="1:13" ht="14.45" customHeight="1" x14ac:dyDescent="0.2">
      <c r="A359" s="429"/>
      <c r="B359" s="425"/>
      <c r="C359" s="426"/>
      <c r="D359" s="426"/>
      <c r="E359" s="427"/>
      <c r="F359" s="425"/>
      <c r="G359" s="426"/>
      <c r="H359" s="426"/>
      <c r="I359" s="426"/>
      <c r="J359" s="426"/>
      <c r="K359" s="428"/>
      <c r="L359" s="134"/>
      <c r="M359" s="424" t="str">
        <f t="shared" si="5"/>
        <v/>
      </c>
    </row>
    <row r="360" spans="1:13" ht="14.45" customHeight="1" x14ac:dyDescent="0.2">
      <c r="A360" s="429"/>
      <c r="B360" s="425"/>
      <c r="C360" s="426"/>
      <c r="D360" s="426"/>
      <c r="E360" s="427"/>
      <c r="F360" s="425"/>
      <c r="G360" s="426"/>
      <c r="H360" s="426"/>
      <c r="I360" s="426"/>
      <c r="J360" s="426"/>
      <c r="K360" s="428"/>
      <c r="L360" s="134"/>
      <c r="M360" s="424" t="str">
        <f t="shared" si="5"/>
        <v/>
      </c>
    </row>
    <row r="361" spans="1:13" ht="14.45" customHeight="1" x14ac:dyDescent="0.2">
      <c r="A361" s="429"/>
      <c r="B361" s="425"/>
      <c r="C361" s="426"/>
      <c r="D361" s="426"/>
      <c r="E361" s="427"/>
      <c r="F361" s="425"/>
      <c r="G361" s="426"/>
      <c r="H361" s="426"/>
      <c r="I361" s="426"/>
      <c r="J361" s="426"/>
      <c r="K361" s="428"/>
      <c r="L361" s="134"/>
      <c r="M361" s="424" t="str">
        <f t="shared" si="5"/>
        <v/>
      </c>
    </row>
    <row r="362" spans="1:13" ht="14.45" customHeight="1" x14ac:dyDescent="0.2">
      <c r="A362" s="429"/>
      <c r="B362" s="425"/>
      <c r="C362" s="426"/>
      <c r="D362" s="426"/>
      <c r="E362" s="427"/>
      <c r="F362" s="425"/>
      <c r="G362" s="426"/>
      <c r="H362" s="426"/>
      <c r="I362" s="426"/>
      <c r="J362" s="426"/>
      <c r="K362" s="428"/>
      <c r="L362" s="134"/>
      <c r="M362" s="424" t="str">
        <f t="shared" si="5"/>
        <v/>
      </c>
    </row>
    <row r="363" spans="1:13" ht="14.45" customHeight="1" x14ac:dyDescent="0.2">
      <c r="A363" s="429"/>
      <c r="B363" s="425"/>
      <c r="C363" s="426"/>
      <c r="D363" s="426"/>
      <c r="E363" s="427"/>
      <c r="F363" s="425"/>
      <c r="G363" s="426"/>
      <c r="H363" s="426"/>
      <c r="I363" s="426"/>
      <c r="J363" s="426"/>
      <c r="K363" s="428"/>
      <c r="L363" s="134"/>
      <c r="M363" s="424" t="str">
        <f t="shared" si="5"/>
        <v/>
      </c>
    </row>
    <row r="364" spans="1:13" ht="14.45" customHeight="1" x14ac:dyDescent="0.2">
      <c r="A364" s="429"/>
      <c r="B364" s="425"/>
      <c r="C364" s="426"/>
      <c r="D364" s="426"/>
      <c r="E364" s="427"/>
      <c r="F364" s="425"/>
      <c r="G364" s="426"/>
      <c r="H364" s="426"/>
      <c r="I364" s="426"/>
      <c r="J364" s="426"/>
      <c r="K364" s="428"/>
      <c r="L364" s="134"/>
      <c r="M364" s="424" t="str">
        <f t="shared" si="5"/>
        <v/>
      </c>
    </row>
    <row r="365" spans="1:13" ht="14.45" customHeight="1" x14ac:dyDescent="0.2">
      <c r="A365" s="429"/>
      <c r="B365" s="425"/>
      <c r="C365" s="426"/>
      <c r="D365" s="426"/>
      <c r="E365" s="427"/>
      <c r="F365" s="425"/>
      <c r="G365" s="426"/>
      <c r="H365" s="426"/>
      <c r="I365" s="426"/>
      <c r="J365" s="426"/>
      <c r="K365" s="428"/>
      <c r="L365" s="134"/>
      <c r="M365" s="424" t="str">
        <f t="shared" si="5"/>
        <v/>
      </c>
    </row>
    <row r="366" spans="1:13" ht="14.45" customHeight="1" x14ac:dyDescent="0.2">
      <c r="A366" s="429"/>
      <c r="B366" s="425"/>
      <c r="C366" s="426"/>
      <c r="D366" s="426"/>
      <c r="E366" s="427"/>
      <c r="F366" s="425"/>
      <c r="G366" s="426"/>
      <c r="H366" s="426"/>
      <c r="I366" s="426"/>
      <c r="J366" s="426"/>
      <c r="K366" s="428"/>
      <c r="L366" s="134"/>
      <c r="M366" s="424" t="str">
        <f t="shared" si="5"/>
        <v/>
      </c>
    </row>
    <row r="367" spans="1:13" ht="14.45" customHeight="1" x14ac:dyDescent="0.2">
      <c r="A367" s="429"/>
      <c r="B367" s="425"/>
      <c r="C367" s="426"/>
      <c r="D367" s="426"/>
      <c r="E367" s="427"/>
      <c r="F367" s="425"/>
      <c r="G367" s="426"/>
      <c r="H367" s="426"/>
      <c r="I367" s="426"/>
      <c r="J367" s="426"/>
      <c r="K367" s="428"/>
      <c r="L367" s="134"/>
      <c r="M367" s="424" t="str">
        <f t="shared" si="5"/>
        <v/>
      </c>
    </row>
    <row r="368" spans="1:13" ht="14.45" customHeight="1" x14ac:dyDescent="0.2">
      <c r="A368" s="429"/>
      <c r="B368" s="425"/>
      <c r="C368" s="426"/>
      <c r="D368" s="426"/>
      <c r="E368" s="427"/>
      <c r="F368" s="425"/>
      <c r="G368" s="426"/>
      <c r="H368" s="426"/>
      <c r="I368" s="426"/>
      <c r="J368" s="426"/>
      <c r="K368" s="428"/>
      <c r="L368" s="134"/>
      <c r="M368" s="424" t="str">
        <f t="shared" si="5"/>
        <v/>
      </c>
    </row>
    <row r="369" spans="1:13" ht="14.45" customHeight="1" x14ac:dyDescent="0.2">
      <c r="A369" s="429"/>
      <c r="B369" s="425"/>
      <c r="C369" s="426"/>
      <c r="D369" s="426"/>
      <c r="E369" s="427"/>
      <c r="F369" s="425"/>
      <c r="G369" s="426"/>
      <c r="H369" s="426"/>
      <c r="I369" s="426"/>
      <c r="J369" s="426"/>
      <c r="K369" s="428"/>
      <c r="L369" s="134"/>
      <c r="M369" s="424" t="str">
        <f t="shared" si="5"/>
        <v/>
      </c>
    </row>
    <row r="370" spans="1:13" ht="14.45" customHeight="1" x14ac:dyDescent="0.2">
      <c r="A370" s="429"/>
      <c r="B370" s="425"/>
      <c r="C370" s="426"/>
      <c r="D370" s="426"/>
      <c r="E370" s="427"/>
      <c r="F370" s="425"/>
      <c r="G370" s="426"/>
      <c r="H370" s="426"/>
      <c r="I370" s="426"/>
      <c r="J370" s="426"/>
      <c r="K370" s="428"/>
      <c r="L370" s="134"/>
      <c r="M370" s="424" t="str">
        <f t="shared" si="5"/>
        <v/>
      </c>
    </row>
    <row r="371" spans="1:13" ht="14.45" customHeight="1" x14ac:dyDescent="0.2">
      <c r="A371" s="429"/>
      <c r="B371" s="425"/>
      <c r="C371" s="426"/>
      <c r="D371" s="426"/>
      <c r="E371" s="427"/>
      <c r="F371" s="425"/>
      <c r="G371" s="426"/>
      <c r="H371" s="426"/>
      <c r="I371" s="426"/>
      <c r="J371" s="426"/>
      <c r="K371" s="428"/>
      <c r="L371" s="134"/>
      <c r="M371" s="424" t="str">
        <f t="shared" si="5"/>
        <v/>
      </c>
    </row>
    <row r="372" spans="1:13" ht="14.45" customHeight="1" x14ac:dyDescent="0.2">
      <c r="A372" s="429"/>
      <c r="B372" s="425"/>
      <c r="C372" s="426"/>
      <c r="D372" s="426"/>
      <c r="E372" s="427"/>
      <c r="F372" s="425"/>
      <c r="G372" s="426"/>
      <c r="H372" s="426"/>
      <c r="I372" s="426"/>
      <c r="J372" s="426"/>
      <c r="K372" s="428"/>
      <c r="L372" s="134"/>
      <c r="M372" s="424" t="str">
        <f t="shared" si="5"/>
        <v/>
      </c>
    </row>
    <row r="373" spans="1:13" ht="14.45" customHeight="1" x14ac:dyDescent="0.2">
      <c r="A373" s="429"/>
      <c r="B373" s="425"/>
      <c r="C373" s="426"/>
      <c r="D373" s="426"/>
      <c r="E373" s="427"/>
      <c r="F373" s="425"/>
      <c r="G373" s="426"/>
      <c r="H373" s="426"/>
      <c r="I373" s="426"/>
      <c r="J373" s="426"/>
      <c r="K373" s="428"/>
      <c r="L373" s="134"/>
      <c r="M373" s="424" t="str">
        <f t="shared" si="5"/>
        <v/>
      </c>
    </row>
    <row r="374" spans="1:13" ht="14.45" customHeight="1" x14ac:dyDescent="0.2">
      <c r="A374" s="429"/>
      <c r="B374" s="425"/>
      <c r="C374" s="426"/>
      <c r="D374" s="426"/>
      <c r="E374" s="427"/>
      <c r="F374" s="425"/>
      <c r="G374" s="426"/>
      <c r="H374" s="426"/>
      <c r="I374" s="426"/>
      <c r="J374" s="426"/>
      <c r="K374" s="428"/>
      <c r="L374" s="134"/>
      <c r="M374" s="424" t="str">
        <f t="shared" si="5"/>
        <v/>
      </c>
    </row>
    <row r="375" spans="1:13" ht="14.45" customHeight="1" x14ac:dyDescent="0.2">
      <c r="A375" s="429"/>
      <c r="B375" s="425"/>
      <c r="C375" s="426"/>
      <c r="D375" s="426"/>
      <c r="E375" s="427"/>
      <c r="F375" s="425"/>
      <c r="G375" s="426"/>
      <c r="H375" s="426"/>
      <c r="I375" s="426"/>
      <c r="J375" s="426"/>
      <c r="K375" s="428"/>
      <c r="L375" s="134"/>
      <c r="M375" s="424" t="str">
        <f t="shared" si="5"/>
        <v/>
      </c>
    </row>
    <row r="376" spans="1:13" ht="14.45" customHeight="1" x14ac:dyDescent="0.2">
      <c r="A376" s="429"/>
      <c r="B376" s="425"/>
      <c r="C376" s="426"/>
      <c r="D376" s="426"/>
      <c r="E376" s="427"/>
      <c r="F376" s="425"/>
      <c r="G376" s="426"/>
      <c r="H376" s="426"/>
      <c r="I376" s="426"/>
      <c r="J376" s="426"/>
      <c r="K376" s="428"/>
      <c r="L376" s="134"/>
      <c r="M376" s="424" t="str">
        <f t="shared" si="5"/>
        <v/>
      </c>
    </row>
    <row r="377" spans="1:13" ht="14.45" customHeight="1" x14ac:dyDescent="0.2">
      <c r="A377" s="429"/>
      <c r="B377" s="425"/>
      <c r="C377" s="426"/>
      <c r="D377" s="426"/>
      <c r="E377" s="427"/>
      <c r="F377" s="425"/>
      <c r="G377" s="426"/>
      <c r="H377" s="426"/>
      <c r="I377" s="426"/>
      <c r="J377" s="426"/>
      <c r="K377" s="428"/>
      <c r="L377" s="134"/>
      <c r="M377" s="424" t="str">
        <f t="shared" si="5"/>
        <v/>
      </c>
    </row>
    <row r="378" spans="1:13" ht="14.45" customHeight="1" x14ac:dyDescent="0.2">
      <c r="A378" s="429"/>
      <c r="B378" s="425"/>
      <c r="C378" s="426"/>
      <c r="D378" s="426"/>
      <c r="E378" s="427"/>
      <c r="F378" s="425"/>
      <c r="G378" s="426"/>
      <c r="H378" s="426"/>
      <c r="I378" s="426"/>
      <c r="J378" s="426"/>
      <c r="K378" s="428"/>
      <c r="L378" s="134"/>
      <c r="M378" s="424" t="str">
        <f t="shared" si="5"/>
        <v/>
      </c>
    </row>
    <row r="379" spans="1:13" ht="14.45" customHeight="1" x14ac:dyDescent="0.2">
      <c r="A379" s="429"/>
      <c r="B379" s="425"/>
      <c r="C379" s="426"/>
      <c r="D379" s="426"/>
      <c r="E379" s="427"/>
      <c r="F379" s="425"/>
      <c r="G379" s="426"/>
      <c r="H379" s="426"/>
      <c r="I379" s="426"/>
      <c r="J379" s="426"/>
      <c r="K379" s="428"/>
      <c r="L379" s="134"/>
      <c r="M379" s="424" t="str">
        <f t="shared" si="5"/>
        <v/>
      </c>
    </row>
    <row r="380" spans="1:13" ht="14.45" customHeight="1" x14ac:dyDescent="0.2">
      <c r="A380" s="429"/>
      <c r="B380" s="425"/>
      <c r="C380" s="426"/>
      <c r="D380" s="426"/>
      <c r="E380" s="427"/>
      <c r="F380" s="425"/>
      <c r="G380" s="426"/>
      <c r="H380" s="426"/>
      <c r="I380" s="426"/>
      <c r="J380" s="426"/>
      <c r="K380" s="428"/>
      <c r="L380" s="134"/>
      <c r="M380" s="424" t="str">
        <f t="shared" si="5"/>
        <v/>
      </c>
    </row>
    <row r="381" spans="1:13" ht="14.45" customHeight="1" x14ac:dyDescent="0.2">
      <c r="A381" s="429"/>
      <c r="B381" s="425"/>
      <c r="C381" s="426"/>
      <c r="D381" s="426"/>
      <c r="E381" s="427"/>
      <c r="F381" s="425"/>
      <c r="G381" s="426"/>
      <c r="H381" s="426"/>
      <c r="I381" s="426"/>
      <c r="J381" s="426"/>
      <c r="K381" s="428"/>
      <c r="L381" s="134"/>
      <c r="M381" s="424" t="str">
        <f t="shared" si="5"/>
        <v/>
      </c>
    </row>
    <row r="382" spans="1:13" ht="14.45" customHeight="1" x14ac:dyDescent="0.2">
      <c r="A382" s="429"/>
      <c r="B382" s="425"/>
      <c r="C382" s="426"/>
      <c r="D382" s="426"/>
      <c r="E382" s="427"/>
      <c r="F382" s="425"/>
      <c r="G382" s="426"/>
      <c r="H382" s="426"/>
      <c r="I382" s="426"/>
      <c r="J382" s="426"/>
      <c r="K382" s="428"/>
      <c r="L382" s="134"/>
      <c r="M382" s="424" t="str">
        <f t="shared" si="5"/>
        <v/>
      </c>
    </row>
    <row r="383" spans="1:13" ht="14.45" customHeight="1" x14ac:dyDescent="0.2">
      <c r="A383" s="429"/>
      <c r="B383" s="425"/>
      <c r="C383" s="426"/>
      <c r="D383" s="426"/>
      <c r="E383" s="427"/>
      <c r="F383" s="425"/>
      <c r="G383" s="426"/>
      <c r="H383" s="426"/>
      <c r="I383" s="426"/>
      <c r="J383" s="426"/>
      <c r="K383" s="428"/>
      <c r="L383" s="134"/>
      <c r="M383" s="424" t="str">
        <f t="shared" si="5"/>
        <v/>
      </c>
    </row>
    <row r="384" spans="1:13" ht="14.45" customHeight="1" x14ac:dyDescent="0.2">
      <c r="A384" s="429"/>
      <c r="B384" s="425"/>
      <c r="C384" s="426"/>
      <c r="D384" s="426"/>
      <c r="E384" s="427"/>
      <c r="F384" s="425"/>
      <c r="G384" s="426"/>
      <c r="H384" s="426"/>
      <c r="I384" s="426"/>
      <c r="J384" s="426"/>
      <c r="K384" s="428"/>
      <c r="L384" s="134"/>
      <c r="M384" s="424" t="str">
        <f t="shared" si="5"/>
        <v/>
      </c>
    </row>
    <row r="385" spans="1:13" ht="14.45" customHeight="1" x14ac:dyDescent="0.2">
      <c r="A385" s="429"/>
      <c r="B385" s="425"/>
      <c r="C385" s="426"/>
      <c r="D385" s="426"/>
      <c r="E385" s="427"/>
      <c r="F385" s="425"/>
      <c r="G385" s="426"/>
      <c r="H385" s="426"/>
      <c r="I385" s="426"/>
      <c r="J385" s="426"/>
      <c r="K385" s="428"/>
      <c r="L385" s="134"/>
      <c r="M385" s="424" t="str">
        <f t="shared" si="5"/>
        <v/>
      </c>
    </row>
    <row r="386" spans="1:13" ht="14.45" customHeight="1" x14ac:dyDescent="0.2">
      <c r="A386" s="429"/>
      <c r="B386" s="425"/>
      <c r="C386" s="426"/>
      <c r="D386" s="426"/>
      <c r="E386" s="427"/>
      <c r="F386" s="425"/>
      <c r="G386" s="426"/>
      <c r="H386" s="426"/>
      <c r="I386" s="426"/>
      <c r="J386" s="426"/>
      <c r="K386" s="428"/>
      <c r="L386" s="134"/>
      <c r="M386" s="424" t="str">
        <f t="shared" si="5"/>
        <v/>
      </c>
    </row>
    <row r="387" spans="1:13" ht="14.45" customHeight="1" x14ac:dyDescent="0.2">
      <c r="A387" s="429"/>
      <c r="B387" s="425"/>
      <c r="C387" s="426"/>
      <c r="D387" s="426"/>
      <c r="E387" s="427"/>
      <c r="F387" s="425"/>
      <c r="G387" s="426"/>
      <c r="H387" s="426"/>
      <c r="I387" s="426"/>
      <c r="J387" s="426"/>
      <c r="K387" s="428"/>
      <c r="L387" s="134"/>
      <c r="M387" s="424" t="str">
        <f t="shared" si="5"/>
        <v/>
      </c>
    </row>
    <row r="388" spans="1:13" ht="14.45" customHeight="1" x14ac:dyDescent="0.2">
      <c r="A388" s="429"/>
      <c r="B388" s="425"/>
      <c r="C388" s="426"/>
      <c r="D388" s="426"/>
      <c r="E388" s="427"/>
      <c r="F388" s="425"/>
      <c r="G388" s="426"/>
      <c r="H388" s="426"/>
      <c r="I388" s="426"/>
      <c r="J388" s="426"/>
      <c r="K388" s="428"/>
      <c r="L388" s="134"/>
      <c r="M388" s="424" t="str">
        <f t="shared" si="5"/>
        <v/>
      </c>
    </row>
    <row r="389" spans="1:13" ht="14.45" customHeight="1" x14ac:dyDescent="0.2">
      <c r="A389" s="429"/>
      <c r="B389" s="425"/>
      <c r="C389" s="426"/>
      <c r="D389" s="426"/>
      <c r="E389" s="427"/>
      <c r="F389" s="425"/>
      <c r="G389" s="426"/>
      <c r="H389" s="426"/>
      <c r="I389" s="426"/>
      <c r="J389" s="426"/>
      <c r="K389" s="428"/>
      <c r="L389" s="134"/>
      <c r="M389" s="424" t="str">
        <f t="shared" si="5"/>
        <v/>
      </c>
    </row>
    <row r="390" spans="1:13" ht="14.45" customHeight="1" x14ac:dyDescent="0.2">
      <c r="A390" s="429"/>
      <c r="B390" s="425"/>
      <c r="C390" s="426"/>
      <c r="D390" s="426"/>
      <c r="E390" s="427"/>
      <c r="F390" s="425"/>
      <c r="G390" s="426"/>
      <c r="H390" s="426"/>
      <c r="I390" s="426"/>
      <c r="J390" s="426"/>
      <c r="K390" s="428"/>
      <c r="L390" s="134"/>
      <c r="M390" s="42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29"/>
      <c r="B391" s="425"/>
      <c r="C391" s="426"/>
      <c r="D391" s="426"/>
      <c r="E391" s="427"/>
      <c r="F391" s="425"/>
      <c r="G391" s="426"/>
      <c r="H391" s="426"/>
      <c r="I391" s="426"/>
      <c r="J391" s="426"/>
      <c r="K391" s="428"/>
      <c r="L391" s="134"/>
      <c r="M391" s="424" t="str">
        <f t="shared" si="6"/>
        <v/>
      </c>
    </row>
    <row r="392" spans="1:13" ht="14.45" customHeight="1" x14ac:dyDescent="0.2">
      <c r="A392" s="429"/>
      <c r="B392" s="425"/>
      <c r="C392" s="426"/>
      <c r="D392" s="426"/>
      <c r="E392" s="427"/>
      <c r="F392" s="425"/>
      <c r="G392" s="426"/>
      <c r="H392" s="426"/>
      <c r="I392" s="426"/>
      <c r="J392" s="426"/>
      <c r="K392" s="428"/>
      <c r="L392" s="134"/>
      <c r="M392" s="424" t="str">
        <f t="shared" si="6"/>
        <v/>
      </c>
    </row>
    <row r="393" spans="1:13" ht="14.45" customHeight="1" x14ac:dyDescent="0.2">
      <c r="A393" s="429"/>
      <c r="B393" s="425"/>
      <c r="C393" s="426"/>
      <c r="D393" s="426"/>
      <c r="E393" s="427"/>
      <c r="F393" s="425"/>
      <c r="G393" s="426"/>
      <c r="H393" s="426"/>
      <c r="I393" s="426"/>
      <c r="J393" s="426"/>
      <c r="K393" s="428"/>
      <c r="L393" s="134"/>
      <c r="M393" s="424" t="str">
        <f t="shared" si="6"/>
        <v/>
      </c>
    </row>
    <row r="394" spans="1:13" ht="14.45" customHeight="1" x14ac:dyDescent="0.2">
      <c r="A394" s="429"/>
      <c r="B394" s="425"/>
      <c r="C394" s="426"/>
      <c r="D394" s="426"/>
      <c r="E394" s="427"/>
      <c r="F394" s="425"/>
      <c r="G394" s="426"/>
      <c r="H394" s="426"/>
      <c r="I394" s="426"/>
      <c r="J394" s="426"/>
      <c r="K394" s="428"/>
      <c r="L394" s="134"/>
      <c r="M394" s="424" t="str">
        <f t="shared" si="6"/>
        <v/>
      </c>
    </row>
    <row r="395" spans="1:13" ht="14.45" customHeight="1" x14ac:dyDescent="0.2">
      <c r="A395" s="429"/>
      <c r="B395" s="425"/>
      <c r="C395" s="426"/>
      <c r="D395" s="426"/>
      <c r="E395" s="427"/>
      <c r="F395" s="425"/>
      <c r="G395" s="426"/>
      <c r="H395" s="426"/>
      <c r="I395" s="426"/>
      <c r="J395" s="426"/>
      <c r="K395" s="428"/>
      <c r="L395" s="134"/>
      <c r="M395" s="424" t="str">
        <f t="shared" si="6"/>
        <v/>
      </c>
    </row>
    <row r="396" spans="1:13" ht="14.45" customHeight="1" x14ac:dyDescent="0.2">
      <c r="A396" s="429"/>
      <c r="B396" s="425"/>
      <c r="C396" s="426"/>
      <c r="D396" s="426"/>
      <c r="E396" s="427"/>
      <c r="F396" s="425"/>
      <c r="G396" s="426"/>
      <c r="H396" s="426"/>
      <c r="I396" s="426"/>
      <c r="J396" s="426"/>
      <c r="K396" s="428"/>
      <c r="L396" s="134"/>
      <c r="M396" s="424" t="str">
        <f t="shared" si="6"/>
        <v/>
      </c>
    </row>
    <row r="397" spans="1:13" ht="14.45" customHeight="1" x14ac:dyDescent="0.2">
      <c r="A397" s="429"/>
      <c r="B397" s="425"/>
      <c r="C397" s="426"/>
      <c r="D397" s="426"/>
      <c r="E397" s="427"/>
      <c r="F397" s="425"/>
      <c r="G397" s="426"/>
      <c r="H397" s="426"/>
      <c r="I397" s="426"/>
      <c r="J397" s="426"/>
      <c r="K397" s="428"/>
      <c r="L397" s="134"/>
      <c r="M397" s="424" t="str">
        <f t="shared" si="6"/>
        <v/>
      </c>
    </row>
    <row r="398" spans="1:13" ht="14.45" customHeight="1" x14ac:dyDescent="0.2">
      <c r="A398" s="429"/>
      <c r="B398" s="425"/>
      <c r="C398" s="426"/>
      <c r="D398" s="426"/>
      <c r="E398" s="427"/>
      <c r="F398" s="425"/>
      <c r="G398" s="426"/>
      <c r="H398" s="426"/>
      <c r="I398" s="426"/>
      <c r="J398" s="426"/>
      <c r="K398" s="428"/>
      <c r="L398" s="134"/>
      <c r="M398" s="424" t="str">
        <f t="shared" si="6"/>
        <v/>
      </c>
    </row>
    <row r="399" spans="1:13" ht="14.45" customHeight="1" x14ac:dyDescent="0.2">
      <c r="A399" s="429"/>
      <c r="B399" s="425"/>
      <c r="C399" s="426"/>
      <c r="D399" s="426"/>
      <c r="E399" s="427"/>
      <c r="F399" s="425"/>
      <c r="G399" s="426"/>
      <c r="H399" s="426"/>
      <c r="I399" s="426"/>
      <c r="J399" s="426"/>
      <c r="K399" s="428"/>
      <c r="L399" s="134"/>
      <c r="M399" s="424" t="str">
        <f t="shared" si="6"/>
        <v/>
      </c>
    </row>
    <row r="400" spans="1:13" ht="14.45" customHeight="1" x14ac:dyDescent="0.2">
      <c r="A400" s="429"/>
      <c r="B400" s="425"/>
      <c r="C400" s="426"/>
      <c r="D400" s="426"/>
      <c r="E400" s="427"/>
      <c r="F400" s="425"/>
      <c r="G400" s="426"/>
      <c r="H400" s="426"/>
      <c r="I400" s="426"/>
      <c r="J400" s="426"/>
      <c r="K400" s="428"/>
      <c r="L400" s="134"/>
      <c r="M400" s="424" t="str">
        <f t="shared" si="6"/>
        <v/>
      </c>
    </row>
    <row r="401" spans="1:13" ht="14.45" customHeight="1" x14ac:dyDescent="0.2">
      <c r="A401" s="429"/>
      <c r="B401" s="425"/>
      <c r="C401" s="426"/>
      <c r="D401" s="426"/>
      <c r="E401" s="427"/>
      <c r="F401" s="425"/>
      <c r="G401" s="426"/>
      <c r="H401" s="426"/>
      <c r="I401" s="426"/>
      <c r="J401" s="426"/>
      <c r="K401" s="428"/>
      <c r="L401" s="134"/>
      <c r="M401" s="424" t="str">
        <f t="shared" si="6"/>
        <v/>
      </c>
    </row>
    <row r="402" spans="1:13" ht="14.45" customHeight="1" x14ac:dyDescent="0.2">
      <c r="A402" s="429"/>
      <c r="B402" s="425"/>
      <c r="C402" s="426"/>
      <c r="D402" s="426"/>
      <c r="E402" s="427"/>
      <c r="F402" s="425"/>
      <c r="G402" s="426"/>
      <c r="H402" s="426"/>
      <c r="I402" s="426"/>
      <c r="J402" s="426"/>
      <c r="K402" s="428"/>
      <c r="L402" s="134"/>
      <c r="M402" s="424" t="str">
        <f t="shared" si="6"/>
        <v/>
      </c>
    </row>
    <row r="403" spans="1:13" ht="14.45" customHeight="1" x14ac:dyDescent="0.2">
      <c r="A403" s="429"/>
      <c r="B403" s="425"/>
      <c r="C403" s="426"/>
      <c r="D403" s="426"/>
      <c r="E403" s="427"/>
      <c r="F403" s="425"/>
      <c r="G403" s="426"/>
      <c r="H403" s="426"/>
      <c r="I403" s="426"/>
      <c r="J403" s="426"/>
      <c r="K403" s="428"/>
      <c r="L403" s="134"/>
      <c r="M403" s="424" t="str">
        <f t="shared" si="6"/>
        <v/>
      </c>
    </row>
    <row r="404" spans="1:13" ht="14.45" customHeight="1" x14ac:dyDescent="0.2">
      <c r="A404" s="429"/>
      <c r="B404" s="425"/>
      <c r="C404" s="426"/>
      <c r="D404" s="426"/>
      <c r="E404" s="427"/>
      <c r="F404" s="425"/>
      <c r="G404" s="426"/>
      <c r="H404" s="426"/>
      <c r="I404" s="426"/>
      <c r="J404" s="426"/>
      <c r="K404" s="428"/>
      <c r="L404" s="134"/>
      <c r="M404" s="424" t="str">
        <f t="shared" si="6"/>
        <v/>
      </c>
    </row>
    <row r="405" spans="1:13" ht="14.45" customHeight="1" x14ac:dyDescent="0.2">
      <c r="A405" s="429"/>
      <c r="B405" s="425"/>
      <c r="C405" s="426"/>
      <c r="D405" s="426"/>
      <c r="E405" s="427"/>
      <c r="F405" s="425"/>
      <c r="G405" s="426"/>
      <c r="H405" s="426"/>
      <c r="I405" s="426"/>
      <c r="J405" s="426"/>
      <c r="K405" s="428"/>
      <c r="L405" s="134"/>
      <c r="M405" s="424" t="str">
        <f t="shared" si="6"/>
        <v/>
      </c>
    </row>
    <row r="406" spans="1:13" ht="14.45" customHeight="1" x14ac:dyDescent="0.2">
      <c r="A406" s="429"/>
      <c r="B406" s="425"/>
      <c r="C406" s="426"/>
      <c r="D406" s="426"/>
      <c r="E406" s="427"/>
      <c r="F406" s="425"/>
      <c r="G406" s="426"/>
      <c r="H406" s="426"/>
      <c r="I406" s="426"/>
      <c r="J406" s="426"/>
      <c r="K406" s="428"/>
      <c r="L406" s="134"/>
      <c r="M406" s="424" t="str">
        <f t="shared" si="6"/>
        <v/>
      </c>
    </row>
    <row r="407" spans="1:13" ht="14.45" customHeight="1" x14ac:dyDescent="0.2">
      <c r="A407" s="429"/>
      <c r="B407" s="425"/>
      <c r="C407" s="426"/>
      <c r="D407" s="426"/>
      <c r="E407" s="427"/>
      <c r="F407" s="425"/>
      <c r="G407" s="426"/>
      <c r="H407" s="426"/>
      <c r="I407" s="426"/>
      <c r="J407" s="426"/>
      <c r="K407" s="428"/>
      <c r="L407" s="134"/>
      <c r="M407" s="424" t="str">
        <f t="shared" si="6"/>
        <v/>
      </c>
    </row>
    <row r="408" spans="1:13" ht="14.45" customHeight="1" x14ac:dyDescent="0.2">
      <c r="A408" s="429"/>
      <c r="B408" s="425"/>
      <c r="C408" s="426"/>
      <c r="D408" s="426"/>
      <c r="E408" s="427"/>
      <c r="F408" s="425"/>
      <c r="G408" s="426"/>
      <c r="H408" s="426"/>
      <c r="I408" s="426"/>
      <c r="J408" s="426"/>
      <c r="K408" s="428"/>
      <c r="L408" s="134"/>
      <c r="M408" s="424" t="str">
        <f t="shared" si="6"/>
        <v/>
      </c>
    </row>
    <row r="409" spans="1:13" ht="14.45" customHeight="1" x14ac:dyDescent="0.2">
      <c r="A409" s="429"/>
      <c r="B409" s="425"/>
      <c r="C409" s="426"/>
      <c r="D409" s="426"/>
      <c r="E409" s="427"/>
      <c r="F409" s="425"/>
      <c r="G409" s="426"/>
      <c r="H409" s="426"/>
      <c r="I409" s="426"/>
      <c r="J409" s="426"/>
      <c r="K409" s="428"/>
      <c r="L409" s="134"/>
      <c r="M409" s="424" t="str">
        <f t="shared" si="6"/>
        <v/>
      </c>
    </row>
    <row r="410" spans="1:13" ht="14.45" customHeight="1" x14ac:dyDescent="0.2">
      <c r="A410" s="429"/>
      <c r="B410" s="425"/>
      <c r="C410" s="426"/>
      <c r="D410" s="426"/>
      <c r="E410" s="427"/>
      <c r="F410" s="425"/>
      <c r="G410" s="426"/>
      <c r="H410" s="426"/>
      <c r="I410" s="426"/>
      <c r="J410" s="426"/>
      <c r="K410" s="428"/>
      <c r="L410" s="134"/>
      <c r="M410" s="424" t="str">
        <f t="shared" si="6"/>
        <v/>
      </c>
    </row>
    <row r="411" spans="1:13" ht="14.45" customHeight="1" x14ac:dyDescent="0.2">
      <c r="A411" s="429"/>
      <c r="B411" s="425"/>
      <c r="C411" s="426"/>
      <c r="D411" s="426"/>
      <c r="E411" s="427"/>
      <c r="F411" s="425"/>
      <c r="G411" s="426"/>
      <c r="H411" s="426"/>
      <c r="I411" s="426"/>
      <c r="J411" s="426"/>
      <c r="K411" s="428"/>
      <c r="L411" s="134"/>
      <c r="M411" s="424" t="str">
        <f t="shared" si="6"/>
        <v/>
      </c>
    </row>
    <row r="412" spans="1:13" ht="14.45" customHeight="1" x14ac:dyDescent="0.2">
      <c r="A412" s="429"/>
      <c r="B412" s="425"/>
      <c r="C412" s="426"/>
      <c r="D412" s="426"/>
      <c r="E412" s="427"/>
      <c r="F412" s="425"/>
      <c r="G412" s="426"/>
      <c r="H412" s="426"/>
      <c r="I412" s="426"/>
      <c r="J412" s="426"/>
      <c r="K412" s="428"/>
      <c r="L412" s="134"/>
      <c r="M412" s="424" t="str">
        <f t="shared" si="6"/>
        <v/>
      </c>
    </row>
    <row r="413" spans="1:13" ht="14.45" customHeight="1" x14ac:dyDescent="0.2">
      <c r="A413" s="429"/>
      <c r="B413" s="425"/>
      <c r="C413" s="426"/>
      <c r="D413" s="426"/>
      <c r="E413" s="427"/>
      <c r="F413" s="425"/>
      <c r="G413" s="426"/>
      <c r="H413" s="426"/>
      <c r="I413" s="426"/>
      <c r="J413" s="426"/>
      <c r="K413" s="428"/>
      <c r="L413" s="134"/>
      <c r="M413" s="424" t="str">
        <f t="shared" si="6"/>
        <v/>
      </c>
    </row>
    <row r="414" spans="1:13" ht="14.45" customHeight="1" x14ac:dyDescent="0.2">
      <c r="A414" s="429"/>
      <c r="B414" s="425"/>
      <c r="C414" s="426"/>
      <c r="D414" s="426"/>
      <c r="E414" s="427"/>
      <c r="F414" s="425"/>
      <c r="G414" s="426"/>
      <c r="H414" s="426"/>
      <c r="I414" s="426"/>
      <c r="J414" s="426"/>
      <c r="K414" s="428"/>
      <c r="L414" s="134"/>
      <c r="M414" s="424" t="str">
        <f t="shared" si="6"/>
        <v/>
      </c>
    </row>
    <row r="415" spans="1:13" ht="14.45" customHeight="1" x14ac:dyDescent="0.2">
      <c r="A415" s="429"/>
      <c r="B415" s="425"/>
      <c r="C415" s="426"/>
      <c r="D415" s="426"/>
      <c r="E415" s="427"/>
      <c r="F415" s="425"/>
      <c r="G415" s="426"/>
      <c r="H415" s="426"/>
      <c r="I415" s="426"/>
      <c r="J415" s="426"/>
      <c r="K415" s="428"/>
      <c r="L415" s="134"/>
      <c r="M415" s="424" t="str">
        <f t="shared" si="6"/>
        <v/>
      </c>
    </row>
    <row r="416" spans="1:13" ht="14.45" customHeight="1" x14ac:dyDescent="0.2">
      <c r="A416" s="429"/>
      <c r="B416" s="425"/>
      <c r="C416" s="426"/>
      <c r="D416" s="426"/>
      <c r="E416" s="427"/>
      <c r="F416" s="425"/>
      <c r="G416" s="426"/>
      <c r="H416" s="426"/>
      <c r="I416" s="426"/>
      <c r="J416" s="426"/>
      <c r="K416" s="428"/>
      <c r="L416" s="134"/>
      <c r="M416" s="424" t="str">
        <f t="shared" si="6"/>
        <v/>
      </c>
    </row>
    <row r="417" spans="1:13" ht="14.45" customHeight="1" x14ac:dyDescent="0.2">
      <c r="A417" s="429"/>
      <c r="B417" s="425"/>
      <c r="C417" s="426"/>
      <c r="D417" s="426"/>
      <c r="E417" s="427"/>
      <c r="F417" s="425"/>
      <c r="G417" s="426"/>
      <c r="H417" s="426"/>
      <c r="I417" s="426"/>
      <c r="J417" s="426"/>
      <c r="K417" s="428"/>
      <c r="L417" s="134"/>
      <c r="M417" s="424" t="str">
        <f t="shared" si="6"/>
        <v/>
      </c>
    </row>
    <row r="418" spans="1:13" ht="14.45" customHeight="1" x14ac:dyDescent="0.2">
      <c r="A418" s="429"/>
      <c r="B418" s="425"/>
      <c r="C418" s="426"/>
      <c r="D418" s="426"/>
      <c r="E418" s="427"/>
      <c r="F418" s="425"/>
      <c r="G418" s="426"/>
      <c r="H418" s="426"/>
      <c r="I418" s="426"/>
      <c r="J418" s="426"/>
      <c r="K418" s="428"/>
      <c r="L418" s="134"/>
      <c r="M418" s="424" t="str">
        <f t="shared" si="6"/>
        <v/>
      </c>
    </row>
    <row r="419" spans="1:13" ht="14.45" customHeight="1" x14ac:dyDescent="0.2">
      <c r="A419" s="429"/>
      <c r="B419" s="425"/>
      <c r="C419" s="426"/>
      <c r="D419" s="426"/>
      <c r="E419" s="427"/>
      <c r="F419" s="425"/>
      <c r="G419" s="426"/>
      <c r="H419" s="426"/>
      <c r="I419" s="426"/>
      <c r="J419" s="426"/>
      <c r="K419" s="428"/>
      <c r="L419" s="134"/>
      <c r="M419" s="424" t="str">
        <f t="shared" si="6"/>
        <v/>
      </c>
    </row>
    <row r="420" spans="1:13" ht="14.45" customHeight="1" x14ac:dyDescent="0.2">
      <c r="A420" s="429"/>
      <c r="B420" s="425"/>
      <c r="C420" s="426"/>
      <c r="D420" s="426"/>
      <c r="E420" s="427"/>
      <c r="F420" s="425"/>
      <c r="G420" s="426"/>
      <c r="H420" s="426"/>
      <c r="I420" s="426"/>
      <c r="J420" s="426"/>
      <c r="K420" s="428"/>
      <c r="L420" s="134"/>
      <c r="M420" s="424" t="str">
        <f t="shared" si="6"/>
        <v/>
      </c>
    </row>
    <row r="421" spans="1:13" ht="14.45" customHeight="1" x14ac:dyDescent="0.2">
      <c r="A421" s="429"/>
      <c r="B421" s="425"/>
      <c r="C421" s="426"/>
      <c r="D421" s="426"/>
      <c r="E421" s="427"/>
      <c r="F421" s="425"/>
      <c r="G421" s="426"/>
      <c r="H421" s="426"/>
      <c r="I421" s="426"/>
      <c r="J421" s="426"/>
      <c r="K421" s="428"/>
      <c r="L421" s="134"/>
      <c r="M421" s="424" t="str">
        <f t="shared" si="6"/>
        <v/>
      </c>
    </row>
    <row r="422" spans="1:13" ht="14.45" customHeight="1" x14ac:dyDescent="0.2">
      <c r="A422" s="429"/>
      <c r="B422" s="425"/>
      <c r="C422" s="426"/>
      <c r="D422" s="426"/>
      <c r="E422" s="427"/>
      <c r="F422" s="425"/>
      <c r="G422" s="426"/>
      <c r="H422" s="426"/>
      <c r="I422" s="426"/>
      <c r="J422" s="426"/>
      <c r="K422" s="428"/>
      <c r="L422" s="134"/>
      <c r="M422" s="424" t="str">
        <f t="shared" si="6"/>
        <v/>
      </c>
    </row>
    <row r="423" spans="1:13" ht="14.45" customHeight="1" x14ac:dyDescent="0.2">
      <c r="A423" s="429"/>
      <c r="B423" s="425"/>
      <c r="C423" s="426"/>
      <c r="D423" s="426"/>
      <c r="E423" s="427"/>
      <c r="F423" s="425"/>
      <c r="G423" s="426"/>
      <c r="H423" s="426"/>
      <c r="I423" s="426"/>
      <c r="J423" s="426"/>
      <c r="K423" s="428"/>
      <c r="L423" s="134"/>
      <c r="M423" s="424" t="str">
        <f t="shared" si="6"/>
        <v/>
      </c>
    </row>
    <row r="424" spans="1:13" ht="14.45" customHeight="1" x14ac:dyDescent="0.2">
      <c r="A424" s="429"/>
      <c r="B424" s="425"/>
      <c r="C424" s="426"/>
      <c r="D424" s="426"/>
      <c r="E424" s="427"/>
      <c r="F424" s="425"/>
      <c r="G424" s="426"/>
      <c r="H424" s="426"/>
      <c r="I424" s="426"/>
      <c r="J424" s="426"/>
      <c r="K424" s="428"/>
      <c r="L424" s="134"/>
      <c r="M424" s="424" t="str">
        <f t="shared" si="6"/>
        <v/>
      </c>
    </row>
    <row r="425" spans="1:13" ht="14.45" customHeight="1" x14ac:dyDescent="0.2">
      <c r="A425" s="429"/>
      <c r="B425" s="425"/>
      <c r="C425" s="426"/>
      <c r="D425" s="426"/>
      <c r="E425" s="427"/>
      <c r="F425" s="425"/>
      <c r="G425" s="426"/>
      <c r="H425" s="426"/>
      <c r="I425" s="426"/>
      <c r="J425" s="426"/>
      <c r="K425" s="428"/>
      <c r="L425" s="134"/>
      <c r="M425" s="424" t="str">
        <f t="shared" si="6"/>
        <v/>
      </c>
    </row>
    <row r="426" spans="1:13" ht="14.45" customHeight="1" x14ac:dyDescent="0.2">
      <c r="A426" s="429"/>
      <c r="B426" s="425"/>
      <c r="C426" s="426"/>
      <c r="D426" s="426"/>
      <c r="E426" s="427"/>
      <c r="F426" s="425"/>
      <c r="G426" s="426"/>
      <c r="H426" s="426"/>
      <c r="I426" s="426"/>
      <c r="J426" s="426"/>
      <c r="K426" s="428"/>
      <c r="L426" s="134"/>
      <c r="M426" s="424" t="str">
        <f t="shared" si="6"/>
        <v/>
      </c>
    </row>
    <row r="427" spans="1:13" ht="14.45" customHeight="1" x14ac:dyDescent="0.2">
      <c r="A427" s="429"/>
      <c r="B427" s="425"/>
      <c r="C427" s="426"/>
      <c r="D427" s="426"/>
      <c r="E427" s="427"/>
      <c r="F427" s="425"/>
      <c r="G427" s="426"/>
      <c r="H427" s="426"/>
      <c r="I427" s="426"/>
      <c r="J427" s="426"/>
      <c r="K427" s="428"/>
      <c r="L427" s="134"/>
      <c r="M427" s="424" t="str">
        <f t="shared" si="6"/>
        <v/>
      </c>
    </row>
    <row r="428" spans="1:13" ht="14.45" customHeight="1" x14ac:dyDescent="0.2">
      <c r="A428" s="429"/>
      <c r="B428" s="425"/>
      <c r="C428" s="426"/>
      <c r="D428" s="426"/>
      <c r="E428" s="427"/>
      <c r="F428" s="425"/>
      <c r="G428" s="426"/>
      <c r="H428" s="426"/>
      <c r="I428" s="426"/>
      <c r="J428" s="426"/>
      <c r="K428" s="428"/>
      <c r="L428" s="134"/>
      <c r="M428" s="424" t="str">
        <f t="shared" si="6"/>
        <v/>
      </c>
    </row>
    <row r="429" spans="1:13" ht="14.45" customHeight="1" x14ac:dyDescent="0.2">
      <c r="A429" s="429"/>
      <c r="B429" s="425"/>
      <c r="C429" s="426"/>
      <c r="D429" s="426"/>
      <c r="E429" s="427"/>
      <c r="F429" s="425"/>
      <c r="G429" s="426"/>
      <c r="H429" s="426"/>
      <c r="I429" s="426"/>
      <c r="J429" s="426"/>
      <c r="K429" s="428"/>
      <c r="L429" s="134"/>
      <c r="M429" s="424" t="str">
        <f t="shared" si="6"/>
        <v/>
      </c>
    </row>
    <row r="430" spans="1:13" ht="14.45" customHeight="1" x14ac:dyDescent="0.2">
      <c r="A430" s="429"/>
      <c r="B430" s="425"/>
      <c r="C430" s="426"/>
      <c r="D430" s="426"/>
      <c r="E430" s="427"/>
      <c r="F430" s="425"/>
      <c r="G430" s="426"/>
      <c r="H430" s="426"/>
      <c r="I430" s="426"/>
      <c r="J430" s="426"/>
      <c r="K430" s="428"/>
      <c r="L430" s="134"/>
      <c r="M430" s="424" t="str">
        <f t="shared" si="6"/>
        <v/>
      </c>
    </row>
    <row r="431" spans="1:13" ht="14.45" customHeight="1" x14ac:dyDescent="0.2">
      <c r="A431" s="429"/>
      <c r="B431" s="425"/>
      <c r="C431" s="426"/>
      <c r="D431" s="426"/>
      <c r="E431" s="427"/>
      <c r="F431" s="425"/>
      <c r="G431" s="426"/>
      <c r="H431" s="426"/>
      <c r="I431" s="426"/>
      <c r="J431" s="426"/>
      <c r="K431" s="428"/>
      <c r="L431" s="134"/>
      <c r="M431" s="424" t="str">
        <f t="shared" si="6"/>
        <v/>
      </c>
    </row>
    <row r="432" spans="1:13" ht="14.45" customHeight="1" x14ac:dyDescent="0.2">
      <c r="A432" s="429"/>
      <c r="B432" s="425"/>
      <c r="C432" s="426"/>
      <c r="D432" s="426"/>
      <c r="E432" s="427"/>
      <c r="F432" s="425"/>
      <c r="G432" s="426"/>
      <c r="H432" s="426"/>
      <c r="I432" s="426"/>
      <c r="J432" s="426"/>
      <c r="K432" s="428"/>
      <c r="L432" s="134"/>
      <c r="M432" s="424" t="str">
        <f t="shared" si="6"/>
        <v/>
      </c>
    </row>
    <row r="433" spans="1:13" ht="14.45" customHeight="1" x14ac:dyDescent="0.2">
      <c r="A433" s="429"/>
      <c r="B433" s="425"/>
      <c r="C433" s="426"/>
      <c r="D433" s="426"/>
      <c r="E433" s="427"/>
      <c r="F433" s="425"/>
      <c r="G433" s="426"/>
      <c r="H433" s="426"/>
      <c r="I433" s="426"/>
      <c r="J433" s="426"/>
      <c r="K433" s="428"/>
      <c r="L433" s="134"/>
      <c r="M433" s="424" t="str">
        <f t="shared" si="6"/>
        <v/>
      </c>
    </row>
    <row r="434" spans="1:13" ht="14.45" customHeight="1" x14ac:dyDescent="0.2">
      <c r="A434" s="429"/>
      <c r="B434" s="425"/>
      <c r="C434" s="426"/>
      <c r="D434" s="426"/>
      <c r="E434" s="427"/>
      <c r="F434" s="425"/>
      <c r="G434" s="426"/>
      <c r="H434" s="426"/>
      <c r="I434" s="426"/>
      <c r="J434" s="426"/>
      <c r="K434" s="428"/>
      <c r="L434" s="134"/>
      <c r="M434" s="424" t="str">
        <f t="shared" si="6"/>
        <v/>
      </c>
    </row>
    <row r="435" spans="1:13" ht="14.45" customHeight="1" x14ac:dyDescent="0.2">
      <c r="A435" s="429"/>
      <c r="B435" s="425"/>
      <c r="C435" s="426"/>
      <c r="D435" s="426"/>
      <c r="E435" s="427"/>
      <c r="F435" s="425"/>
      <c r="G435" s="426"/>
      <c r="H435" s="426"/>
      <c r="I435" s="426"/>
      <c r="J435" s="426"/>
      <c r="K435" s="428"/>
      <c r="L435" s="134"/>
      <c r="M435" s="424" t="str">
        <f t="shared" si="6"/>
        <v/>
      </c>
    </row>
    <row r="436" spans="1:13" ht="14.45" customHeight="1" x14ac:dyDescent="0.2">
      <c r="A436" s="429"/>
      <c r="B436" s="425"/>
      <c r="C436" s="426"/>
      <c r="D436" s="426"/>
      <c r="E436" s="427"/>
      <c r="F436" s="425"/>
      <c r="G436" s="426"/>
      <c r="H436" s="426"/>
      <c r="I436" s="426"/>
      <c r="J436" s="426"/>
      <c r="K436" s="428"/>
      <c r="L436" s="134"/>
      <c r="M436" s="424" t="str">
        <f t="shared" si="6"/>
        <v/>
      </c>
    </row>
    <row r="437" spans="1:13" ht="14.45" customHeight="1" x14ac:dyDescent="0.2">
      <c r="A437" s="429"/>
      <c r="B437" s="425"/>
      <c r="C437" s="426"/>
      <c r="D437" s="426"/>
      <c r="E437" s="427"/>
      <c r="F437" s="425"/>
      <c r="G437" s="426"/>
      <c r="H437" s="426"/>
      <c r="I437" s="426"/>
      <c r="J437" s="426"/>
      <c r="K437" s="428"/>
      <c r="L437" s="134"/>
      <c r="M437" s="424" t="str">
        <f t="shared" si="6"/>
        <v/>
      </c>
    </row>
    <row r="438" spans="1:13" ht="14.45" customHeight="1" x14ac:dyDescent="0.2">
      <c r="A438" s="429"/>
      <c r="B438" s="425"/>
      <c r="C438" s="426"/>
      <c r="D438" s="426"/>
      <c r="E438" s="427"/>
      <c r="F438" s="425"/>
      <c r="G438" s="426"/>
      <c r="H438" s="426"/>
      <c r="I438" s="426"/>
      <c r="J438" s="426"/>
      <c r="K438" s="428"/>
      <c r="L438" s="134"/>
      <c r="M438" s="424" t="str">
        <f t="shared" si="6"/>
        <v/>
      </c>
    </row>
    <row r="439" spans="1:13" ht="14.45" customHeight="1" x14ac:dyDescent="0.2">
      <c r="A439" s="429"/>
      <c r="B439" s="425"/>
      <c r="C439" s="426"/>
      <c r="D439" s="426"/>
      <c r="E439" s="427"/>
      <c r="F439" s="425"/>
      <c r="G439" s="426"/>
      <c r="H439" s="426"/>
      <c r="I439" s="426"/>
      <c r="J439" s="426"/>
      <c r="K439" s="428"/>
      <c r="L439" s="134"/>
      <c r="M439" s="424" t="str">
        <f t="shared" si="6"/>
        <v/>
      </c>
    </row>
    <row r="440" spans="1:13" ht="14.45" customHeight="1" x14ac:dyDescent="0.2">
      <c r="A440" s="429"/>
      <c r="B440" s="425"/>
      <c r="C440" s="426"/>
      <c r="D440" s="426"/>
      <c r="E440" s="427"/>
      <c r="F440" s="425"/>
      <c r="G440" s="426"/>
      <c r="H440" s="426"/>
      <c r="I440" s="426"/>
      <c r="J440" s="426"/>
      <c r="K440" s="428"/>
      <c r="L440" s="134"/>
      <c r="M440" s="424" t="str">
        <f t="shared" si="6"/>
        <v/>
      </c>
    </row>
    <row r="441" spans="1:13" ht="14.45" customHeight="1" x14ac:dyDescent="0.2">
      <c r="A441" s="429"/>
      <c r="B441" s="425"/>
      <c r="C441" s="426"/>
      <c r="D441" s="426"/>
      <c r="E441" s="427"/>
      <c r="F441" s="425"/>
      <c r="G441" s="426"/>
      <c r="H441" s="426"/>
      <c r="I441" s="426"/>
      <c r="J441" s="426"/>
      <c r="K441" s="428"/>
      <c r="L441" s="134"/>
      <c r="M441" s="424" t="str">
        <f t="shared" si="6"/>
        <v/>
      </c>
    </row>
    <row r="442" spans="1:13" ht="14.45" customHeight="1" x14ac:dyDescent="0.2">
      <c r="A442" s="429"/>
      <c r="B442" s="425"/>
      <c r="C442" s="426"/>
      <c r="D442" s="426"/>
      <c r="E442" s="427"/>
      <c r="F442" s="425"/>
      <c r="G442" s="426"/>
      <c r="H442" s="426"/>
      <c r="I442" s="426"/>
      <c r="J442" s="426"/>
      <c r="K442" s="428"/>
      <c r="L442" s="134"/>
      <c r="M442" s="424" t="str">
        <f t="shared" si="6"/>
        <v/>
      </c>
    </row>
    <row r="443" spans="1:13" ht="14.45" customHeight="1" x14ac:dyDescent="0.2">
      <c r="A443" s="429"/>
      <c r="B443" s="425"/>
      <c r="C443" s="426"/>
      <c r="D443" s="426"/>
      <c r="E443" s="427"/>
      <c r="F443" s="425"/>
      <c r="G443" s="426"/>
      <c r="H443" s="426"/>
      <c r="I443" s="426"/>
      <c r="J443" s="426"/>
      <c r="K443" s="428"/>
      <c r="L443" s="134"/>
      <c r="M443" s="424" t="str">
        <f t="shared" si="6"/>
        <v/>
      </c>
    </row>
    <row r="444" spans="1:13" ht="14.45" customHeight="1" x14ac:dyDescent="0.2">
      <c r="A444" s="429"/>
      <c r="B444" s="425"/>
      <c r="C444" s="426"/>
      <c r="D444" s="426"/>
      <c r="E444" s="427"/>
      <c r="F444" s="425"/>
      <c r="G444" s="426"/>
      <c r="H444" s="426"/>
      <c r="I444" s="426"/>
      <c r="J444" s="426"/>
      <c r="K444" s="428"/>
      <c r="L444" s="134"/>
      <c r="M444" s="424" t="str">
        <f t="shared" si="6"/>
        <v/>
      </c>
    </row>
    <row r="445" spans="1:13" ht="14.45" customHeight="1" x14ac:dyDescent="0.2">
      <c r="A445" s="429"/>
      <c r="B445" s="425"/>
      <c r="C445" s="426"/>
      <c r="D445" s="426"/>
      <c r="E445" s="427"/>
      <c r="F445" s="425"/>
      <c r="G445" s="426"/>
      <c r="H445" s="426"/>
      <c r="I445" s="426"/>
      <c r="J445" s="426"/>
      <c r="K445" s="428"/>
      <c r="L445" s="134"/>
      <c r="M445" s="424" t="str">
        <f t="shared" si="6"/>
        <v/>
      </c>
    </row>
    <row r="446" spans="1:13" ht="14.45" customHeight="1" x14ac:dyDescent="0.2">
      <c r="A446" s="429"/>
      <c r="B446" s="425"/>
      <c r="C446" s="426"/>
      <c r="D446" s="426"/>
      <c r="E446" s="427"/>
      <c r="F446" s="425"/>
      <c r="G446" s="426"/>
      <c r="H446" s="426"/>
      <c r="I446" s="426"/>
      <c r="J446" s="426"/>
      <c r="K446" s="428"/>
      <c r="L446" s="134"/>
      <c r="M446" s="424" t="str">
        <f t="shared" si="6"/>
        <v/>
      </c>
    </row>
    <row r="447" spans="1:13" ht="14.45" customHeight="1" x14ac:dyDescent="0.2">
      <c r="A447" s="429"/>
      <c r="B447" s="425"/>
      <c r="C447" s="426"/>
      <c r="D447" s="426"/>
      <c r="E447" s="427"/>
      <c r="F447" s="425"/>
      <c r="G447" s="426"/>
      <c r="H447" s="426"/>
      <c r="I447" s="426"/>
      <c r="J447" s="426"/>
      <c r="K447" s="428"/>
      <c r="L447" s="134"/>
      <c r="M447" s="424" t="str">
        <f t="shared" si="6"/>
        <v/>
      </c>
    </row>
    <row r="448" spans="1:13" ht="14.45" customHeight="1" x14ac:dyDescent="0.2">
      <c r="A448" s="429"/>
      <c r="B448" s="425"/>
      <c r="C448" s="426"/>
      <c r="D448" s="426"/>
      <c r="E448" s="427"/>
      <c r="F448" s="425"/>
      <c r="G448" s="426"/>
      <c r="H448" s="426"/>
      <c r="I448" s="426"/>
      <c r="J448" s="426"/>
      <c r="K448" s="428"/>
      <c r="L448" s="134"/>
      <c r="M448" s="424" t="str">
        <f t="shared" si="6"/>
        <v/>
      </c>
    </row>
    <row r="449" spans="1:13" ht="14.45" customHeight="1" x14ac:dyDescent="0.2">
      <c r="A449" s="429"/>
      <c r="B449" s="425"/>
      <c r="C449" s="426"/>
      <c r="D449" s="426"/>
      <c r="E449" s="427"/>
      <c r="F449" s="425"/>
      <c r="G449" s="426"/>
      <c r="H449" s="426"/>
      <c r="I449" s="426"/>
      <c r="J449" s="426"/>
      <c r="K449" s="428"/>
      <c r="L449" s="134"/>
      <c r="M449" s="424" t="str">
        <f t="shared" si="6"/>
        <v/>
      </c>
    </row>
    <row r="450" spans="1:13" ht="14.45" customHeight="1" x14ac:dyDescent="0.2">
      <c r="A450" s="429"/>
      <c r="B450" s="425"/>
      <c r="C450" s="426"/>
      <c r="D450" s="426"/>
      <c r="E450" s="427"/>
      <c r="F450" s="425"/>
      <c r="G450" s="426"/>
      <c r="H450" s="426"/>
      <c r="I450" s="426"/>
      <c r="J450" s="426"/>
      <c r="K450" s="428"/>
      <c r="L450" s="134"/>
      <c r="M450" s="424" t="str">
        <f t="shared" si="6"/>
        <v/>
      </c>
    </row>
    <row r="451" spans="1:13" ht="14.45" customHeight="1" x14ac:dyDescent="0.2">
      <c r="A451" s="429"/>
      <c r="B451" s="425"/>
      <c r="C451" s="426"/>
      <c r="D451" s="426"/>
      <c r="E451" s="427"/>
      <c r="F451" s="425"/>
      <c r="G451" s="426"/>
      <c r="H451" s="426"/>
      <c r="I451" s="426"/>
      <c r="J451" s="426"/>
      <c r="K451" s="428"/>
      <c r="L451" s="134"/>
      <c r="M451" s="424" t="str">
        <f t="shared" si="6"/>
        <v/>
      </c>
    </row>
    <row r="452" spans="1:13" ht="14.45" customHeight="1" x14ac:dyDescent="0.2">
      <c r="A452" s="429"/>
      <c r="B452" s="425"/>
      <c r="C452" s="426"/>
      <c r="D452" s="426"/>
      <c r="E452" s="427"/>
      <c r="F452" s="425"/>
      <c r="G452" s="426"/>
      <c r="H452" s="426"/>
      <c r="I452" s="426"/>
      <c r="J452" s="426"/>
      <c r="K452" s="428"/>
      <c r="L452" s="134"/>
      <c r="M452" s="424" t="str">
        <f t="shared" si="6"/>
        <v/>
      </c>
    </row>
    <row r="453" spans="1:13" ht="14.45" customHeight="1" x14ac:dyDescent="0.2">
      <c r="A453" s="429"/>
      <c r="B453" s="425"/>
      <c r="C453" s="426"/>
      <c r="D453" s="426"/>
      <c r="E453" s="427"/>
      <c r="F453" s="425"/>
      <c r="G453" s="426"/>
      <c r="H453" s="426"/>
      <c r="I453" s="426"/>
      <c r="J453" s="426"/>
      <c r="K453" s="428"/>
      <c r="L453" s="134"/>
      <c r="M453" s="424" t="str">
        <f t="shared" si="6"/>
        <v/>
      </c>
    </row>
    <row r="454" spans="1:13" ht="14.45" customHeight="1" x14ac:dyDescent="0.2">
      <c r="A454" s="429"/>
      <c r="B454" s="425"/>
      <c r="C454" s="426"/>
      <c r="D454" s="426"/>
      <c r="E454" s="427"/>
      <c r="F454" s="425"/>
      <c r="G454" s="426"/>
      <c r="H454" s="426"/>
      <c r="I454" s="426"/>
      <c r="J454" s="426"/>
      <c r="K454" s="428"/>
      <c r="L454" s="134"/>
      <c r="M454" s="42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29"/>
      <c r="B455" s="425"/>
      <c r="C455" s="426"/>
      <c r="D455" s="426"/>
      <c r="E455" s="427"/>
      <c r="F455" s="425"/>
      <c r="G455" s="426"/>
      <c r="H455" s="426"/>
      <c r="I455" s="426"/>
      <c r="J455" s="426"/>
      <c r="K455" s="428"/>
      <c r="L455" s="134"/>
      <c r="M455" s="424" t="str">
        <f t="shared" si="7"/>
        <v/>
      </c>
    </row>
    <row r="456" spans="1:13" ht="14.45" customHeight="1" x14ac:dyDescent="0.2">
      <c r="A456" s="429"/>
      <c r="B456" s="425"/>
      <c r="C456" s="426"/>
      <c r="D456" s="426"/>
      <c r="E456" s="427"/>
      <c r="F456" s="425"/>
      <c r="G456" s="426"/>
      <c r="H456" s="426"/>
      <c r="I456" s="426"/>
      <c r="J456" s="426"/>
      <c r="K456" s="428"/>
      <c r="L456" s="134"/>
      <c r="M456" s="424" t="str">
        <f t="shared" si="7"/>
        <v/>
      </c>
    </row>
    <row r="457" spans="1:13" ht="14.45" customHeight="1" x14ac:dyDescent="0.2">
      <c r="A457" s="429"/>
      <c r="B457" s="425"/>
      <c r="C457" s="426"/>
      <c r="D457" s="426"/>
      <c r="E457" s="427"/>
      <c r="F457" s="425"/>
      <c r="G457" s="426"/>
      <c r="H457" s="426"/>
      <c r="I457" s="426"/>
      <c r="J457" s="426"/>
      <c r="K457" s="428"/>
      <c r="L457" s="134"/>
      <c r="M457" s="424" t="str">
        <f t="shared" si="7"/>
        <v/>
      </c>
    </row>
    <row r="458" spans="1:13" ht="14.45" customHeight="1" x14ac:dyDescent="0.2">
      <c r="A458" s="429"/>
      <c r="B458" s="425"/>
      <c r="C458" s="426"/>
      <c r="D458" s="426"/>
      <c r="E458" s="427"/>
      <c r="F458" s="425"/>
      <c r="G458" s="426"/>
      <c r="H458" s="426"/>
      <c r="I458" s="426"/>
      <c r="J458" s="426"/>
      <c r="K458" s="428"/>
      <c r="L458" s="134"/>
      <c r="M458" s="424" t="str">
        <f t="shared" si="7"/>
        <v/>
      </c>
    </row>
    <row r="459" spans="1:13" ht="14.45" customHeight="1" x14ac:dyDescent="0.2">
      <c r="A459" s="429"/>
      <c r="B459" s="425"/>
      <c r="C459" s="426"/>
      <c r="D459" s="426"/>
      <c r="E459" s="427"/>
      <c r="F459" s="425"/>
      <c r="G459" s="426"/>
      <c r="H459" s="426"/>
      <c r="I459" s="426"/>
      <c r="J459" s="426"/>
      <c r="K459" s="428"/>
      <c r="L459" s="134"/>
      <c r="M459" s="424" t="str">
        <f t="shared" si="7"/>
        <v/>
      </c>
    </row>
    <row r="460" spans="1:13" ht="14.45" customHeight="1" x14ac:dyDescent="0.2">
      <c r="A460" s="429"/>
      <c r="B460" s="425"/>
      <c r="C460" s="426"/>
      <c r="D460" s="426"/>
      <c r="E460" s="427"/>
      <c r="F460" s="425"/>
      <c r="G460" s="426"/>
      <c r="H460" s="426"/>
      <c r="I460" s="426"/>
      <c r="J460" s="426"/>
      <c r="K460" s="428"/>
      <c r="L460" s="134"/>
      <c r="M460" s="424" t="str">
        <f t="shared" si="7"/>
        <v/>
      </c>
    </row>
    <row r="461" spans="1:13" ht="14.45" customHeight="1" x14ac:dyDescent="0.2">
      <c r="A461" s="429"/>
      <c r="B461" s="425"/>
      <c r="C461" s="426"/>
      <c r="D461" s="426"/>
      <c r="E461" s="427"/>
      <c r="F461" s="425"/>
      <c r="G461" s="426"/>
      <c r="H461" s="426"/>
      <c r="I461" s="426"/>
      <c r="J461" s="426"/>
      <c r="K461" s="428"/>
      <c r="L461" s="134"/>
      <c r="M461" s="424" t="str">
        <f t="shared" si="7"/>
        <v/>
      </c>
    </row>
    <row r="462" spans="1:13" ht="14.45" customHeight="1" x14ac:dyDescent="0.2">
      <c r="A462" s="429"/>
      <c r="B462" s="425"/>
      <c r="C462" s="426"/>
      <c r="D462" s="426"/>
      <c r="E462" s="427"/>
      <c r="F462" s="425"/>
      <c r="G462" s="426"/>
      <c r="H462" s="426"/>
      <c r="I462" s="426"/>
      <c r="J462" s="426"/>
      <c r="K462" s="428"/>
      <c r="L462" s="134"/>
      <c r="M462" s="424" t="str">
        <f t="shared" si="7"/>
        <v/>
      </c>
    </row>
    <row r="463" spans="1:13" ht="14.45" customHeight="1" x14ac:dyDescent="0.2">
      <c r="A463" s="429"/>
      <c r="B463" s="425"/>
      <c r="C463" s="426"/>
      <c r="D463" s="426"/>
      <c r="E463" s="427"/>
      <c r="F463" s="425"/>
      <c r="G463" s="426"/>
      <c r="H463" s="426"/>
      <c r="I463" s="426"/>
      <c r="J463" s="426"/>
      <c r="K463" s="428"/>
      <c r="L463" s="134"/>
      <c r="M463" s="424" t="str">
        <f t="shared" si="7"/>
        <v/>
      </c>
    </row>
    <row r="464" spans="1:13" ht="14.45" customHeight="1" x14ac:dyDescent="0.2">
      <c r="A464" s="429"/>
      <c r="B464" s="425"/>
      <c r="C464" s="426"/>
      <c r="D464" s="426"/>
      <c r="E464" s="427"/>
      <c r="F464" s="425"/>
      <c r="G464" s="426"/>
      <c r="H464" s="426"/>
      <c r="I464" s="426"/>
      <c r="J464" s="426"/>
      <c r="K464" s="428"/>
      <c r="L464" s="134"/>
      <c r="M464" s="424" t="str">
        <f t="shared" si="7"/>
        <v/>
      </c>
    </row>
    <row r="465" spans="1:13" ht="14.45" customHeight="1" x14ac:dyDescent="0.2">
      <c r="A465" s="429"/>
      <c r="B465" s="425"/>
      <c r="C465" s="426"/>
      <c r="D465" s="426"/>
      <c r="E465" s="427"/>
      <c r="F465" s="425"/>
      <c r="G465" s="426"/>
      <c r="H465" s="426"/>
      <c r="I465" s="426"/>
      <c r="J465" s="426"/>
      <c r="K465" s="428"/>
      <c r="L465" s="134"/>
      <c r="M465" s="424" t="str">
        <f t="shared" si="7"/>
        <v/>
      </c>
    </row>
    <row r="466" spans="1:13" ht="14.45" customHeight="1" x14ac:dyDescent="0.2">
      <c r="A466" s="429"/>
      <c r="B466" s="425"/>
      <c r="C466" s="426"/>
      <c r="D466" s="426"/>
      <c r="E466" s="427"/>
      <c r="F466" s="425"/>
      <c r="G466" s="426"/>
      <c r="H466" s="426"/>
      <c r="I466" s="426"/>
      <c r="J466" s="426"/>
      <c r="K466" s="428"/>
      <c r="L466" s="134"/>
      <c r="M466" s="424" t="str">
        <f t="shared" si="7"/>
        <v/>
      </c>
    </row>
    <row r="467" spans="1:13" ht="14.45" customHeight="1" x14ac:dyDescent="0.2">
      <c r="A467" s="429"/>
      <c r="B467" s="425"/>
      <c r="C467" s="426"/>
      <c r="D467" s="426"/>
      <c r="E467" s="427"/>
      <c r="F467" s="425"/>
      <c r="G467" s="426"/>
      <c r="H467" s="426"/>
      <c r="I467" s="426"/>
      <c r="J467" s="426"/>
      <c r="K467" s="428"/>
      <c r="L467" s="134"/>
      <c r="M467" s="424" t="str">
        <f t="shared" si="7"/>
        <v/>
      </c>
    </row>
    <row r="468" spans="1:13" ht="14.45" customHeight="1" x14ac:dyDescent="0.2">
      <c r="A468" s="429"/>
      <c r="B468" s="425"/>
      <c r="C468" s="426"/>
      <c r="D468" s="426"/>
      <c r="E468" s="427"/>
      <c r="F468" s="425"/>
      <c r="G468" s="426"/>
      <c r="H468" s="426"/>
      <c r="I468" s="426"/>
      <c r="J468" s="426"/>
      <c r="K468" s="428"/>
      <c r="L468" s="134"/>
      <c r="M468" s="424" t="str">
        <f t="shared" si="7"/>
        <v/>
      </c>
    </row>
    <row r="469" spans="1:13" ht="14.45" customHeight="1" x14ac:dyDescent="0.2">
      <c r="A469" s="429"/>
      <c r="B469" s="425"/>
      <c r="C469" s="426"/>
      <c r="D469" s="426"/>
      <c r="E469" s="427"/>
      <c r="F469" s="425"/>
      <c r="G469" s="426"/>
      <c r="H469" s="426"/>
      <c r="I469" s="426"/>
      <c r="J469" s="426"/>
      <c r="K469" s="428"/>
      <c r="L469" s="134"/>
      <c r="M469" s="424" t="str">
        <f t="shared" si="7"/>
        <v/>
      </c>
    </row>
    <row r="470" spans="1:13" ht="14.45" customHeight="1" x14ac:dyDescent="0.2">
      <c r="A470" s="429"/>
      <c r="B470" s="425"/>
      <c r="C470" s="426"/>
      <c r="D470" s="426"/>
      <c r="E470" s="427"/>
      <c r="F470" s="425"/>
      <c r="G470" s="426"/>
      <c r="H470" s="426"/>
      <c r="I470" s="426"/>
      <c r="J470" s="426"/>
      <c r="K470" s="428"/>
      <c r="L470" s="134"/>
      <c r="M470" s="424" t="str">
        <f t="shared" si="7"/>
        <v/>
      </c>
    </row>
    <row r="471" spans="1:13" ht="14.45" customHeight="1" x14ac:dyDescent="0.2">
      <c r="A471" s="429"/>
      <c r="B471" s="425"/>
      <c r="C471" s="426"/>
      <c r="D471" s="426"/>
      <c r="E471" s="427"/>
      <c r="F471" s="425"/>
      <c r="G471" s="426"/>
      <c r="H471" s="426"/>
      <c r="I471" s="426"/>
      <c r="J471" s="426"/>
      <c r="K471" s="428"/>
      <c r="L471" s="134"/>
      <c r="M471" s="424" t="str">
        <f t="shared" si="7"/>
        <v/>
      </c>
    </row>
    <row r="472" spans="1:13" ht="14.45" customHeight="1" x14ac:dyDescent="0.2">
      <c r="A472" s="429"/>
      <c r="B472" s="425"/>
      <c r="C472" s="426"/>
      <c r="D472" s="426"/>
      <c r="E472" s="427"/>
      <c r="F472" s="425"/>
      <c r="G472" s="426"/>
      <c r="H472" s="426"/>
      <c r="I472" s="426"/>
      <c r="J472" s="426"/>
      <c r="K472" s="428"/>
      <c r="L472" s="134"/>
      <c r="M472" s="424" t="str">
        <f t="shared" si="7"/>
        <v/>
      </c>
    </row>
    <row r="473" spans="1:13" ht="14.45" customHeight="1" x14ac:dyDescent="0.2">
      <c r="A473" s="429"/>
      <c r="B473" s="425"/>
      <c r="C473" s="426"/>
      <c r="D473" s="426"/>
      <c r="E473" s="427"/>
      <c r="F473" s="425"/>
      <c r="G473" s="426"/>
      <c r="H473" s="426"/>
      <c r="I473" s="426"/>
      <c r="J473" s="426"/>
      <c r="K473" s="428"/>
      <c r="L473" s="134"/>
      <c r="M473" s="424" t="str">
        <f t="shared" si="7"/>
        <v/>
      </c>
    </row>
    <row r="474" spans="1:13" ht="14.45" customHeight="1" x14ac:dyDescent="0.2">
      <c r="A474" s="429"/>
      <c r="B474" s="425"/>
      <c r="C474" s="426"/>
      <c r="D474" s="426"/>
      <c r="E474" s="427"/>
      <c r="F474" s="425"/>
      <c r="G474" s="426"/>
      <c r="H474" s="426"/>
      <c r="I474" s="426"/>
      <c r="J474" s="426"/>
      <c r="K474" s="428"/>
      <c r="L474" s="134"/>
      <c r="M474" s="424" t="str">
        <f t="shared" si="7"/>
        <v/>
      </c>
    </row>
    <row r="475" spans="1:13" ht="14.45" customHeight="1" x14ac:dyDescent="0.2">
      <c r="A475" s="429"/>
      <c r="B475" s="425"/>
      <c r="C475" s="426"/>
      <c r="D475" s="426"/>
      <c r="E475" s="427"/>
      <c r="F475" s="425"/>
      <c r="G475" s="426"/>
      <c r="H475" s="426"/>
      <c r="I475" s="426"/>
      <c r="J475" s="426"/>
      <c r="K475" s="428"/>
      <c r="L475" s="134"/>
      <c r="M475" s="424" t="str">
        <f t="shared" si="7"/>
        <v/>
      </c>
    </row>
    <row r="476" spans="1:13" ht="14.45" customHeight="1" x14ac:dyDescent="0.2">
      <c r="A476" s="429"/>
      <c r="B476" s="425"/>
      <c r="C476" s="426"/>
      <c r="D476" s="426"/>
      <c r="E476" s="427"/>
      <c r="F476" s="425"/>
      <c r="G476" s="426"/>
      <c r="H476" s="426"/>
      <c r="I476" s="426"/>
      <c r="J476" s="426"/>
      <c r="K476" s="428"/>
      <c r="L476" s="134"/>
      <c r="M476" s="424" t="str">
        <f t="shared" si="7"/>
        <v/>
      </c>
    </row>
    <row r="477" spans="1:13" ht="14.45" customHeight="1" x14ac:dyDescent="0.2">
      <c r="A477" s="429"/>
      <c r="B477" s="425"/>
      <c r="C477" s="426"/>
      <c r="D477" s="426"/>
      <c r="E477" s="427"/>
      <c r="F477" s="425"/>
      <c r="G477" s="426"/>
      <c r="H477" s="426"/>
      <c r="I477" s="426"/>
      <c r="J477" s="426"/>
      <c r="K477" s="428"/>
      <c r="L477" s="134"/>
      <c r="M477" s="424" t="str">
        <f t="shared" si="7"/>
        <v/>
      </c>
    </row>
    <row r="478" spans="1:13" ht="14.45" customHeight="1" x14ac:dyDescent="0.2">
      <c r="A478" s="429"/>
      <c r="B478" s="425"/>
      <c r="C478" s="426"/>
      <c r="D478" s="426"/>
      <c r="E478" s="427"/>
      <c r="F478" s="425"/>
      <c r="G478" s="426"/>
      <c r="H478" s="426"/>
      <c r="I478" s="426"/>
      <c r="J478" s="426"/>
      <c r="K478" s="428"/>
      <c r="L478" s="134"/>
      <c r="M478" s="424" t="str">
        <f t="shared" si="7"/>
        <v/>
      </c>
    </row>
    <row r="479" spans="1:13" ht="14.45" customHeight="1" x14ac:dyDescent="0.2">
      <c r="A479" s="429"/>
      <c r="B479" s="425"/>
      <c r="C479" s="426"/>
      <c r="D479" s="426"/>
      <c r="E479" s="427"/>
      <c r="F479" s="425"/>
      <c r="G479" s="426"/>
      <c r="H479" s="426"/>
      <c r="I479" s="426"/>
      <c r="J479" s="426"/>
      <c r="K479" s="428"/>
      <c r="L479" s="134"/>
      <c r="M479" s="424" t="str">
        <f t="shared" si="7"/>
        <v/>
      </c>
    </row>
    <row r="480" spans="1:13" ht="14.45" customHeight="1" x14ac:dyDescent="0.2">
      <c r="A480" s="429"/>
      <c r="B480" s="425"/>
      <c r="C480" s="426"/>
      <c r="D480" s="426"/>
      <c r="E480" s="427"/>
      <c r="F480" s="425"/>
      <c r="G480" s="426"/>
      <c r="H480" s="426"/>
      <c r="I480" s="426"/>
      <c r="J480" s="426"/>
      <c r="K480" s="428"/>
      <c r="L480" s="134"/>
      <c r="M480" s="424" t="str">
        <f t="shared" si="7"/>
        <v/>
      </c>
    </row>
    <row r="481" spans="1:13" ht="14.45" customHeight="1" x14ac:dyDescent="0.2">
      <c r="A481" s="429"/>
      <c r="B481" s="425"/>
      <c r="C481" s="426"/>
      <c r="D481" s="426"/>
      <c r="E481" s="427"/>
      <c r="F481" s="425"/>
      <c r="G481" s="426"/>
      <c r="H481" s="426"/>
      <c r="I481" s="426"/>
      <c r="J481" s="426"/>
      <c r="K481" s="428"/>
      <c r="L481" s="134"/>
      <c r="M481" s="424" t="str">
        <f t="shared" si="7"/>
        <v/>
      </c>
    </row>
    <row r="482" spans="1:13" ht="14.45" customHeight="1" x14ac:dyDescent="0.2">
      <c r="A482" s="429"/>
      <c r="B482" s="425"/>
      <c r="C482" s="426"/>
      <c r="D482" s="426"/>
      <c r="E482" s="427"/>
      <c r="F482" s="425"/>
      <c r="G482" s="426"/>
      <c r="H482" s="426"/>
      <c r="I482" s="426"/>
      <c r="J482" s="426"/>
      <c r="K482" s="428"/>
      <c r="L482" s="134"/>
      <c r="M482" s="424" t="str">
        <f t="shared" si="7"/>
        <v/>
      </c>
    </row>
    <row r="483" spans="1:13" ht="14.45" customHeight="1" x14ac:dyDescent="0.2">
      <c r="A483" s="429"/>
      <c r="B483" s="425"/>
      <c r="C483" s="426"/>
      <c r="D483" s="426"/>
      <c r="E483" s="427"/>
      <c r="F483" s="425"/>
      <c r="G483" s="426"/>
      <c r="H483" s="426"/>
      <c r="I483" s="426"/>
      <c r="J483" s="426"/>
      <c r="K483" s="428"/>
      <c r="L483" s="134"/>
      <c r="M483" s="424" t="str">
        <f t="shared" si="7"/>
        <v/>
      </c>
    </row>
    <row r="484" spans="1:13" ht="14.45" customHeight="1" x14ac:dyDescent="0.2">
      <c r="A484" s="429"/>
      <c r="B484" s="425"/>
      <c r="C484" s="426"/>
      <c r="D484" s="426"/>
      <c r="E484" s="427"/>
      <c r="F484" s="425"/>
      <c r="G484" s="426"/>
      <c r="H484" s="426"/>
      <c r="I484" s="426"/>
      <c r="J484" s="426"/>
      <c r="K484" s="428"/>
      <c r="L484" s="134"/>
      <c r="M484" s="424" t="str">
        <f t="shared" si="7"/>
        <v/>
      </c>
    </row>
    <row r="485" spans="1:13" ht="14.45" customHeight="1" x14ac:dyDescent="0.2">
      <c r="A485" s="429"/>
      <c r="B485" s="425"/>
      <c r="C485" s="426"/>
      <c r="D485" s="426"/>
      <c r="E485" s="427"/>
      <c r="F485" s="425"/>
      <c r="G485" s="426"/>
      <c r="H485" s="426"/>
      <c r="I485" s="426"/>
      <c r="J485" s="426"/>
      <c r="K485" s="428"/>
      <c r="L485" s="134"/>
      <c r="M485" s="424" t="str">
        <f t="shared" si="7"/>
        <v/>
      </c>
    </row>
    <row r="486" spans="1:13" ht="14.45" customHeight="1" x14ac:dyDescent="0.2">
      <c r="A486" s="429"/>
      <c r="B486" s="425"/>
      <c r="C486" s="426"/>
      <c r="D486" s="426"/>
      <c r="E486" s="427"/>
      <c r="F486" s="425"/>
      <c r="G486" s="426"/>
      <c r="H486" s="426"/>
      <c r="I486" s="426"/>
      <c r="J486" s="426"/>
      <c r="K486" s="428"/>
      <c r="L486" s="134"/>
      <c r="M486" s="424" t="str">
        <f t="shared" si="7"/>
        <v/>
      </c>
    </row>
    <row r="487" spans="1:13" ht="14.45" customHeight="1" x14ac:dyDescent="0.2">
      <c r="A487" s="429"/>
      <c r="B487" s="425"/>
      <c r="C487" s="426"/>
      <c r="D487" s="426"/>
      <c r="E487" s="427"/>
      <c r="F487" s="425"/>
      <c r="G487" s="426"/>
      <c r="H487" s="426"/>
      <c r="I487" s="426"/>
      <c r="J487" s="426"/>
      <c r="K487" s="428"/>
      <c r="L487" s="134"/>
      <c r="M487" s="424" t="str">
        <f t="shared" si="7"/>
        <v/>
      </c>
    </row>
    <row r="488" spans="1:13" ht="14.45" customHeight="1" x14ac:dyDescent="0.2">
      <c r="A488" s="429"/>
      <c r="B488" s="425"/>
      <c r="C488" s="426"/>
      <c r="D488" s="426"/>
      <c r="E488" s="427"/>
      <c r="F488" s="425"/>
      <c r="G488" s="426"/>
      <c r="H488" s="426"/>
      <c r="I488" s="426"/>
      <c r="J488" s="426"/>
      <c r="K488" s="428"/>
      <c r="L488" s="134"/>
      <c r="M488" s="424" t="str">
        <f t="shared" si="7"/>
        <v/>
      </c>
    </row>
    <row r="489" spans="1:13" ht="14.45" customHeight="1" x14ac:dyDescent="0.2">
      <c r="A489" s="429"/>
      <c r="B489" s="425"/>
      <c r="C489" s="426"/>
      <c r="D489" s="426"/>
      <c r="E489" s="427"/>
      <c r="F489" s="425"/>
      <c r="G489" s="426"/>
      <c r="H489" s="426"/>
      <c r="I489" s="426"/>
      <c r="J489" s="426"/>
      <c r="K489" s="428"/>
      <c r="L489" s="134"/>
      <c r="M489" s="424" t="str">
        <f t="shared" si="7"/>
        <v/>
      </c>
    </row>
    <row r="490" spans="1:13" ht="14.45" customHeight="1" x14ac:dyDescent="0.2">
      <c r="A490" s="429"/>
      <c r="B490" s="425"/>
      <c r="C490" s="426"/>
      <c r="D490" s="426"/>
      <c r="E490" s="427"/>
      <c r="F490" s="425"/>
      <c r="G490" s="426"/>
      <c r="H490" s="426"/>
      <c r="I490" s="426"/>
      <c r="J490" s="426"/>
      <c r="K490" s="428"/>
      <c r="L490" s="134"/>
      <c r="M490" s="424" t="str">
        <f t="shared" si="7"/>
        <v/>
      </c>
    </row>
    <row r="491" spans="1:13" ht="14.45" customHeight="1" x14ac:dyDescent="0.2">
      <c r="A491" s="429"/>
      <c r="B491" s="425"/>
      <c r="C491" s="426"/>
      <c r="D491" s="426"/>
      <c r="E491" s="427"/>
      <c r="F491" s="425"/>
      <c r="G491" s="426"/>
      <c r="H491" s="426"/>
      <c r="I491" s="426"/>
      <c r="J491" s="426"/>
      <c r="K491" s="428"/>
      <c r="L491" s="134"/>
      <c r="M491" s="424" t="str">
        <f t="shared" si="7"/>
        <v/>
      </c>
    </row>
    <row r="492" spans="1:13" ht="14.45" customHeight="1" x14ac:dyDescent="0.2">
      <c r="A492" s="429"/>
      <c r="B492" s="425"/>
      <c r="C492" s="426"/>
      <c r="D492" s="426"/>
      <c r="E492" s="427"/>
      <c r="F492" s="425"/>
      <c r="G492" s="426"/>
      <c r="H492" s="426"/>
      <c r="I492" s="426"/>
      <c r="J492" s="426"/>
      <c r="K492" s="428"/>
      <c r="L492" s="134"/>
      <c r="M492" s="424" t="str">
        <f t="shared" si="7"/>
        <v/>
      </c>
    </row>
    <row r="493" spans="1:13" ht="14.45" customHeight="1" x14ac:dyDescent="0.2">
      <c r="A493" s="429"/>
      <c r="B493" s="425"/>
      <c r="C493" s="426"/>
      <c r="D493" s="426"/>
      <c r="E493" s="427"/>
      <c r="F493" s="425"/>
      <c r="G493" s="426"/>
      <c r="H493" s="426"/>
      <c r="I493" s="426"/>
      <c r="J493" s="426"/>
      <c r="K493" s="428"/>
      <c r="L493" s="134"/>
      <c r="M493" s="424" t="str">
        <f t="shared" si="7"/>
        <v/>
      </c>
    </row>
    <row r="494" spans="1:13" ht="14.45" customHeight="1" x14ac:dyDescent="0.2">
      <c r="A494" s="429"/>
      <c r="B494" s="425"/>
      <c r="C494" s="426"/>
      <c r="D494" s="426"/>
      <c r="E494" s="427"/>
      <c r="F494" s="425"/>
      <c r="G494" s="426"/>
      <c r="H494" s="426"/>
      <c r="I494" s="426"/>
      <c r="J494" s="426"/>
      <c r="K494" s="428"/>
      <c r="L494" s="134"/>
      <c r="M494" s="424" t="str">
        <f t="shared" si="7"/>
        <v/>
      </c>
    </row>
    <row r="495" spans="1:13" ht="14.45" customHeight="1" x14ac:dyDescent="0.2">
      <c r="A495" s="429"/>
      <c r="B495" s="425"/>
      <c r="C495" s="426"/>
      <c r="D495" s="426"/>
      <c r="E495" s="427"/>
      <c r="F495" s="425"/>
      <c r="G495" s="426"/>
      <c r="H495" s="426"/>
      <c r="I495" s="426"/>
      <c r="J495" s="426"/>
      <c r="K495" s="428"/>
      <c r="L495" s="134"/>
      <c r="M495" s="424" t="str">
        <f t="shared" si="7"/>
        <v/>
      </c>
    </row>
    <row r="496" spans="1:13" ht="14.45" customHeight="1" x14ac:dyDescent="0.2">
      <c r="A496" s="429"/>
      <c r="B496" s="425"/>
      <c r="C496" s="426"/>
      <c r="D496" s="426"/>
      <c r="E496" s="427"/>
      <c r="F496" s="425"/>
      <c r="G496" s="426"/>
      <c r="H496" s="426"/>
      <c r="I496" s="426"/>
      <c r="J496" s="426"/>
      <c r="K496" s="428"/>
      <c r="L496" s="134"/>
      <c r="M496" s="424" t="str">
        <f t="shared" si="7"/>
        <v/>
      </c>
    </row>
    <row r="497" spans="1:13" ht="14.45" customHeight="1" x14ac:dyDescent="0.2">
      <c r="A497" s="429"/>
      <c r="B497" s="425"/>
      <c r="C497" s="426"/>
      <c r="D497" s="426"/>
      <c r="E497" s="427"/>
      <c r="F497" s="425"/>
      <c r="G497" s="426"/>
      <c r="H497" s="426"/>
      <c r="I497" s="426"/>
      <c r="J497" s="426"/>
      <c r="K497" s="428"/>
      <c r="L497" s="134"/>
      <c r="M497" s="424" t="str">
        <f t="shared" si="7"/>
        <v/>
      </c>
    </row>
    <row r="498" spans="1:13" ht="14.45" customHeight="1" x14ac:dyDescent="0.2">
      <c r="A498" s="429"/>
      <c r="B498" s="425"/>
      <c r="C498" s="426"/>
      <c r="D498" s="426"/>
      <c r="E498" s="427"/>
      <c r="F498" s="425"/>
      <c r="G498" s="426"/>
      <c r="H498" s="426"/>
      <c r="I498" s="426"/>
      <c r="J498" s="426"/>
      <c r="K498" s="428"/>
      <c r="L498" s="134"/>
      <c r="M498" s="424" t="str">
        <f t="shared" si="7"/>
        <v/>
      </c>
    </row>
    <row r="499" spans="1:13" ht="14.45" customHeight="1" x14ac:dyDescent="0.2">
      <c r="A499" s="429"/>
      <c r="B499" s="425"/>
      <c r="C499" s="426"/>
      <c r="D499" s="426"/>
      <c r="E499" s="427"/>
      <c r="F499" s="425"/>
      <c r="G499" s="426"/>
      <c r="H499" s="426"/>
      <c r="I499" s="426"/>
      <c r="J499" s="426"/>
      <c r="K499" s="428"/>
      <c r="L499" s="134"/>
      <c r="M499" s="424" t="str">
        <f t="shared" si="7"/>
        <v/>
      </c>
    </row>
    <row r="500" spans="1:13" ht="14.45" customHeight="1" x14ac:dyDescent="0.2">
      <c r="A500" s="429"/>
      <c r="B500" s="425"/>
      <c r="C500" s="426"/>
      <c r="D500" s="426"/>
      <c r="E500" s="427"/>
      <c r="F500" s="425"/>
      <c r="G500" s="426"/>
      <c r="H500" s="426"/>
      <c r="I500" s="426"/>
      <c r="J500" s="426"/>
      <c r="K500" s="428"/>
      <c r="L500" s="134"/>
      <c r="M500" s="424" t="str">
        <f t="shared" si="7"/>
        <v/>
      </c>
    </row>
    <row r="501" spans="1:13" ht="14.45" customHeight="1" x14ac:dyDescent="0.2">
      <c r="A501" s="429"/>
      <c r="B501" s="425"/>
      <c r="C501" s="426"/>
      <c r="D501" s="426"/>
      <c r="E501" s="427"/>
      <c r="F501" s="425"/>
      <c r="G501" s="426"/>
      <c r="H501" s="426"/>
      <c r="I501" s="426"/>
      <c r="J501" s="426"/>
      <c r="K501" s="428"/>
      <c r="L501" s="134"/>
      <c r="M501" s="424" t="str">
        <f t="shared" si="7"/>
        <v/>
      </c>
    </row>
    <row r="502" spans="1:13" ht="14.45" customHeight="1" x14ac:dyDescent="0.2">
      <c r="A502" s="429"/>
      <c r="B502" s="425"/>
      <c r="C502" s="426"/>
      <c r="D502" s="426"/>
      <c r="E502" s="427"/>
      <c r="F502" s="425"/>
      <c r="G502" s="426"/>
      <c r="H502" s="426"/>
      <c r="I502" s="426"/>
      <c r="J502" s="426"/>
      <c r="K502" s="428"/>
      <c r="L502" s="134"/>
      <c r="M502" s="424" t="str">
        <f t="shared" si="7"/>
        <v/>
      </c>
    </row>
    <row r="503" spans="1:13" ht="14.45" customHeight="1" x14ac:dyDescent="0.2">
      <c r="A503" s="429"/>
      <c r="B503" s="425"/>
      <c r="C503" s="426"/>
      <c r="D503" s="426"/>
      <c r="E503" s="427"/>
      <c r="F503" s="425"/>
      <c r="G503" s="426"/>
      <c r="H503" s="426"/>
      <c r="I503" s="426"/>
      <c r="J503" s="426"/>
      <c r="K503" s="428"/>
      <c r="L503" s="134"/>
      <c r="M503" s="424" t="str">
        <f t="shared" si="7"/>
        <v/>
      </c>
    </row>
    <row r="504" spans="1:13" ht="14.45" customHeight="1" x14ac:dyDescent="0.2">
      <c r="A504" s="429"/>
      <c r="B504" s="425"/>
      <c r="C504" s="426"/>
      <c r="D504" s="426"/>
      <c r="E504" s="427"/>
      <c r="F504" s="425"/>
      <c r="G504" s="426"/>
      <c r="H504" s="426"/>
      <c r="I504" s="426"/>
      <c r="J504" s="426"/>
      <c r="K504" s="428"/>
      <c r="L504" s="134"/>
      <c r="M504" s="424" t="str">
        <f t="shared" si="7"/>
        <v/>
      </c>
    </row>
    <row r="505" spans="1:13" ht="14.45" customHeight="1" x14ac:dyDescent="0.2">
      <c r="A505" s="429"/>
      <c r="B505" s="425"/>
      <c r="C505" s="426"/>
      <c r="D505" s="426"/>
      <c r="E505" s="427"/>
      <c r="F505" s="425"/>
      <c r="G505" s="426"/>
      <c r="H505" s="426"/>
      <c r="I505" s="426"/>
      <c r="J505" s="426"/>
      <c r="K505" s="428"/>
      <c r="L505" s="134"/>
      <c r="M505" s="424" t="str">
        <f t="shared" si="7"/>
        <v/>
      </c>
    </row>
    <row r="506" spans="1:13" ht="14.45" customHeight="1" x14ac:dyDescent="0.2">
      <c r="A506" s="429"/>
      <c r="B506" s="425"/>
      <c r="C506" s="426"/>
      <c r="D506" s="426"/>
      <c r="E506" s="427"/>
      <c r="F506" s="425"/>
      <c r="G506" s="426"/>
      <c r="H506" s="426"/>
      <c r="I506" s="426"/>
      <c r="J506" s="426"/>
      <c r="K506" s="428"/>
      <c r="L506" s="134"/>
      <c r="M506" s="424" t="str">
        <f t="shared" si="7"/>
        <v/>
      </c>
    </row>
    <row r="507" spans="1:13" ht="14.45" customHeight="1" x14ac:dyDescent="0.2">
      <c r="A507" s="429"/>
      <c r="B507" s="425"/>
      <c r="C507" s="426"/>
      <c r="D507" s="426"/>
      <c r="E507" s="427"/>
      <c r="F507" s="425"/>
      <c r="G507" s="426"/>
      <c r="H507" s="426"/>
      <c r="I507" s="426"/>
      <c r="J507" s="426"/>
      <c r="K507" s="428"/>
      <c r="L507" s="134"/>
      <c r="M507" s="424" t="str">
        <f t="shared" si="7"/>
        <v/>
      </c>
    </row>
    <row r="508" spans="1:13" ht="14.45" customHeight="1" x14ac:dyDescent="0.2">
      <c r="A508" s="429"/>
      <c r="B508" s="425"/>
      <c r="C508" s="426"/>
      <c r="D508" s="426"/>
      <c r="E508" s="427"/>
      <c r="F508" s="425"/>
      <c r="G508" s="426"/>
      <c r="H508" s="426"/>
      <c r="I508" s="426"/>
      <c r="J508" s="426"/>
      <c r="K508" s="428"/>
      <c r="L508" s="134"/>
      <c r="M508" s="424" t="str">
        <f t="shared" si="7"/>
        <v/>
      </c>
    </row>
    <row r="509" spans="1:13" ht="14.45" customHeight="1" x14ac:dyDescent="0.2">
      <c r="A509" s="429"/>
      <c r="B509" s="425"/>
      <c r="C509" s="426"/>
      <c r="D509" s="426"/>
      <c r="E509" s="427"/>
      <c r="F509" s="425"/>
      <c r="G509" s="426"/>
      <c r="H509" s="426"/>
      <c r="I509" s="426"/>
      <c r="J509" s="426"/>
      <c r="K509" s="428"/>
      <c r="L509" s="134"/>
      <c r="M509" s="424" t="str">
        <f t="shared" si="7"/>
        <v/>
      </c>
    </row>
    <row r="510" spans="1:13" ht="14.45" customHeight="1" x14ac:dyDescent="0.2">
      <c r="A510" s="429"/>
      <c r="B510" s="425"/>
      <c r="C510" s="426"/>
      <c r="D510" s="426"/>
      <c r="E510" s="427"/>
      <c r="F510" s="425"/>
      <c r="G510" s="426"/>
      <c r="H510" s="426"/>
      <c r="I510" s="426"/>
      <c r="J510" s="426"/>
      <c r="K510" s="428"/>
      <c r="L510" s="134"/>
      <c r="M510" s="424" t="str">
        <f t="shared" si="7"/>
        <v/>
      </c>
    </row>
    <row r="511" spans="1:13" ht="14.45" customHeight="1" x14ac:dyDescent="0.2">
      <c r="A511" s="429"/>
      <c r="B511" s="425"/>
      <c r="C511" s="426"/>
      <c r="D511" s="426"/>
      <c r="E511" s="427"/>
      <c r="F511" s="425"/>
      <c r="G511" s="426"/>
      <c r="H511" s="426"/>
      <c r="I511" s="426"/>
      <c r="J511" s="426"/>
      <c r="K511" s="428"/>
      <c r="L511" s="134"/>
      <c r="M511" s="424" t="str">
        <f t="shared" si="7"/>
        <v/>
      </c>
    </row>
    <row r="512" spans="1:13" ht="14.45" customHeight="1" x14ac:dyDescent="0.2">
      <c r="A512" s="429"/>
      <c r="B512" s="425"/>
      <c r="C512" s="426"/>
      <c r="D512" s="426"/>
      <c r="E512" s="427"/>
      <c r="F512" s="425"/>
      <c r="G512" s="426"/>
      <c r="H512" s="426"/>
      <c r="I512" s="426"/>
      <c r="J512" s="426"/>
      <c r="K512" s="428"/>
      <c r="L512" s="134"/>
      <c r="M512" s="424" t="str">
        <f t="shared" si="7"/>
        <v/>
      </c>
    </row>
    <row r="513" spans="1:13" ht="14.45" customHeight="1" x14ac:dyDescent="0.2">
      <c r="A513" s="429"/>
      <c r="B513" s="425"/>
      <c r="C513" s="426"/>
      <c r="D513" s="426"/>
      <c r="E513" s="427"/>
      <c r="F513" s="425"/>
      <c r="G513" s="426"/>
      <c r="H513" s="426"/>
      <c r="I513" s="426"/>
      <c r="J513" s="426"/>
      <c r="K513" s="428"/>
      <c r="L513" s="134"/>
      <c r="M513" s="424" t="str">
        <f t="shared" si="7"/>
        <v/>
      </c>
    </row>
    <row r="514" spans="1:13" ht="14.45" customHeight="1" x14ac:dyDescent="0.2">
      <c r="A514" s="429"/>
      <c r="B514" s="425"/>
      <c r="C514" s="426"/>
      <c r="D514" s="426"/>
      <c r="E514" s="427"/>
      <c r="F514" s="425"/>
      <c r="G514" s="426"/>
      <c r="H514" s="426"/>
      <c r="I514" s="426"/>
      <c r="J514" s="426"/>
      <c r="K514" s="428"/>
      <c r="L514" s="134"/>
      <c r="M514" s="424" t="str">
        <f t="shared" si="7"/>
        <v/>
      </c>
    </row>
    <row r="515" spans="1:13" ht="14.45" customHeight="1" x14ac:dyDescent="0.2">
      <c r="A515" s="429"/>
      <c r="B515" s="425"/>
      <c r="C515" s="426"/>
      <c r="D515" s="426"/>
      <c r="E515" s="427"/>
      <c r="F515" s="425"/>
      <c r="G515" s="426"/>
      <c r="H515" s="426"/>
      <c r="I515" s="426"/>
      <c r="J515" s="426"/>
      <c r="K515" s="428"/>
      <c r="L515" s="134"/>
      <c r="M515" s="424" t="str">
        <f t="shared" si="7"/>
        <v/>
      </c>
    </row>
    <row r="516" spans="1:13" ht="14.45" customHeight="1" x14ac:dyDescent="0.2">
      <c r="A516" s="429"/>
      <c r="B516" s="425"/>
      <c r="C516" s="426"/>
      <c r="D516" s="426"/>
      <c r="E516" s="427"/>
      <c r="F516" s="425"/>
      <c r="G516" s="426"/>
      <c r="H516" s="426"/>
      <c r="I516" s="426"/>
      <c r="J516" s="426"/>
      <c r="K516" s="428"/>
      <c r="L516" s="134"/>
      <c r="M516" s="424" t="str">
        <f t="shared" si="7"/>
        <v/>
      </c>
    </row>
    <row r="517" spans="1:13" ht="14.45" customHeight="1" x14ac:dyDescent="0.2">
      <c r="A517" s="429"/>
      <c r="B517" s="425"/>
      <c r="C517" s="426"/>
      <c r="D517" s="426"/>
      <c r="E517" s="427"/>
      <c r="F517" s="425"/>
      <c r="G517" s="426"/>
      <c r="H517" s="426"/>
      <c r="I517" s="426"/>
      <c r="J517" s="426"/>
      <c r="K517" s="428"/>
      <c r="L517" s="134"/>
      <c r="M517" s="424" t="str">
        <f t="shared" si="7"/>
        <v/>
      </c>
    </row>
    <row r="518" spans="1:13" ht="14.45" customHeight="1" x14ac:dyDescent="0.2">
      <c r="A518" s="429"/>
      <c r="B518" s="425"/>
      <c r="C518" s="426"/>
      <c r="D518" s="426"/>
      <c r="E518" s="427"/>
      <c r="F518" s="425"/>
      <c r="G518" s="426"/>
      <c r="H518" s="426"/>
      <c r="I518" s="426"/>
      <c r="J518" s="426"/>
      <c r="K518" s="428"/>
      <c r="L518" s="134"/>
      <c r="M518" s="42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29"/>
      <c r="B519" s="425"/>
      <c r="C519" s="426"/>
      <c r="D519" s="426"/>
      <c r="E519" s="427"/>
      <c r="F519" s="425"/>
      <c r="G519" s="426"/>
      <c r="H519" s="426"/>
      <c r="I519" s="426"/>
      <c r="J519" s="426"/>
      <c r="K519" s="428"/>
      <c r="L519" s="134"/>
      <c r="M519" s="424" t="str">
        <f t="shared" si="8"/>
        <v/>
      </c>
    </row>
    <row r="520" spans="1:13" ht="14.45" customHeight="1" x14ac:dyDescent="0.2">
      <c r="A520" s="429"/>
      <c r="B520" s="425"/>
      <c r="C520" s="426"/>
      <c r="D520" s="426"/>
      <c r="E520" s="427"/>
      <c r="F520" s="425"/>
      <c r="G520" s="426"/>
      <c r="H520" s="426"/>
      <c r="I520" s="426"/>
      <c r="J520" s="426"/>
      <c r="K520" s="428"/>
      <c r="L520" s="134"/>
      <c r="M520" s="424" t="str">
        <f t="shared" si="8"/>
        <v/>
      </c>
    </row>
    <row r="521" spans="1:13" ht="14.45" customHeight="1" x14ac:dyDescent="0.2">
      <c r="A521" s="429"/>
      <c r="B521" s="425"/>
      <c r="C521" s="426"/>
      <c r="D521" s="426"/>
      <c r="E521" s="427"/>
      <c r="F521" s="425"/>
      <c r="G521" s="426"/>
      <c r="H521" s="426"/>
      <c r="I521" s="426"/>
      <c r="J521" s="426"/>
      <c r="K521" s="428"/>
      <c r="L521" s="134"/>
      <c r="M521" s="424" t="str">
        <f t="shared" si="8"/>
        <v/>
      </c>
    </row>
    <row r="522" spans="1:13" ht="14.45" customHeight="1" x14ac:dyDescent="0.2">
      <c r="A522" s="429"/>
      <c r="B522" s="425"/>
      <c r="C522" s="426"/>
      <c r="D522" s="426"/>
      <c r="E522" s="427"/>
      <c r="F522" s="425"/>
      <c r="G522" s="426"/>
      <c r="H522" s="426"/>
      <c r="I522" s="426"/>
      <c r="J522" s="426"/>
      <c r="K522" s="428"/>
      <c r="L522" s="134"/>
      <c r="M522" s="424" t="str">
        <f t="shared" si="8"/>
        <v/>
      </c>
    </row>
    <row r="523" spans="1:13" ht="14.45" customHeight="1" x14ac:dyDescent="0.2">
      <c r="A523" s="429"/>
      <c r="B523" s="425"/>
      <c r="C523" s="426"/>
      <c r="D523" s="426"/>
      <c r="E523" s="427"/>
      <c r="F523" s="425"/>
      <c r="G523" s="426"/>
      <c r="H523" s="426"/>
      <c r="I523" s="426"/>
      <c r="J523" s="426"/>
      <c r="K523" s="428"/>
      <c r="L523" s="134"/>
      <c r="M523" s="424" t="str">
        <f t="shared" si="8"/>
        <v/>
      </c>
    </row>
    <row r="524" spans="1:13" ht="14.45" customHeight="1" x14ac:dyDescent="0.2">
      <c r="A524" s="429"/>
      <c r="B524" s="425"/>
      <c r="C524" s="426"/>
      <c r="D524" s="426"/>
      <c r="E524" s="427"/>
      <c r="F524" s="425"/>
      <c r="G524" s="426"/>
      <c r="H524" s="426"/>
      <c r="I524" s="426"/>
      <c r="J524" s="426"/>
      <c r="K524" s="428"/>
      <c r="L524" s="134"/>
      <c r="M524" s="424" t="str">
        <f t="shared" si="8"/>
        <v/>
      </c>
    </row>
    <row r="525" spans="1:13" ht="14.45" customHeight="1" x14ac:dyDescent="0.2">
      <c r="A525" s="429"/>
      <c r="B525" s="425"/>
      <c r="C525" s="426"/>
      <c r="D525" s="426"/>
      <c r="E525" s="427"/>
      <c r="F525" s="425"/>
      <c r="G525" s="426"/>
      <c r="H525" s="426"/>
      <c r="I525" s="426"/>
      <c r="J525" s="426"/>
      <c r="K525" s="428"/>
      <c r="L525" s="134"/>
      <c r="M525" s="424" t="str">
        <f t="shared" si="8"/>
        <v/>
      </c>
    </row>
    <row r="526" spans="1:13" ht="14.45" customHeight="1" x14ac:dyDescent="0.2">
      <c r="A526" s="429"/>
      <c r="B526" s="425"/>
      <c r="C526" s="426"/>
      <c r="D526" s="426"/>
      <c r="E526" s="427"/>
      <c r="F526" s="425"/>
      <c r="G526" s="426"/>
      <c r="H526" s="426"/>
      <c r="I526" s="426"/>
      <c r="J526" s="426"/>
      <c r="K526" s="428"/>
      <c r="L526" s="134"/>
      <c r="M526" s="424" t="str">
        <f t="shared" si="8"/>
        <v/>
      </c>
    </row>
    <row r="527" spans="1:13" ht="14.45" customHeight="1" x14ac:dyDescent="0.2">
      <c r="A527" s="429"/>
      <c r="B527" s="425"/>
      <c r="C527" s="426"/>
      <c r="D527" s="426"/>
      <c r="E527" s="427"/>
      <c r="F527" s="425"/>
      <c r="G527" s="426"/>
      <c r="H527" s="426"/>
      <c r="I527" s="426"/>
      <c r="J527" s="426"/>
      <c r="K527" s="428"/>
      <c r="L527" s="134"/>
      <c r="M527" s="424" t="str">
        <f t="shared" si="8"/>
        <v/>
      </c>
    </row>
    <row r="528" spans="1:13" ht="14.45" customHeight="1" x14ac:dyDescent="0.2">
      <c r="A528" s="429"/>
      <c r="B528" s="425"/>
      <c r="C528" s="426"/>
      <c r="D528" s="426"/>
      <c r="E528" s="427"/>
      <c r="F528" s="425"/>
      <c r="G528" s="426"/>
      <c r="H528" s="426"/>
      <c r="I528" s="426"/>
      <c r="J528" s="426"/>
      <c r="K528" s="428"/>
      <c r="L528" s="134"/>
      <c r="M528" s="424" t="str">
        <f t="shared" si="8"/>
        <v/>
      </c>
    </row>
    <row r="529" spans="1:13" ht="14.45" customHeight="1" x14ac:dyDescent="0.2">
      <c r="A529" s="429"/>
      <c r="B529" s="425"/>
      <c r="C529" s="426"/>
      <c r="D529" s="426"/>
      <c r="E529" s="427"/>
      <c r="F529" s="425"/>
      <c r="G529" s="426"/>
      <c r="H529" s="426"/>
      <c r="I529" s="426"/>
      <c r="J529" s="426"/>
      <c r="K529" s="428"/>
      <c r="L529" s="134"/>
      <c r="M529" s="424" t="str">
        <f t="shared" si="8"/>
        <v/>
      </c>
    </row>
    <row r="530" spans="1:13" ht="14.45" customHeight="1" x14ac:dyDescent="0.2">
      <c r="A530" s="429"/>
      <c r="B530" s="425"/>
      <c r="C530" s="426"/>
      <c r="D530" s="426"/>
      <c r="E530" s="427"/>
      <c r="F530" s="425"/>
      <c r="G530" s="426"/>
      <c r="H530" s="426"/>
      <c r="I530" s="426"/>
      <c r="J530" s="426"/>
      <c r="K530" s="428"/>
      <c r="L530" s="134"/>
      <c r="M530" s="424" t="str">
        <f t="shared" si="8"/>
        <v/>
      </c>
    </row>
    <row r="531" spans="1:13" ht="14.45" customHeight="1" x14ac:dyDescent="0.2">
      <c r="A531" s="429"/>
      <c r="B531" s="425"/>
      <c r="C531" s="426"/>
      <c r="D531" s="426"/>
      <c r="E531" s="427"/>
      <c r="F531" s="425"/>
      <c r="G531" s="426"/>
      <c r="H531" s="426"/>
      <c r="I531" s="426"/>
      <c r="J531" s="426"/>
      <c r="K531" s="428"/>
      <c r="L531" s="134"/>
      <c r="M531" s="424" t="str">
        <f t="shared" si="8"/>
        <v/>
      </c>
    </row>
    <row r="532" spans="1:13" ht="14.45" customHeight="1" x14ac:dyDescent="0.2">
      <c r="A532" s="429"/>
      <c r="B532" s="425"/>
      <c r="C532" s="426"/>
      <c r="D532" s="426"/>
      <c r="E532" s="427"/>
      <c r="F532" s="425"/>
      <c r="G532" s="426"/>
      <c r="H532" s="426"/>
      <c r="I532" s="426"/>
      <c r="J532" s="426"/>
      <c r="K532" s="428"/>
      <c r="L532" s="134"/>
      <c r="M532" s="424" t="str">
        <f t="shared" si="8"/>
        <v/>
      </c>
    </row>
    <row r="533" spans="1:13" ht="14.45" customHeight="1" x14ac:dyDescent="0.2">
      <c r="A533" s="429"/>
      <c r="B533" s="425"/>
      <c r="C533" s="426"/>
      <c r="D533" s="426"/>
      <c r="E533" s="427"/>
      <c r="F533" s="425"/>
      <c r="G533" s="426"/>
      <c r="H533" s="426"/>
      <c r="I533" s="426"/>
      <c r="J533" s="426"/>
      <c r="K533" s="428"/>
      <c r="L533" s="134"/>
      <c r="M533" s="424" t="str">
        <f t="shared" si="8"/>
        <v/>
      </c>
    </row>
    <row r="534" spans="1:13" ht="14.45" customHeight="1" x14ac:dyDescent="0.2">
      <c r="A534" s="429"/>
      <c r="B534" s="425"/>
      <c r="C534" s="426"/>
      <c r="D534" s="426"/>
      <c r="E534" s="427"/>
      <c r="F534" s="425"/>
      <c r="G534" s="426"/>
      <c r="H534" s="426"/>
      <c r="I534" s="426"/>
      <c r="J534" s="426"/>
      <c r="K534" s="428"/>
      <c r="L534" s="134"/>
      <c r="M534" s="424" t="str">
        <f t="shared" si="8"/>
        <v/>
      </c>
    </row>
    <row r="535" spans="1:13" ht="14.45" customHeight="1" x14ac:dyDescent="0.2">
      <c r="A535" s="429"/>
      <c r="B535" s="425"/>
      <c r="C535" s="426"/>
      <c r="D535" s="426"/>
      <c r="E535" s="427"/>
      <c r="F535" s="425"/>
      <c r="G535" s="426"/>
      <c r="H535" s="426"/>
      <c r="I535" s="426"/>
      <c r="J535" s="426"/>
      <c r="K535" s="428"/>
      <c r="L535" s="134"/>
      <c r="M535" s="424" t="str">
        <f t="shared" si="8"/>
        <v/>
      </c>
    </row>
    <row r="536" spans="1:13" ht="14.45" customHeight="1" x14ac:dyDescent="0.2">
      <c r="A536" s="429"/>
      <c r="B536" s="425"/>
      <c r="C536" s="426"/>
      <c r="D536" s="426"/>
      <c r="E536" s="427"/>
      <c r="F536" s="425"/>
      <c r="G536" s="426"/>
      <c r="H536" s="426"/>
      <c r="I536" s="426"/>
      <c r="J536" s="426"/>
      <c r="K536" s="428"/>
      <c r="L536" s="134"/>
      <c r="M536" s="424" t="str">
        <f t="shared" si="8"/>
        <v/>
      </c>
    </row>
    <row r="537" spans="1:13" ht="14.45" customHeight="1" x14ac:dyDescent="0.2">
      <c r="A537" s="429"/>
      <c r="B537" s="425"/>
      <c r="C537" s="426"/>
      <c r="D537" s="426"/>
      <c r="E537" s="427"/>
      <c r="F537" s="425"/>
      <c r="G537" s="426"/>
      <c r="H537" s="426"/>
      <c r="I537" s="426"/>
      <c r="J537" s="426"/>
      <c r="K537" s="428"/>
      <c r="L537" s="134"/>
      <c r="M537" s="424" t="str">
        <f t="shared" si="8"/>
        <v/>
      </c>
    </row>
    <row r="538" spans="1:13" ht="14.45" customHeight="1" x14ac:dyDescent="0.2">
      <c r="A538" s="429"/>
      <c r="B538" s="425"/>
      <c r="C538" s="426"/>
      <c r="D538" s="426"/>
      <c r="E538" s="427"/>
      <c r="F538" s="425"/>
      <c r="G538" s="426"/>
      <c r="H538" s="426"/>
      <c r="I538" s="426"/>
      <c r="J538" s="426"/>
      <c r="K538" s="428"/>
      <c r="L538" s="134"/>
      <c r="M538" s="424" t="str">
        <f t="shared" si="8"/>
        <v/>
      </c>
    </row>
    <row r="539" spans="1:13" ht="14.45" customHeight="1" x14ac:dyDescent="0.2">
      <c r="A539" s="429"/>
      <c r="B539" s="425"/>
      <c r="C539" s="426"/>
      <c r="D539" s="426"/>
      <c r="E539" s="427"/>
      <c r="F539" s="425"/>
      <c r="G539" s="426"/>
      <c r="H539" s="426"/>
      <c r="I539" s="426"/>
      <c r="J539" s="426"/>
      <c r="K539" s="428"/>
      <c r="L539" s="134"/>
      <c r="M539" s="424" t="str">
        <f t="shared" si="8"/>
        <v/>
      </c>
    </row>
    <row r="540" spans="1:13" ht="14.45" customHeight="1" x14ac:dyDescent="0.2">
      <c r="A540" s="429"/>
      <c r="B540" s="425"/>
      <c r="C540" s="426"/>
      <c r="D540" s="426"/>
      <c r="E540" s="427"/>
      <c r="F540" s="425"/>
      <c r="G540" s="426"/>
      <c r="H540" s="426"/>
      <c r="I540" s="426"/>
      <c r="J540" s="426"/>
      <c r="K540" s="428"/>
      <c r="L540" s="134"/>
      <c r="M540" s="424" t="str">
        <f t="shared" si="8"/>
        <v/>
      </c>
    </row>
    <row r="541" spans="1:13" ht="14.45" customHeight="1" x14ac:dyDescent="0.2">
      <c r="A541" s="429"/>
      <c r="B541" s="425"/>
      <c r="C541" s="426"/>
      <c r="D541" s="426"/>
      <c r="E541" s="427"/>
      <c r="F541" s="425"/>
      <c r="G541" s="426"/>
      <c r="H541" s="426"/>
      <c r="I541" s="426"/>
      <c r="J541" s="426"/>
      <c r="K541" s="428"/>
      <c r="L541" s="134"/>
      <c r="M541" s="424" t="str">
        <f t="shared" si="8"/>
        <v/>
      </c>
    </row>
    <row r="542" spans="1:13" ht="14.45" customHeight="1" x14ac:dyDescent="0.2">
      <c r="A542" s="429"/>
      <c r="B542" s="425"/>
      <c r="C542" s="426"/>
      <c r="D542" s="426"/>
      <c r="E542" s="427"/>
      <c r="F542" s="425"/>
      <c r="G542" s="426"/>
      <c r="H542" s="426"/>
      <c r="I542" s="426"/>
      <c r="J542" s="426"/>
      <c r="K542" s="428"/>
      <c r="L542" s="134"/>
      <c r="M542" s="424" t="str">
        <f t="shared" si="8"/>
        <v/>
      </c>
    </row>
    <row r="543" spans="1:13" ht="14.45" customHeight="1" x14ac:dyDescent="0.2">
      <c r="A543" s="429"/>
      <c r="B543" s="425"/>
      <c r="C543" s="426"/>
      <c r="D543" s="426"/>
      <c r="E543" s="427"/>
      <c r="F543" s="425"/>
      <c r="G543" s="426"/>
      <c r="H543" s="426"/>
      <c r="I543" s="426"/>
      <c r="J543" s="426"/>
      <c r="K543" s="428"/>
      <c r="L543" s="134"/>
      <c r="M543" s="424" t="str">
        <f t="shared" si="8"/>
        <v/>
      </c>
    </row>
    <row r="544" spans="1:13" ht="14.45" customHeight="1" x14ac:dyDescent="0.2">
      <c r="A544" s="429"/>
      <c r="B544" s="425"/>
      <c r="C544" s="426"/>
      <c r="D544" s="426"/>
      <c r="E544" s="427"/>
      <c r="F544" s="425"/>
      <c r="G544" s="426"/>
      <c r="H544" s="426"/>
      <c r="I544" s="426"/>
      <c r="J544" s="426"/>
      <c r="K544" s="428"/>
      <c r="L544" s="134"/>
      <c r="M544" s="424" t="str">
        <f t="shared" si="8"/>
        <v/>
      </c>
    </row>
    <row r="545" spans="1:13" ht="14.45" customHeight="1" x14ac:dyDescent="0.2">
      <c r="A545" s="429"/>
      <c r="B545" s="425"/>
      <c r="C545" s="426"/>
      <c r="D545" s="426"/>
      <c r="E545" s="427"/>
      <c r="F545" s="425"/>
      <c r="G545" s="426"/>
      <c r="H545" s="426"/>
      <c r="I545" s="426"/>
      <c r="J545" s="426"/>
      <c r="K545" s="428"/>
      <c r="L545" s="134"/>
      <c r="M545" s="424" t="str">
        <f t="shared" si="8"/>
        <v/>
      </c>
    </row>
    <row r="546" spans="1:13" ht="14.45" customHeight="1" x14ac:dyDescent="0.2">
      <c r="A546" s="429"/>
      <c r="B546" s="425"/>
      <c r="C546" s="426"/>
      <c r="D546" s="426"/>
      <c r="E546" s="427"/>
      <c r="F546" s="425"/>
      <c r="G546" s="426"/>
      <c r="H546" s="426"/>
      <c r="I546" s="426"/>
      <c r="J546" s="426"/>
      <c r="K546" s="428"/>
      <c r="L546" s="134"/>
      <c r="M546" s="424" t="str">
        <f t="shared" si="8"/>
        <v/>
      </c>
    </row>
    <row r="547" spans="1:13" ht="14.45" customHeight="1" x14ac:dyDescent="0.2">
      <c r="A547" s="429"/>
      <c r="B547" s="425"/>
      <c r="C547" s="426"/>
      <c r="D547" s="426"/>
      <c r="E547" s="427"/>
      <c r="F547" s="425"/>
      <c r="G547" s="426"/>
      <c r="H547" s="426"/>
      <c r="I547" s="426"/>
      <c r="J547" s="426"/>
      <c r="K547" s="428"/>
      <c r="L547" s="134"/>
      <c r="M547" s="424" t="str">
        <f t="shared" si="8"/>
        <v/>
      </c>
    </row>
    <row r="548" spans="1:13" ht="14.45" customHeight="1" x14ac:dyDescent="0.2">
      <c r="A548" s="429"/>
      <c r="B548" s="425"/>
      <c r="C548" s="426"/>
      <c r="D548" s="426"/>
      <c r="E548" s="427"/>
      <c r="F548" s="425"/>
      <c r="G548" s="426"/>
      <c r="H548" s="426"/>
      <c r="I548" s="426"/>
      <c r="J548" s="426"/>
      <c r="K548" s="428"/>
      <c r="L548" s="134"/>
      <c r="M548" s="424" t="str">
        <f t="shared" si="8"/>
        <v/>
      </c>
    </row>
    <row r="549" spans="1:13" ht="14.45" customHeight="1" x14ac:dyDescent="0.2">
      <c r="A549" s="429"/>
      <c r="B549" s="425"/>
      <c r="C549" s="426"/>
      <c r="D549" s="426"/>
      <c r="E549" s="427"/>
      <c r="F549" s="425"/>
      <c r="G549" s="426"/>
      <c r="H549" s="426"/>
      <c r="I549" s="426"/>
      <c r="J549" s="426"/>
      <c r="K549" s="428"/>
      <c r="L549" s="134"/>
      <c r="M549" s="424" t="str">
        <f t="shared" si="8"/>
        <v/>
      </c>
    </row>
    <row r="550" spans="1:13" ht="14.45" customHeight="1" x14ac:dyDescent="0.2">
      <c r="A550" s="429"/>
      <c r="B550" s="425"/>
      <c r="C550" s="426"/>
      <c r="D550" s="426"/>
      <c r="E550" s="427"/>
      <c r="F550" s="425"/>
      <c r="G550" s="426"/>
      <c r="H550" s="426"/>
      <c r="I550" s="426"/>
      <c r="J550" s="426"/>
      <c r="K550" s="428"/>
      <c r="L550" s="134"/>
      <c r="M550" s="424" t="str">
        <f t="shared" si="8"/>
        <v/>
      </c>
    </row>
    <row r="551" spans="1:13" ht="14.45" customHeight="1" x14ac:dyDescent="0.2">
      <c r="A551" s="429"/>
      <c r="B551" s="425"/>
      <c r="C551" s="426"/>
      <c r="D551" s="426"/>
      <c r="E551" s="427"/>
      <c r="F551" s="425"/>
      <c r="G551" s="426"/>
      <c r="H551" s="426"/>
      <c r="I551" s="426"/>
      <c r="J551" s="426"/>
      <c r="K551" s="428"/>
      <c r="L551" s="134"/>
      <c r="M551" s="424" t="str">
        <f t="shared" si="8"/>
        <v/>
      </c>
    </row>
    <row r="552" spans="1:13" ht="14.45" customHeight="1" x14ac:dyDescent="0.2">
      <c r="A552" s="429"/>
      <c r="B552" s="425"/>
      <c r="C552" s="426"/>
      <c r="D552" s="426"/>
      <c r="E552" s="427"/>
      <c r="F552" s="425"/>
      <c r="G552" s="426"/>
      <c r="H552" s="426"/>
      <c r="I552" s="426"/>
      <c r="J552" s="426"/>
      <c r="K552" s="428"/>
      <c r="L552" s="134"/>
      <c r="M552" s="424" t="str">
        <f t="shared" si="8"/>
        <v/>
      </c>
    </row>
    <row r="553" spans="1:13" ht="14.45" customHeight="1" x14ac:dyDescent="0.2">
      <c r="A553" s="429"/>
      <c r="B553" s="425"/>
      <c r="C553" s="426"/>
      <c r="D553" s="426"/>
      <c r="E553" s="427"/>
      <c r="F553" s="425"/>
      <c r="G553" s="426"/>
      <c r="H553" s="426"/>
      <c r="I553" s="426"/>
      <c r="J553" s="426"/>
      <c r="K553" s="428"/>
      <c r="L553" s="134"/>
      <c r="M553" s="424" t="str">
        <f t="shared" si="8"/>
        <v/>
      </c>
    </row>
    <row r="554" spans="1:13" ht="14.45" customHeight="1" x14ac:dyDescent="0.2">
      <c r="A554" s="429"/>
      <c r="B554" s="425"/>
      <c r="C554" s="426"/>
      <c r="D554" s="426"/>
      <c r="E554" s="427"/>
      <c r="F554" s="425"/>
      <c r="G554" s="426"/>
      <c r="H554" s="426"/>
      <c r="I554" s="426"/>
      <c r="J554" s="426"/>
      <c r="K554" s="428"/>
      <c r="L554" s="134"/>
      <c r="M554" s="424" t="str">
        <f t="shared" si="8"/>
        <v/>
      </c>
    </row>
    <row r="555" spans="1:13" ht="14.45" customHeight="1" x14ac:dyDescent="0.2">
      <c r="A555" s="429"/>
      <c r="B555" s="425"/>
      <c r="C555" s="426"/>
      <c r="D555" s="426"/>
      <c r="E555" s="427"/>
      <c r="F555" s="425"/>
      <c r="G555" s="426"/>
      <c r="H555" s="426"/>
      <c r="I555" s="426"/>
      <c r="J555" s="426"/>
      <c r="K555" s="428"/>
      <c r="L555" s="134"/>
      <c r="M555" s="424" t="str">
        <f t="shared" si="8"/>
        <v/>
      </c>
    </row>
    <row r="556" spans="1:13" ht="14.45" customHeight="1" x14ac:dyDescent="0.2">
      <c r="A556" s="429"/>
      <c r="B556" s="425"/>
      <c r="C556" s="426"/>
      <c r="D556" s="426"/>
      <c r="E556" s="427"/>
      <c r="F556" s="425"/>
      <c r="G556" s="426"/>
      <c r="H556" s="426"/>
      <c r="I556" s="426"/>
      <c r="J556" s="426"/>
      <c r="K556" s="428"/>
      <c r="L556" s="134"/>
      <c r="M556" s="424" t="str">
        <f t="shared" si="8"/>
        <v/>
      </c>
    </row>
    <row r="557" spans="1:13" ht="14.45" customHeight="1" x14ac:dyDescent="0.2">
      <c r="A557" s="429"/>
      <c r="B557" s="425"/>
      <c r="C557" s="426"/>
      <c r="D557" s="426"/>
      <c r="E557" s="427"/>
      <c r="F557" s="425"/>
      <c r="G557" s="426"/>
      <c r="H557" s="426"/>
      <c r="I557" s="426"/>
      <c r="J557" s="426"/>
      <c r="K557" s="428"/>
      <c r="L557" s="134"/>
      <c r="M557" s="424" t="str">
        <f t="shared" si="8"/>
        <v/>
      </c>
    </row>
    <row r="558" spans="1:13" ht="14.45" customHeight="1" x14ac:dyDescent="0.2">
      <c r="A558" s="429"/>
      <c r="B558" s="425"/>
      <c r="C558" s="426"/>
      <c r="D558" s="426"/>
      <c r="E558" s="427"/>
      <c r="F558" s="425"/>
      <c r="G558" s="426"/>
      <c r="H558" s="426"/>
      <c r="I558" s="426"/>
      <c r="J558" s="426"/>
      <c r="K558" s="428"/>
      <c r="L558" s="134"/>
      <c r="M558" s="424" t="str">
        <f t="shared" si="8"/>
        <v/>
      </c>
    </row>
    <row r="559" spans="1:13" ht="14.45" customHeight="1" x14ac:dyDescent="0.2">
      <c r="A559" s="429"/>
      <c r="B559" s="425"/>
      <c r="C559" s="426"/>
      <c r="D559" s="426"/>
      <c r="E559" s="427"/>
      <c r="F559" s="425"/>
      <c r="G559" s="426"/>
      <c r="H559" s="426"/>
      <c r="I559" s="426"/>
      <c r="J559" s="426"/>
      <c r="K559" s="428"/>
      <c r="L559" s="134"/>
      <c r="M559" s="424" t="str">
        <f t="shared" si="8"/>
        <v/>
      </c>
    </row>
    <row r="560" spans="1:13" ht="14.45" customHeight="1" x14ac:dyDescent="0.2">
      <c r="A560" s="429"/>
      <c r="B560" s="425"/>
      <c r="C560" s="426"/>
      <c r="D560" s="426"/>
      <c r="E560" s="427"/>
      <c r="F560" s="425"/>
      <c r="G560" s="426"/>
      <c r="H560" s="426"/>
      <c r="I560" s="426"/>
      <c r="J560" s="426"/>
      <c r="K560" s="428"/>
      <c r="L560" s="134"/>
      <c r="M560" s="424" t="str">
        <f t="shared" si="8"/>
        <v/>
      </c>
    </row>
    <row r="561" spans="1:13" ht="14.45" customHeight="1" x14ac:dyDescent="0.2">
      <c r="A561" s="429"/>
      <c r="B561" s="425"/>
      <c r="C561" s="426"/>
      <c r="D561" s="426"/>
      <c r="E561" s="427"/>
      <c r="F561" s="425"/>
      <c r="G561" s="426"/>
      <c r="H561" s="426"/>
      <c r="I561" s="426"/>
      <c r="J561" s="426"/>
      <c r="K561" s="428"/>
      <c r="L561" s="134"/>
      <c r="M561" s="424" t="str">
        <f t="shared" si="8"/>
        <v/>
      </c>
    </row>
    <row r="562" spans="1:13" ht="14.45" customHeight="1" x14ac:dyDescent="0.2">
      <c r="A562" s="429"/>
      <c r="B562" s="425"/>
      <c r="C562" s="426"/>
      <c r="D562" s="426"/>
      <c r="E562" s="427"/>
      <c r="F562" s="425"/>
      <c r="G562" s="426"/>
      <c r="H562" s="426"/>
      <c r="I562" s="426"/>
      <c r="J562" s="426"/>
      <c r="K562" s="428"/>
      <c r="L562" s="134"/>
      <c r="M562" s="424" t="str">
        <f t="shared" si="8"/>
        <v/>
      </c>
    </row>
    <row r="563" spans="1:13" ht="14.45" customHeight="1" x14ac:dyDescent="0.2">
      <c r="A563" s="429"/>
      <c r="B563" s="425"/>
      <c r="C563" s="426"/>
      <c r="D563" s="426"/>
      <c r="E563" s="427"/>
      <c r="F563" s="425"/>
      <c r="G563" s="426"/>
      <c r="H563" s="426"/>
      <c r="I563" s="426"/>
      <c r="J563" s="426"/>
      <c r="K563" s="428"/>
      <c r="L563" s="134"/>
      <c r="M563" s="424" t="str">
        <f t="shared" si="8"/>
        <v/>
      </c>
    </row>
    <row r="564" spans="1:13" ht="14.45" customHeight="1" x14ac:dyDescent="0.2">
      <c r="A564" s="429"/>
      <c r="B564" s="425"/>
      <c r="C564" s="426"/>
      <c r="D564" s="426"/>
      <c r="E564" s="427"/>
      <c r="F564" s="425"/>
      <c r="G564" s="426"/>
      <c r="H564" s="426"/>
      <c r="I564" s="426"/>
      <c r="J564" s="426"/>
      <c r="K564" s="428"/>
      <c r="L564" s="134"/>
      <c r="M564" s="424" t="str">
        <f t="shared" si="8"/>
        <v/>
      </c>
    </row>
    <row r="565" spans="1:13" ht="14.45" customHeight="1" x14ac:dyDescent="0.2">
      <c r="A565" s="429"/>
      <c r="B565" s="425"/>
      <c r="C565" s="426"/>
      <c r="D565" s="426"/>
      <c r="E565" s="427"/>
      <c r="F565" s="425"/>
      <c r="G565" s="426"/>
      <c r="H565" s="426"/>
      <c r="I565" s="426"/>
      <c r="J565" s="426"/>
      <c r="K565" s="428"/>
      <c r="L565" s="134"/>
      <c r="M565" s="424" t="str">
        <f t="shared" si="8"/>
        <v/>
      </c>
    </row>
    <row r="566" spans="1:13" ht="14.45" customHeight="1" x14ac:dyDescent="0.2">
      <c r="A566" s="429"/>
      <c r="B566" s="425"/>
      <c r="C566" s="426"/>
      <c r="D566" s="426"/>
      <c r="E566" s="427"/>
      <c r="F566" s="425"/>
      <c r="G566" s="426"/>
      <c r="H566" s="426"/>
      <c r="I566" s="426"/>
      <c r="J566" s="426"/>
      <c r="K566" s="428"/>
      <c r="L566" s="134"/>
      <c r="M566" s="424" t="str">
        <f t="shared" si="8"/>
        <v/>
      </c>
    </row>
    <row r="567" spans="1:13" ht="14.45" customHeight="1" x14ac:dyDescent="0.2">
      <c r="A567" s="429"/>
      <c r="B567" s="425"/>
      <c r="C567" s="426"/>
      <c r="D567" s="426"/>
      <c r="E567" s="427"/>
      <c r="F567" s="425"/>
      <c r="G567" s="426"/>
      <c r="H567" s="426"/>
      <c r="I567" s="426"/>
      <c r="J567" s="426"/>
      <c r="K567" s="428"/>
      <c r="L567" s="134"/>
      <c r="M567" s="424" t="str">
        <f t="shared" si="8"/>
        <v/>
      </c>
    </row>
    <row r="568" spans="1:13" ht="14.45" customHeight="1" x14ac:dyDescent="0.2">
      <c r="A568" s="429"/>
      <c r="B568" s="425"/>
      <c r="C568" s="426"/>
      <c r="D568" s="426"/>
      <c r="E568" s="427"/>
      <c r="F568" s="425"/>
      <c r="G568" s="426"/>
      <c r="H568" s="426"/>
      <c r="I568" s="426"/>
      <c r="J568" s="426"/>
      <c r="K568" s="428"/>
      <c r="L568" s="134"/>
      <c r="M568" s="424" t="str">
        <f t="shared" si="8"/>
        <v/>
      </c>
    </row>
    <row r="569" spans="1:13" ht="14.45" customHeight="1" x14ac:dyDescent="0.2">
      <c r="A569" s="429"/>
      <c r="B569" s="425"/>
      <c r="C569" s="426"/>
      <c r="D569" s="426"/>
      <c r="E569" s="427"/>
      <c r="F569" s="425"/>
      <c r="G569" s="426"/>
      <c r="H569" s="426"/>
      <c r="I569" s="426"/>
      <c r="J569" s="426"/>
      <c r="K569" s="428"/>
      <c r="L569" s="134"/>
      <c r="M569" s="424" t="str">
        <f t="shared" si="8"/>
        <v/>
      </c>
    </row>
    <row r="570" spans="1:13" ht="14.45" customHeight="1" x14ac:dyDescent="0.2">
      <c r="A570" s="429"/>
      <c r="B570" s="425"/>
      <c r="C570" s="426"/>
      <c r="D570" s="426"/>
      <c r="E570" s="427"/>
      <c r="F570" s="425"/>
      <c r="G570" s="426"/>
      <c r="H570" s="426"/>
      <c r="I570" s="426"/>
      <c r="J570" s="426"/>
      <c r="K570" s="428"/>
      <c r="L570" s="134"/>
      <c r="M570" s="424" t="str">
        <f t="shared" si="8"/>
        <v/>
      </c>
    </row>
    <row r="571" spans="1:13" ht="14.45" customHeight="1" x14ac:dyDescent="0.2">
      <c r="A571" s="429"/>
      <c r="B571" s="425"/>
      <c r="C571" s="426"/>
      <c r="D571" s="426"/>
      <c r="E571" s="427"/>
      <c r="F571" s="425"/>
      <c r="G571" s="426"/>
      <c r="H571" s="426"/>
      <c r="I571" s="426"/>
      <c r="J571" s="426"/>
      <c r="K571" s="428"/>
      <c r="L571" s="134"/>
      <c r="M571" s="424" t="str">
        <f t="shared" si="8"/>
        <v/>
      </c>
    </row>
    <row r="572" spans="1:13" ht="14.45" customHeight="1" x14ac:dyDescent="0.2">
      <c r="A572" s="429"/>
      <c r="B572" s="425"/>
      <c r="C572" s="426"/>
      <c r="D572" s="426"/>
      <c r="E572" s="427"/>
      <c r="F572" s="425"/>
      <c r="G572" s="426"/>
      <c r="H572" s="426"/>
      <c r="I572" s="426"/>
      <c r="J572" s="426"/>
      <c r="K572" s="428"/>
      <c r="L572" s="134"/>
      <c r="M572" s="424" t="str">
        <f t="shared" si="8"/>
        <v/>
      </c>
    </row>
    <row r="573" spans="1:13" ht="14.45" customHeight="1" x14ac:dyDescent="0.2">
      <c r="A573" s="429"/>
      <c r="B573" s="425"/>
      <c r="C573" s="426"/>
      <c r="D573" s="426"/>
      <c r="E573" s="427"/>
      <c r="F573" s="425"/>
      <c r="G573" s="426"/>
      <c r="H573" s="426"/>
      <c r="I573" s="426"/>
      <c r="J573" s="426"/>
      <c r="K573" s="428"/>
      <c r="L573" s="134"/>
      <c r="M573" s="424" t="str">
        <f t="shared" si="8"/>
        <v/>
      </c>
    </row>
    <row r="574" spans="1:13" ht="14.45" customHeight="1" x14ac:dyDescent="0.2">
      <c r="A574" s="429"/>
      <c r="B574" s="425"/>
      <c r="C574" s="426"/>
      <c r="D574" s="426"/>
      <c r="E574" s="427"/>
      <c r="F574" s="425"/>
      <c r="G574" s="426"/>
      <c r="H574" s="426"/>
      <c r="I574" s="426"/>
      <c r="J574" s="426"/>
      <c r="K574" s="428"/>
      <c r="L574" s="134"/>
      <c r="M574" s="424" t="str">
        <f t="shared" si="8"/>
        <v/>
      </c>
    </row>
    <row r="575" spans="1:13" ht="14.45" customHeight="1" x14ac:dyDescent="0.2">
      <c r="A575" s="429"/>
      <c r="B575" s="425"/>
      <c r="C575" s="426"/>
      <c r="D575" s="426"/>
      <c r="E575" s="427"/>
      <c r="F575" s="425"/>
      <c r="G575" s="426"/>
      <c r="H575" s="426"/>
      <c r="I575" s="426"/>
      <c r="J575" s="426"/>
      <c r="K575" s="428"/>
      <c r="L575" s="134"/>
      <c r="M575" s="424" t="str">
        <f t="shared" si="8"/>
        <v/>
      </c>
    </row>
    <row r="576" spans="1:13" ht="14.45" customHeight="1" x14ac:dyDescent="0.2">
      <c r="A576" s="429"/>
      <c r="B576" s="425"/>
      <c r="C576" s="426"/>
      <c r="D576" s="426"/>
      <c r="E576" s="427"/>
      <c r="F576" s="425"/>
      <c r="G576" s="426"/>
      <c r="H576" s="426"/>
      <c r="I576" s="426"/>
      <c r="J576" s="426"/>
      <c r="K576" s="428"/>
      <c r="L576" s="134"/>
      <c r="M576" s="424" t="str">
        <f t="shared" si="8"/>
        <v/>
      </c>
    </row>
    <row r="577" spans="1:13" ht="14.45" customHeight="1" x14ac:dyDescent="0.2">
      <c r="A577" s="429"/>
      <c r="B577" s="425"/>
      <c r="C577" s="426"/>
      <c r="D577" s="426"/>
      <c r="E577" s="427"/>
      <c r="F577" s="425"/>
      <c r="G577" s="426"/>
      <c r="H577" s="426"/>
      <c r="I577" s="426"/>
      <c r="J577" s="426"/>
      <c r="K577" s="428"/>
      <c r="L577" s="134"/>
      <c r="M577" s="424" t="str">
        <f t="shared" si="8"/>
        <v/>
      </c>
    </row>
    <row r="578" spans="1:13" ht="14.45" customHeight="1" x14ac:dyDescent="0.2">
      <c r="A578" s="429"/>
      <c r="B578" s="425"/>
      <c r="C578" s="426"/>
      <c r="D578" s="426"/>
      <c r="E578" s="427"/>
      <c r="F578" s="425"/>
      <c r="G578" s="426"/>
      <c r="H578" s="426"/>
      <c r="I578" s="426"/>
      <c r="J578" s="426"/>
      <c r="K578" s="428"/>
      <c r="L578" s="134"/>
      <c r="M578" s="424" t="str">
        <f t="shared" si="8"/>
        <v/>
      </c>
    </row>
    <row r="579" spans="1:13" ht="14.45" customHeight="1" x14ac:dyDescent="0.2">
      <c r="A579" s="429"/>
      <c r="B579" s="425"/>
      <c r="C579" s="426"/>
      <c r="D579" s="426"/>
      <c r="E579" s="427"/>
      <c r="F579" s="425"/>
      <c r="G579" s="426"/>
      <c r="H579" s="426"/>
      <c r="I579" s="426"/>
      <c r="J579" s="426"/>
      <c r="K579" s="428"/>
      <c r="L579" s="134"/>
      <c r="M579" s="424" t="str">
        <f t="shared" si="8"/>
        <v/>
      </c>
    </row>
    <row r="580" spans="1:13" ht="14.45" customHeight="1" x14ac:dyDescent="0.2">
      <c r="A580" s="429"/>
      <c r="B580" s="425"/>
      <c r="C580" s="426"/>
      <c r="D580" s="426"/>
      <c r="E580" s="427"/>
      <c r="F580" s="425"/>
      <c r="G580" s="426"/>
      <c r="H580" s="426"/>
      <c r="I580" s="426"/>
      <c r="J580" s="426"/>
      <c r="K580" s="428"/>
      <c r="L580" s="134"/>
      <c r="M580" s="424" t="str">
        <f t="shared" si="8"/>
        <v/>
      </c>
    </row>
    <row r="581" spans="1:13" ht="14.45" customHeight="1" x14ac:dyDescent="0.2">
      <c r="A581" s="429"/>
      <c r="B581" s="425"/>
      <c r="C581" s="426"/>
      <c r="D581" s="426"/>
      <c r="E581" s="427"/>
      <c r="F581" s="425"/>
      <c r="G581" s="426"/>
      <c r="H581" s="426"/>
      <c r="I581" s="426"/>
      <c r="J581" s="426"/>
      <c r="K581" s="428"/>
      <c r="L581" s="134"/>
      <c r="M581" s="424" t="str">
        <f t="shared" si="8"/>
        <v/>
      </c>
    </row>
    <row r="582" spans="1:13" ht="14.45" customHeight="1" x14ac:dyDescent="0.2">
      <c r="A582" s="429"/>
      <c r="B582" s="425"/>
      <c r="C582" s="426"/>
      <c r="D582" s="426"/>
      <c r="E582" s="427"/>
      <c r="F582" s="425"/>
      <c r="G582" s="426"/>
      <c r="H582" s="426"/>
      <c r="I582" s="426"/>
      <c r="J582" s="426"/>
      <c r="K582" s="428"/>
      <c r="L582" s="134"/>
      <c r="M582" s="42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29"/>
      <c r="B583" s="425"/>
      <c r="C583" s="426"/>
      <c r="D583" s="426"/>
      <c r="E583" s="427"/>
      <c r="F583" s="425"/>
      <c r="G583" s="426"/>
      <c r="H583" s="426"/>
      <c r="I583" s="426"/>
      <c r="J583" s="426"/>
      <c r="K583" s="428"/>
      <c r="L583" s="134"/>
      <c r="M583" s="424" t="str">
        <f t="shared" si="9"/>
        <v/>
      </c>
    </row>
    <row r="584" spans="1:13" ht="14.45" customHeight="1" x14ac:dyDescent="0.2">
      <c r="A584" s="429"/>
      <c r="B584" s="425"/>
      <c r="C584" s="426"/>
      <c r="D584" s="426"/>
      <c r="E584" s="427"/>
      <c r="F584" s="425"/>
      <c r="G584" s="426"/>
      <c r="H584" s="426"/>
      <c r="I584" s="426"/>
      <c r="J584" s="426"/>
      <c r="K584" s="428"/>
      <c r="L584" s="134"/>
      <c r="M584" s="424" t="str">
        <f t="shared" si="9"/>
        <v/>
      </c>
    </row>
    <row r="585" spans="1:13" ht="14.45" customHeight="1" x14ac:dyDescent="0.2">
      <c r="A585" s="429"/>
      <c r="B585" s="425"/>
      <c r="C585" s="426"/>
      <c r="D585" s="426"/>
      <c r="E585" s="427"/>
      <c r="F585" s="425"/>
      <c r="G585" s="426"/>
      <c r="H585" s="426"/>
      <c r="I585" s="426"/>
      <c r="J585" s="426"/>
      <c r="K585" s="428"/>
      <c r="L585" s="134"/>
      <c r="M585" s="424" t="str">
        <f t="shared" si="9"/>
        <v/>
      </c>
    </row>
    <row r="586" spans="1:13" ht="14.45" customHeight="1" x14ac:dyDescent="0.2">
      <c r="A586" s="429"/>
      <c r="B586" s="425"/>
      <c r="C586" s="426"/>
      <c r="D586" s="426"/>
      <c r="E586" s="427"/>
      <c r="F586" s="425"/>
      <c r="G586" s="426"/>
      <c r="H586" s="426"/>
      <c r="I586" s="426"/>
      <c r="J586" s="426"/>
      <c r="K586" s="428"/>
      <c r="L586" s="134"/>
      <c r="M586" s="424" t="str">
        <f t="shared" si="9"/>
        <v/>
      </c>
    </row>
    <row r="587" spans="1:13" ht="14.45" customHeight="1" x14ac:dyDescent="0.2">
      <c r="A587" s="429"/>
      <c r="B587" s="425"/>
      <c r="C587" s="426"/>
      <c r="D587" s="426"/>
      <c r="E587" s="427"/>
      <c r="F587" s="425"/>
      <c r="G587" s="426"/>
      <c r="H587" s="426"/>
      <c r="I587" s="426"/>
      <c r="J587" s="426"/>
      <c r="K587" s="428"/>
      <c r="L587" s="134"/>
      <c r="M587" s="424" t="str">
        <f t="shared" si="9"/>
        <v/>
      </c>
    </row>
    <row r="588" spans="1:13" ht="14.45" customHeight="1" x14ac:dyDescent="0.2">
      <c r="A588" s="429"/>
      <c r="B588" s="425"/>
      <c r="C588" s="426"/>
      <c r="D588" s="426"/>
      <c r="E588" s="427"/>
      <c r="F588" s="425"/>
      <c r="G588" s="426"/>
      <c r="H588" s="426"/>
      <c r="I588" s="426"/>
      <c r="J588" s="426"/>
      <c r="K588" s="428"/>
      <c r="L588" s="134"/>
      <c r="M588" s="424" t="str">
        <f t="shared" si="9"/>
        <v/>
      </c>
    </row>
    <row r="589" spans="1:13" ht="14.45" customHeight="1" x14ac:dyDescent="0.2">
      <c r="A589" s="429"/>
      <c r="B589" s="425"/>
      <c r="C589" s="426"/>
      <c r="D589" s="426"/>
      <c r="E589" s="427"/>
      <c r="F589" s="425"/>
      <c r="G589" s="426"/>
      <c r="H589" s="426"/>
      <c r="I589" s="426"/>
      <c r="J589" s="426"/>
      <c r="K589" s="428"/>
      <c r="L589" s="134"/>
      <c r="M589" s="424" t="str">
        <f t="shared" si="9"/>
        <v/>
      </c>
    </row>
    <row r="590" spans="1:13" ht="14.45" customHeight="1" x14ac:dyDescent="0.2">
      <c r="A590" s="429"/>
      <c r="B590" s="425"/>
      <c r="C590" s="426"/>
      <c r="D590" s="426"/>
      <c r="E590" s="427"/>
      <c r="F590" s="425"/>
      <c r="G590" s="426"/>
      <c r="H590" s="426"/>
      <c r="I590" s="426"/>
      <c r="J590" s="426"/>
      <c r="K590" s="428"/>
      <c r="L590" s="134"/>
      <c r="M590" s="424" t="str">
        <f t="shared" si="9"/>
        <v/>
      </c>
    </row>
    <row r="591" spans="1:13" ht="14.45" customHeight="1" x14ac:dyDescent="0.2">
      <c r="A591" s="429"/>
      <c r="B591" s="425"/>
      <c r="C591" s="426"/>
      <c r="D591" s="426"/>
      <c r="E591" s="427"/>
      <c r="F591" s="425"/>
      <c r="G591" s="426"/>
      <c r="H591" s="426"/>
      <c r="I591" s="426"/>
      <c r="J591" s="426"/>
      <c r="K591" s="428"/>
      <c r="L591" s="134"/>
      <c r="M591" s="424" t="str">
        <f t="shared" si="9"/>
        <v/>
      </c>
    </row>
    <row r="592" spans="1:13" ht="14.45" customHeight="1" x14ac:dyDescent="0.2">
      <c r="A592" s="429"/>
      <c r="B592" s="425"/>
      <c r="C592" s="426"/>
      <c r="D592" s="426"/>
      <c r="E592" s="427"/>
      <c r="F592" s="425"/>
      <c r="G592" s="426"/>
      <c r="H592" s="426"/>
      <c r="I592" s="426"/>
      <c r="J592" s="426"/>
      <c r="K592" s="428"/>
      <c r="L592" s="134"/>
      <c r="M592" s="424" t="str">
        <f t="shared" si="9"/>
        <v/>
      </c>
    </row>
    <row r="593" spans="1:13" ht="14.45" customHeight="1" x14ac:dyDescent="0.2">
      <c r="A593" s="429"/>
      <c r="B593" s="425"/>
      <c r="C593" s="426"/>
      <c r="D593" s="426"/>
      <c r="E593" s="427"/>
      <c r="F593" s="425"/>
      <c r="G593" s="426"/>
      <c r="H593" s="426"/>
      <c r="I593" s="426"/>
      <c r="J593" s="426"/>
      <c r="K593" s="428"/>
      <c r="L593" s="134"/>
      <c r="M593" s="424" t="str">
        <f t="shared" si="9"/>
        <v/>
      </c>
    </row>
    <row r="594" spans="1:13" ht="14.45" customHeight="1" x14ac:dyDescent="0.2">
      <c r="A594" s="429"/>
      <c r="B594" s="425"/>
      <c r="C594" s="426"/>
      <c r="D594" s="426"/>
      <c r="E594" s="427"/>
      <c r="F594" s="425"/>
      <c r="G594" s="426"/>
      <c r="H594" s="426"/>
      <c r="I594" s="426"/>
      <c r="J594" s="426"/>
      <c r="K594" s="428"/>
      <c r="L594" s="134"/>
      <c r="M594" s="424" t="str">
        <f t="shared" si="9"/>
        <v/>
      </c>
    </row>
    <row r="595" spans="1:13" ht="14.45" customHeight="1" x14ac:dyDescent="0.2">
      <c r="A595" s="429"/>
      <c r="B595" s="425"/>
      <c r="C595" s="426"/>
      <c r="D595" s="426"/>
      <c r="E595" s="427"/>
      <c r="F595" s="425"/>
      <c r="G595" s="426"/>
      <c r="H595" s="426"/>
      <c r="I595" s="426"/>
      <c r="J595" s="426"/>
      <c r="K595" s="428"/>
      <c r="L595" s="134"/>
      <c r="M595" s="424" t="str">
        <f t="shared" si="9"/>
        <v/>
      </c>
    </row>
    <row r="596" spans="1:13" ht="14.45" customHeight="1" x14ac:dyDescent="0.2">
      <c r="A596" s="429"/>
      <c r="B596" s="425"/>
      <c r="C596" s="426"/>
      <c r="D596" s="426"/>
      <c r="E596" s="427"/>
      <c r="F596" s="425"/>
      <c r="G596" s="426"/>
      <c r="H596" s="426"/>
      <c r="I596" s="426"/>
      <c r="J596" s="426"/>
      <c r="K596" s="428"/>
      <c r="L596" s="134"/>
      <c r="M596" s="424" t="str">
        <f t="shared" si="9"/>
        <v/>
      </c>
    </row>
    <row r="597" spans="1:13" ht="14.45" customHeight="1" x14ac:dyDescent="0.2">
      <c r="A597" s="429"/>
      <c r="B597" s="425"/>
      <c r="C597" s="426"/>
      <c r="D597" s="426"/>
      <c r="E597" s="427"/>
      <c r="F597" s="425"/>
      <c r="G597" s="426"/>
      <c r="H597" s="426"/>
      <c r="I597" s="426"/>
      <c r="J597" s="426"/>
      <c r="K597" s="428"/>
      <c r="L597" s="134"/>
      <c r="M597" s="424" t="str">
        <f t="shared" si="9"/>
        <v/>
      </c>
    </row>
    <row r="598" spans="1:13" ht="14.45" customHeight="1" x14ac:dyDescent="0.2">
      <c r="A598" s="429"/>
      <c r="B598" s="425"/>
      <c r="C598" s="426"/>
      <c r="D598" s="426"/>
      <c r="E598" s="427"/>
      <c r="F598" s="425"/>
      <c r="G598" s="426"/>
      <c r="H598" s="426"/>
      <c r="I598" s="426"/>
      <c r="J598" s="426"/>
      <c r="K598" s="428"/>
      <c r="L598" s="134"/>
      <c r="M598" s="424" t="str">
        <f t="shared" si="9"/>
        <v/>
      </c>
    </row>
    <row r="599" spans="1:13" ht="14.45" customHeight="1" x14ac:dyDescent="0.2">
      <c r="A599" s="429"/>
      <c r="B599" s="425"/>
      <c r="C599" s="426"/>
      <c r="D599" s="426"/>
      <c r="E599" s="427"/>
      <c r="F599" s="425"/>
      <c r="G599" s="426"/>
      <c r="H599" s="426"/>
      <c r="I599" s="426"/>
      <c r="J599" s="426"/>
      <c r="K599" s="428"/>
      <c r="L599" s="134"/>
      <c r="M599" s="424" t="str">
        <f t="shared" si="9"/>
        <v/>
      </c>
    </row>
    <row r="600" spans="1:13" ht="14.45" customHeight="1" x14ac:dyDescent="0.2">
      <c r="A600" s="429"/>
      <c r="B600" s="425"/>
      <c r="C600" s="426"/>
      <c r="D600" s="426"/>
      <c r="E600" s="427"/>
      <c r="F600" s="425"/>
      <c r="G600" s="426"/>
      <c r="H600" s="426"/>
      <c r="I600" s="426"/>
      <c r="J600" s="426"/>
      <c r="K600" s="428"/>
      <c r="L600" s="134"/>
      <c r="M600" s="424" t="str">
        <f t="shared" si="9"/>
        <v/>
      </c>
    </row>
    <row r="601" spans="1:13" ht="14.45" customHeight="1" x14ac:dyDescent="0.2">
      <c r="A601" s="429"/>
      <c r="B601" s="425"/>
      <c r="C601" s="426"/>
      <c r="D601" s="426"/>
      <c r="E601" s="427"/>
      <c r="F601" s="425"/>
      <c r="G601" s="426"/>
      <c r="H601" s="426"/>
      <c r="I601" s="426"/>
      <c r="J601" s="426"/>
      <c r="K601" s="428"/>
      <c r="L601" s="134"/>
      <c r="M601" s="424" t="str">
        <f t="shared" si="9"/>
        <v/>
      </c>
    </row>
    <row r="602" spans="1:13" ht="14.45" customHeight="1" x14ac:dyDescent="0.2">
      <c r="A602" s="429"/>
      <c r="B602" s="425"/>
      <c r="C602" s="426"/>
      <c r="D602" s="426"/>
      <c r="E602" s="427"/>
      <c r="F602" s="425"/>
      <c r="G602" s="426"/>
      <c r="H602" s="426"/>
      <c r="I602" s="426"/>
      <c r="J602" s="426"/>
      <c r="K602" s="428"/>
      <c r="L602" s="134"/>
      <c r="M602" s="424" t="str">
        <f t="shared" si="9"/>
        <v/>
      </c>
    </row>
    <row r="603" spans="1:13" ht="14.45" customHeight="1" x14ac:dyDescent="0.2">
      <c r="A603" s="429"/>
      <c r="B603" s="425"/>
      <c r="C603" s="426"/>
      <c r="D603" s="426"/>
      <c r="E603" s="427"/>
      <c r="F603" s="425"/>
      <c r="G603" s="426"/>
      <c r="H603" s="426"/>
      <c r="I603" s="426"/>
      <c r="J603" s="426"/>
      <c r="K603" s="428"/>
      <c r="L603" s="134"/>
      <c r="M603" s="424" t="str">
        <f t="shared" si="9"/>
        <v/>
      </c>
    </row>
    <row r="604" spans="1:13" ht="14.45" customHeight="1" x14ac:dyDescent="0.2">
      <c r="A604" s="429"/>
      <c r="B604" s="425"/>
      <c r="C604" s="426"/>
      <c r="D604" s="426"/>
      <c r="E604" s="427"/>
      <c r="F604" s="425"/>
      <c r="G604" s="426"/>
      <c r="H604" s="426"/>
      <c r="I604" s="426"/>
      <c r="J604" s="426"/>
      <c r="K604" s="428"/>
      <c r="L604" s="134"/>
      <c r="M604" s="424" t="str">
        <f t="shared" si="9"/>
        <v/>
      </c>
    </row>
    <row r="605" spans="1:13" ht="14.45" customHeight="1" x14ac:dyDescent="0.2">
      <c r="A605" s="429"/>
      <c r="B605" s="425"/>
      <c r="C605" s="426"/>
      <c r="D605" s="426"/>
      <c r="E605" s="427"/>
      <c r="F605" s="425"/>
      <c r="G605" s="426"/>
      <c r="H605" s="426"/>
      <c r="I605" s="426"/>
      <c r="J605" s="426"/>
      <c r="K605" s="428"/>
      <c r="L605" s="134"/>
      <c r="M605" s="424" t="str">
        <f t="shared" si="9"/>
        <v/>
      </c>
    </row>
    <row r="606" spans="1:13" ht="14.45" customHeight="1" x14ac:dyDescent="0.2">
      <c r="A606" s="429"/>
      <c r="B606" s="425"/>
      <c r="C606" s="426"/>
      <c r="D606" s="426"/>
      <c r="E606" s="427"/>
      <c r="F606" s="425"/>
      <c r="G606" s="426"/>
      <c r="H606" s="426"/>
      <c r="I606" s="426"/>
      <c r="J606" s="426"/>
      <c r="K606" s="428"/>
      <c r="L606" s="134"/>
      <c r="M606" s="424" t="str">
        <f t="shared" si="9"/>
        <v/>
      </c>
    </row>
    <row r="607" spans="1:13" ht="14.45" customHeight="1" x14ac:dyDescent="0.2">
      <c r="A607" s="429"/>
      <c r="B607" s="425"/>
      <c r="C607" s="426"/>
      <c r="D607" s="426"/>
      <c r="E607" s="427"/>
      <c r="F607" s="425"/>
      <c r="G607" s="426"/>
      <c r="H607" s="426"/>
      <c r="I607" s="426"/>
      <c r="J607" s="426"/>
      <c r="K607" s="428"/>
      <c r="L607" s="134"/>
      <c r="M607" s="424" t="str">
        <f t="shared" si="9"/>
        <v/>
      </c>
    </row>
    <row r="608" spans="1:13" ht="14.45" customHeight="1" x14ac:dyDescent="0.2">
      <c r="A608" s="429"/>
      <c r="B608" s="425"/>
      <c r="C608" s="426"/>
      <c r="D608" s="426"/>
      <c r="E608" s="427"/>
      <c r="F608" s="425"/>
      <c r="G608" s="426"/>
      <c r="H608" s="426"/>
      <c r="I608" s="426"/>
      <c r="J608" s="426"/>
      <c r="K608" s="428"/>
      <c r="L608" s="134"/>
      <c r="M608" s="424" t="str">
        <f t="shared" si="9"/>
        <v/>
      </c>
    </row>
    <row r="609" spans="1:13" ht="14.45" customHeight="1" x14ac:dyDescent="0.2">
      <c r="A609" s="429"/>
      <c r="B609" s="425"/>
      <c r="C609" s="426"/>
      <c r="D609" s="426"/>
      <c r="E609" s="427"/>
      <c r="F609" s="425"/>
      <c r="G609" s="426"/>
      <c r="H609" s="426"/>
      <c r="I609" s="426"/>
      <c r="J609" s="426"/>
      <c r="K609" s="428"/>
      <c r="L609" s="134"/>
      <c r="M609" s="424" t="str">
        <f t="shared" si="9"/>
        <v/>
      </c>
    </row>
    <row r="610" spans="1:13" ht="14.45" customHeight="1" x14ac:dyDescent="0.2">
      <c r="A610" s="429"/>
      <c r="B610" s="425"/>
      <c r="C610" s="426"/>
      <c r="D610" s="426"/>
      <c r="E610" s="427"/>
      <c r="F610" s="425"/>
      <c r="G610" s="426"/>
      <c r="H610" s="426"/>
      <c r="I610" s="426"/>
      <c r="J610" s="426"/>
      <c r="K610" s="428"/>
      <c r="L610" s="134"/>
      <c r="M610" s="424" t="str">
        <f t="shared" si="9"/>
        <v/>
      </c>
    </row>
    <row r="611" spans="1:13" ht="14.45" customHeight="1" x14ac:dyDescent="0.2">
      <c r="A611" s="429"/>
      <c r="B611" s="425"/>
      <c r="C611" s="426"/>
      <c r="D611" s="426"/>
      <c r="E611" s="427"/>
      <c r="F611" s="425"/>
      <c r="G611" s="426"/>
      <c r="H611" s="426"/>
      <c r="I611" s="426"/>
      <c r="J611" s="426"/>
      <c r="K611" s="428"/>
      <c r="L611" s="134"/>
      <c r="M611" s="424" t="str">
        <f t="shared" si="9"/>
        <v/>
      </c>
    </row>
    <row r="612" spans="1:13" ht="14.45" customHeight="1" x14ac:dyDescent="0.2">
      <c r="A612" s="429"/>
      <c r="B612" s="425"/>
      <c r="C612" s="426"/>
      <c r="D612" s="426"/>
      <c r="E612" s="427"/>
      <c r="F612" s="425"/>
      <c r="G612" s="426"/>
      <c r="H612" s="426"/>
      <c r="I612" s="426"/>
      <c r="J612" s="426"/>
      <c r="K612" s="428"/>
      <c r="L612" s="134"/>
      <c r="M612" s="424" t="str">
        <f t="shared" si="9"/>
        <v/>
      </c>
    </row>
    <row r="613" spans="1:13" ht="14.45" customHeight="1" x14ac:dyDescent="0.2">
      <c r="A613" s="429"/>
      <c r="B613" s="425"/>
      <c r="C613" s="426"/>
      <c r="D613" s="426"/>
      <c r="E613" s="427"/>
      <c r="F613" s="425"/>
      <c r="G613" s="426"/>
      <c r="H613" s="426"/>
      <c r="I613" s="426"/>
      <c r="J613" s="426"/>
      <c r="K613" s="428"/>
      <c r="L613" s="134"/>
      <c r="M613" s="424" t="str">
        <f t="shared" si="9"/>
        <v/>
      </c>
    </row>
    <row r="614" spans="1:13" ht="14.45" customHeight="1" x14ac:dyDescent="0.2">
      <c r="A614" s="429"/>
      <c r="B614" s="425"/>
      <c r="C614" s="426"/>
      <c r="D614" s="426"/>
      <c r="E614" s="427"/>
      <c r="F614" s="425"/>
      <c r="G614" s="426"/>
      <c r="H614" s="426"/>
      <c r="I614" s="426"/>
      <c r="J614" s="426"/>
      <c r="K614" s="428"/>
      <c r="L614" s="134"/>
      <c r="M614" s="424" t="str">
        <f t="shared" si="9"/>
        <v/>
      </c>
    </row>
    <row r="615" spans="1:13" ht="14.45" customHeight="1" x14ac:dyDescent="0.2">
      <c r="A615" s="429"/>
      <c r="B615" s="425"/>
      <c r="C615" s="426"/>
      <c r="D615" s="426"/>
      <c r="E615" s="427"/>
      <c r="F615" s="425"/>
      <c r="G615" s="426"/>
      <c r="H615" s="426"/>
      <c r="I615" s="426"/>
      <c r="J615" s="426"/>
      <c r="K615" s="428"/>
      <c r="L615" s="134"/>
      <c r="M615" s="424" t="str">
        <f t="shared" si="9"/>
        <v/>
      </c>
    </row>
    <row r="616" spans="1:13" ht="14.45" customHeight="1" x14ac:dyDescent="0.2">
      <c r="A616" s="429"/>
      <c r="B616" s="425"/>
      <c r="C616" s="426"/>
      <c r="D616" s="426"/>
      <c r="E616" s="427"/>
      <c r="F616" s="425"/>
      <c r="G616" s="426"/>
      <c r="H616" s="426"/>
      <c r="I616" s="426"/>
      <c r="J616" s="426"/>
      <c r="K616" s="428"/>
      <c r="L616" s="134"/>
      <c r="M616" s="424" t="str">
        <f t="shared" si="9"/>
        <v/>
      </c>
    </row>
    <row r="617" spans="1:13" ht="14.45" customHeight="1" x14ac:dyDescent="0.2">
      <c r="A617" s="429"/>
      <c r="B617" s="425"/>
      <c r="C617" s="426"/>
      <c r="D617" s="426"/>
      <c r="E617" s="427"/>
      <c r="F617" s="425"/>
      <c r="G617" s="426"/>
      <c r="H617" s="426"/>
      <c r="I617" s="426"/>
      <c r="J617" s="426"/>
      <c r="K617" s="428"/>
      <c r="L617" s="134"/>
      <c r="M617" s="424" t="str">
        <f t="shared" si="9"/>
        <v/>
      </c>
    </row>
    <row r="618" spans="1:13" ht="14.45" customHeight="1" x14ac:dyDescent="0.2">
      <c r="A618" s="429"/>
      <c r="B618" s="425"/>
      <c r="C618" s="426"/>
      <c r="D618" s="426"/>
      <c r="E618" s="427"/>
      <c r="F618" s="425"/>
      <c r="G618" s="426"/>
      <c r="H618" s="426"/>
      <c r="I618" s="426"/>
      <c r="J618" s="426"/>
      <c r="K618" s="428"/>
      <c r="L618" s="134"/>
      <c r="M618" s="424" t="str">
        <f t="shared" si="9"/>
        <v/>
      </c>
    </row>
    <row r="619" spans="1:13" ht="14.45" customHeight="1" x14ac:dyDescent="0.2">
      <c r="A619" s="429"/>
      <c r="B619" s="425"/>
      <c r="C619" s="426"/>
      <c r="D619" s="426"/>
      <c r="E619" s="427"/>
      <c r="F619" s="425"/>
      <c r="G619" s="426"/>
      <c r="H619" s="426"/>
      <c r="I619" s="426"/>
      <c r="J619" s="426"/>
      <c r="K619" s="428"/>
      <c r="L619" s="134"/>
      <c r="M619" s="424" t="str">
        <f t="shared" si="9"/>
        <v/>
      </c>
    </row>
    <row r="620" spans="1:13" ht="14.45" customHeight="1" x14ac:dyDescent="0.2">
      <c r="A620" s="429"/>
      <c r="B620" s="425"/>
      <c r="C620" s="426"/>
      <c r="D620" s="426"/>
      <c r="E620" s="427"/>
      <c r="F620" s="425"/>
      <c r="G620" s="426"/>
      <c r="H620" s="426"/>
      <c r="I620" s="426"/>
      <c r="J620" s="426"/>
      <c r="K620" s="428"/>
      <c r="L620" s="134"/>
      <c r="M620" s="424" t="str">
        <f t="shared" si="9"/>
        <v/>
      </c>
    </row>
    <row r="621" spans="1:13" ht="14.45" customHeight="1" x14ac:dyDescent="0.2">
      <c r="A621" s="429"/>
      <c r="B621" s="425"/>
      <c r="C621" s="426"/>
      <c r="D621" s="426"/>
      <c r="E621" s="427"/>
      <c r="F621" s="425"/>
      <c r="G621" s="426"/>
      <c r="H621" s="426"/>
      <c r="I621" s="426"/>
      <c r="J621" s="426"/>
      <c r="K621" s="428"/>
      <c r="L621" s="134"/>
      <c r="M621" s="424" t="str">
        <f t="shared" si="9"/>
        <v/>
      </c>
    </row>
    <row r="622" spans="1:13" ht="14.45" customHeight="1" x14ac:dyDescent="0.2">
      <c r="A622" s="429"/>
      <c r="B622" s="425"/>
      <c r="C622" s="426"/>
      <c r="D622" s="426"/>
      <c r="E622" s="427"/>
      <c r="F622" s="425"/>
      <c r="G622" s="426"/>
      <c r="H622" s="426"/>
      <c r="I622" s="426"/>
      <c r="J622" s="426"/>
      <c r="K622" s="428"/>
      <c r="L622" s="134"/>
      <c r="M622" s="424" t="str">
        <f t="shared" si="9"/>
        <v/>
      </c>
    </row>
    <row r="623" spans="1:13" ht="14.45" customHeight="1" x14ac:dyDescent="0.2">
      <c r="A623" s="429"/>
      <c r="B623" s="425"/>
      <c r="C623" s="426"/>
      <c r="D623" s="426"/>
      <c r="E623" s="427"/>
      <c r="F623" s="425"/>
      <c r="G623" s="426"/>
      <c r="H623" s="426"/>
      <c r="I623" s="426"/>
      <c r="J623" s="426"/>
      <c r="K623" s="428"/>
      <c r="L623" s="134"/>
      <c r="M623" s="424" t="str">
        <f t="shared" si="9"/>
        <v/>
      </c>
    </row>
    <row r="624" spans="1:13" ht="14.45" customHeight="1" x14ac:dyDescent="0.2">
      <c r="A624" s="429"/>
      <c r="B624" s="425"/>
      <c r="C624" s="426"/>
      <c r="D624" s="426"/>
      <c r="E624" s="427"/>
      <c r="F624" s="425"/>
      <c r="G624" s="426"/>
      <c r="H624" s="426"/>
      <c r="I624" s="426"/>
      <c r="J624" s="426"/>
      <c r="K624" s="428"/>
      <c r="L624" s="134"/>
      <c r="M624" s="424" t="str">
        <f t="shared" si="9"/>
        <v/>
      </c>
    </row>
    <row r="625" spans="1:13" ht="14.45" customHeight="1" x14ac:dyDescent="0.2">
      <c r="A625" s="429"/>
      <c r="B625" s="425"/>
      <c r="C625" s="426"/>
      <c r="D625" s="426"/>
      <c r="E625" s="427"/>
      <c r="F625" s="425"/>
      <c r="G625" s="426"/>
      <c r="H625" s="426"/>
      <c r="I625" s="426"/>
      <c r="J625" s="426"/>
      <c r="K625" s="428"/>
      <c r="L625" s="134"/>
      <c r="M625" s="424" t="str">
        <f t="shared" si="9"/>
        <v/>
      </c>
    </row>
    <row r="626" spans="1:13" ht="14.45" customHeight="1" x14ac:dyDescent="0.2">
      <c r="A626" s="429"/>
      <c r="B626" s="425"/>
      <c r="C626" s="426"/>
      <c r="D626" s="426"/>
      <c r="E626" s="427"/>
      <c r="F626" s="425"/>
      <c r="G626" s="426"/>
      <c r="H626" s="426"/>
      <c r="I626" s="426"/>
      <c r="J626" s="426"/>
      <c r="K626" s="428"/>
      <c r="L626" s="134"/>
      <c r="M626" s="424" t="str">
        <f t="shared" si="9"/>
        <v/>
      </c>
    </row>
    <row r="627" spans="1:13" ht="14.45" customHeight="1" x14ac:dyDescent="0.2">
      <c r="A627" s="429"/>
      <c r="B627" s="425"/>
      <c r="C627" s="426"/>
      <c r="D627" s="426"/>
      <c r="E627" s="427"/>
      <c r="F627" s="425"/>
      <c r="G627" s="426"/>
      <c r="H627" s="426"/>
      <c r="I627" s="426"/>
      <c r="J627" s="426"/>
      <c r="K627" s="428"/>
      <c r="L627" s="134"/>
      <c r="M627" s="424" t="str">
        <f t="shared" si="9"/>
        <v/>
      </c>
    </row>
    <row r="628" spans="1:13" ht="14.45" customHeight="1" x14ac:dyDescent="0.2">
      <c r="A628" s="429"/>
      <c r="B628" s="425"/>
      <c r="C628" s="426"/>
      <c r="D628" s="426"/>
      <c r="E628" s="427"/>
      <c r="F628" s="425"/>
      <c r="G628" s="426"/>
      <c r="H628" s="426"/>
      <c r="I628" s="426"/>
      <c r="J628" s="426"/>
      <c r="K628" s="428"/>
      <c r="L628" s="134"/>
      <c r="M628" s="424" t="str">
        <f t="shared" si="9"/>
        <v/>
      </c>
    </row>
    <row r="629" spans="1:13" ht="14.45" customHeight="1" x14ac:dyDescent="0.2">
      <c r="A629" s="429"/>
      <c r="B629" s="425"/>
      <c r="C629" s="426"/>
      <c r="D629" s="426"/>
      <c r="E629" s="427"/>
      <c r="F629" s="425"/>
      <c r="G629" s="426"/>
      <c r="H629" s="426"/>
      <c r="I629" s="426"/>
      <c r="J629" s="426"/>
      <c r="K629" s="428"/>
      <c r="L629" s="134"/>
      <c r="M629" s="424" t="str">
        <f t="shared" si="9"/>
        <v/>
      </c>
    </row>
    <row r="630" spans="1:13" ht="14.45" customHeight="1" x14ac:dyDescent="0.2">
      <c r="A630" s="429"/>
      <c r="B630" s="425"/>
      <c r="C630" s="426"/>
      <c r="D630" s="426"/>
      <c r="E630" s="427"/>
      <c r="F630" s="425"/>
      <c r="G630" s="426"/>
      <c r="H630" s="426"/>
      <c r="I630" s="426"/>
      <c r="J630" s="426"/>
      <c r="K630" s="428"/>
      <c r="L630" s="134"/>
      <c r="M630" s="424" t="str">
        <f t="shared" si="9"/>
        <v/>
      </c>
    </row>
    <row r="631" spans="1:13" ht="14.45" customHeight="1" x14ac:dyDescent="0.2">
      <c r="A631" s="429"/>
      <c r="B631" s="425"/>
      <c r="C631" s="426"/>
      <c r="D631" s="426"/>
      <c r="E631" s="427"/>
      <c r="F631" s="425"/>
      <c r="G631" s="426"/>
      <c r="H631" s="426"/>
      <c r="I631" s="426"/>
      <c r="J631" s="426"/>
      <c r="K631" s="428"/>
      <c r="L631" s="134"/>
      <c r="M631" s="424" t="str">
        <f t="shared" si="9"/>
        <v/>
      </c>
    </row>
    <row r="632" spans="1:13" ht="14.45" customHeight="1" x14ac:dyDescent="0.2">
      <c r="A632" s="429"/>
      <c r="B632" s="425"/>
      <c r="C632" s="426"/>
      <c r="D632" s="426"/>
      <c r="E632" s="427"/>
      <c r="F632" s="425"/>
      <c r="G632" s="426"/>
      <c r="H632" s="426"/>
      <c r="I632" s="426"/>
      <c r="J632" s="426"/>
      <c r="K632" s="428"/>
      <c r="L632" s="134"/>
      <c r="M632" s="424" t="str">
        <f t="shared" si="9"/>
        <v/>
      </c>
    </row>
    <row r="633" spans="1:13" ht="14.45" customHeight="1" x14ac:dyDescent="0.2">
      <c r="A633" s="429"/>
      <c r="B633" s="425"/>
      <c r="C633" s="426"/>
      <c r="D633" s="426"/>
      <c r="E633" s="427"/>
      <c r="F633" s="425"/>
      <c r="G633" s="426"/>
      <c r="H633" s="426"/>
      <c r="I633" s="426"/>
      <c r="J633" s="426"/>
      <c r="K633" s="428"/>
      <c r="L633" s="134"/>
      <c r="M633" s="424" t="str">
        <f t="shared" si="9"/>
        <v/>
      </c>
    </row>
    <row r="634" spans="1:13" ht="14.45" customHeight="1" x14ac:dyDescent="0.2">
      <c r="A634" s="429"/>
      <c r="B634" s="425"/>
      <c r="C634" s="426"/>
      <c r="D634" s="426"/>
      <c r="E634" s="427"/>
      <c r="F634" s="425"/>
      <c r="G634" s="426"/>
      <c r="H634" s="426"/>
      <c r="I634" s="426"/>
      <c r="J634" s="426"/>
      <c r="K634" s="428"/>
      <c r="L634" s="134"/>
      <c r="M634" s="424" t="str">
        <f t="shared" si="9"/>
        <v/>
      </c>
    </row>
    <row r="635" spans="1:13" ht="14.45" customHeight="1" x14ac:dyDescent="0.2">
      <c r="A635" s="429"/>
      <c r="B635" s="425"/>
      <c r="C635" s="426"/>
      <c r="D635" s="426"/>
      <c r="E635" s="427"/>
      <c r="F635" s="425"/>
      <c r="G635" s="426"/>
      <c r="H635" s="426"/>
      <c r="I635" s="426"/>
      <c r="J635" s="426"/>
      <c r="K635" s="428"/>
      <c r="L635" s="134"/>
      <c r="M635" s="424" t="str">
        <f t="shared" si="9"/>
        <v/>
      </c>
    </row>
    <row r="636" spans="1:13" ht="14.45" customHeight="1" x14ac:dyDescent="0.2">
      <c r="A636" s="429"/>
      <c r="B636" s="425"/>
      <c r="C636" s="426"/>
      <c r="D636" s="426"/>
      <c r="E636" s="427"/>
      <c r="F636" s="425"/>
      <c r="G636" s="426"/>
      <c r="H636" s="426"/>
      <c r="I636" s="426"/>
      <c r="J636" s="426"/>
      <c r="K636" s="428"/>
      <c r="L636" s="134"/>
      <c r="M636" s="424" t="str">
        <f t="shared" si="9"/>
        <v/>
      </c>
    </row>
    <row r="637" spans="1:13" ht="14.45" customHeight="1" x14ac:dyDescent="0.2">
      <c r="A637" s="429"/>
      <c r="B637" s="425"/>
      <c r="C637" s="426"/>
      <c r="D637" s="426"/>
      <c r="E637" s="427"/>
      <c r="F637" s="425"/>
      <c r="G637" s="426"/>
      <c r="H637" s="426"/>
      <c r="I637" s="426"/>
      <c r="J637" s="426"/>
      <c r="K637" s="428"/>
      <c r="L637" s="134"/>
      <c r="M637" s="424" t="str">
        <f t="shared" si="9"/>
        <v/>
      </c>
    </row>
    <row r="638" spans="1:13" ht="14.45" customHeight="1" x14ac:dyDescent="0.2">
      <c r="A638" s="429"/>
      <c r="B638" s="425"/>
      <c r="C638" s="426"/>
      <c r="D638" s="426"/>
      <c r="E638" s="427"/>
      <c r="F638" s="425"/>
      <c r="G638" s="426"/>
      <c r="H638" s="426"/>
      <c r="I638" s="426"/>
      <c r="J638" s="426"/>
      <c r="K638" s="428"/>
      <c r="L638" s="134"/>
      <c r="M638" s="424" t="str">
        <f t="shared" si="9"/>
        <v/>
      </c>
    </row>
    <row r="639" spans="1:13" ht="14.45" customHeight="1" x14ac:dyDescent="0.2">
      <c r="A639" s="429"/>
      <c r="B639" s="425"/>
      <c r="C639" s="426"/>
      <c r="D639" s="426"/>
      <c r="E639" s="427"/>
      <c r="F639" s="425"/>
      <c r="G639" s="426"/>
      <c r="H639" s="426"/>
      <c r="I639" s="426"/>
      <c r="J639" s="426"/>
      <c r="K639" s="428"/>
      <c r="L639" s="134"/>
      <c r="M639" s="424" t="str">
        <f t="shared" si="9"/>
        <v/>
      </c>
    </row>
    <row r="640" spans="1:13" ht="14.45" customHeight="1" x14ac:dyDescent="0.2">
      <c r="A640" s="429"/>
      <c r="B640" s="425"/>
      <c r="C640" s="426"/>
      <c r="D640" s="426"/>
      <c r="E640" s="427"/>
      <c r="F640" s="425"/>
      <c r="G640" s="426"/>
      <c r="H640" s="426"/>
      <c r="I640" s="426"/>
      <c r="J640" s="426"/>
      <c r="K640" s="428"/>
      <c r="L640" s="134"/>
      <c r="M640" s="424" t="str">
        <f t="shared" si="9"/>
        <v/>
      </c>
    </row>
    <row r="641" spans="1:13" ht="14.45" customHeight="1" x14ac:dyDescent="0.2">
      <c r="A641" s="429"/>
      <c r="B641" s="425"/>
      <c r="C641" s="426"/>
      <c r="D641" s="426"/>
      <c r="E641" s="427"/>
      <c r="F641" s="425"/>
      <c r="G641" s="426"/>
      <c r="H641" s="426"/>
      <c r="I641" s="426"/>
      <c r="J641" s="426"/>
      <c r="K641" s="428"/>
      <c r="L641" s="134"/>
      <c r="M641" s="424" t="str">
        <f t="shared" si="9"/>
        <v/>
      </c>
    </row>
    <row r="642" spans="1:13" ht="14.45" customHeight="1" x14ac:dyDescent="0.2">
      <c r="A642" s="429"/>
      <c r="B642" s="425"/>
      <c r="C642" s="426"/>
      <c r="D642" s="426"/>
      <c r="E642" s="427"/>
      <c r="F642" s="425"/>
      <c r="G642" s="426"/>
      <c r="H642" s="426"/>
      <c r="I642" s="426"/>
      <c r="J642" s="426"/>
      <c r="K642" s="428"/>
      <c r="L642" s="134"/>
      <c r="M642" s="424" t="str">
        <f t="shared" si="9"/>
        <v/>
      </c>
    </row>
    <row r="643" spans="1:13" ht="14.45" customHeight="1" x14ac:dyDescent="0.2">
      <c r="A643" s="429"/>
      <c r="B643" s="425"/>
      <c r="C643" s="426"/>
      <c r="D643" s="426"/>
      <c r="E643" s="427"/>
      <c r="F643" s="425"/>
      <c r="G643" s="426"/>
      <c r="H643" s="426"/>
      <c r="I643" s="426"/>
      <c r="J643" s="426"/>
      <c r="K643" s="428"/>
      <c r="L643" s="134"/>
      <c r="M643" s="424" t="str">
        <f t="shared" si="9"/>
        <v/>
      </c>
    </row>
    <row r="644" spans="1:13" ht="14.45" customHeight="1" x14ac:dyDescent="0.2">
      <c r="A644" s="429"/>
      <c r="B644" s="425"/>
      <c r="C644" s="426"/>
      <c r="D644" s="426"/>
      <c r="E644" s="427"/>
      <c r="F644" s="425"/>
      <c r="G644" s="426"/>
      <c r="H644" s="426"/>
      <c r="I644" s="426"/>
      <c r="J644" s="426"/>
      <c r="K644" s="428"/>
      <c r="L644" s="134"/>
      <c r="M644" s="424" t="str">
        <f t="shared" si="9"/>
        <v/>
      </c>
    </row>
    <row r="645" spans="1:13" ht="14.45" customHeight="1" x14ac:dyDescent="0.2">
      <c r="A645" s="429"/>
      <c r="B645" s="425"/>
      <c r="C645" s="426"/>
      <c r="D645" s="426"/>
      <c r="E645" s="427"/>
      <c r="F645" s="425"/>
      <c r="G645" s="426"/>
      <c r="H645" s="426"/>
      <c r="I645" s="426"/>
      <c r="J645" s="426"/>
      <c r="K645" s="428"/>
      <c r="L645" s="134"/>
      <c r="M645" s="424" t="str">
        <f t="shared" si="9"/>
        <v/>
      </c>
    </row>
    <row r="646" spans="1:13" ht="14.45" customHeight="1" x14ac:dyDescent="0.2">
      <c r="A646" s="429"/>
      <c r="B646" s="425"/>
      <c r="C646" s="426"/>
      <c r="D646" s="426"/>
      <c r="E646" s="427"/>
      <c r="F646" s="425"/>
      <c r="G646" s="426"/>
      <c r="H646" s="426"/>
      <c r="I646" s="426"/>
      <c r="J646" s="426"/>
      <c r="K646" s="428"/>
      <c r="L646" s="134"/>
      <c r="M646" s="42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29"/>
      <c r="B647" s="425"/>
      <c r="C647" s="426"/>
      <c r="D647" s="426"/>
      <c r="E647" s="427"/>
      <c r="F647" s="425"/>
      <c r="G647" s="426"/>
      <c r="H647" s="426"/>
      <c r="I647" s="426"/>
      <c r="J647" s="426"/>
      <c r="K647" s="428"/>
      <c r="L647" s="134"/>
      <c r="M647" s="424" t="str">
        <f t="shared" si="10"/>
        <v/>
      </c>
    </row>
    <row r="648" spans="1:13" ht="14.45" customHeight="1" x14ac:dyDescent="0.2">
      <c r="A648" s="429"/>
      <c r="B648" s="425"/>
      <c r="C648" s="426"/>
      <c r="D648" s="426"/>
      <c r="E648" s="427"/>
      <c r="F648" s="425"/>
      <c r="G648" s="426"/>
      <c r="H648" s="426"/>
      <c r="I648" s="426"/>
      <c r="J648" s="426"/>
      <c r="K648" s="428"/>
      <c r="L648" s="134"/>
      <c r="M648" s="424" t="str">
        <f t="shared" si="10"/>
        <v/>
      </c>
    </row>
    <row r="649" spans="1:13" ht="14.45" customHeight="1" x14ac:dyDescent="0.2">
      <c r="A649" s="429"/>
      <c r="B649" s="425"/>
      <c r="C649" s="426"/>
      <c r="D649" s="426"/>
      <c r="E649" s="427"/>
      <c r="F649" s="425"/>
      <c r="G649" s="426"/>
      <c r="H649" s="426"/>
      <c r="I649" s="426"/>
      <c r="J649" s="426"/>
      <c r="K649" s="428"/>
      <c r="L649" s="134"/>
      <c r="M649" s="424" t="str">
        <f t="shared" si="10"/>
        <v/>
      </c>
    </row>
    <row r="650" spans="1:13" ht="14.45" customHeight="1" x14ac:dyDescent="0.2">
      <c r="A650" s="429"/>
      <c r="B650" s="425"/>
      <c r="C650" s="426"/>
      <c r="D650" s="426"/>
      <c r="E650" s="427"/>
      <c r="F650" s="425"/>
      <c r="G650" s="426"/>
      <c r="H650" s="426"/>
      <c r="I650" s="426"/>
      <c r="J650" s="426"/>
      <c r="K650" s="428"/>
      <c r="L650" s="134"/>
      <c r="M650" s="424" t="str">
        <f t="shared" si="10"/>
        <v/>
      </c>
    </row>
    <row r="651" spans="1:13" ht="14.45" customHeight="1" x14ac:dyDescent="0.2">
      <c r="A651" s="429"/>
      <c r="B651" s="425"/>
      <c r="C651" s="426"/>
      <c r="D651" s="426"/>
      <c r="E651" s="427"/>
      <c r="F651" s="425"/>
      <c r="G651" s="426"/>
      <c r="H651" s="426"/>
      <c r="I651" s="426"/>
      <c r="J651" s="426"/>
      <c r="K651" s="428"/>
      <c r="L651" s="134"/>
      <c r="M651" s="424" t="str">
        <f t="shared" si="10"/>
        <v/>
      </c>
    </row>
    <row r="652" spans="1:13" ht="14.45" customHeight="1" x14ac:dyDescent="0.2">
      <c r="A652" s="429"/>
      <c r="B652" s="425"/>
      <c r="C652" s="426"/>
      <c r="D652" s="426"/>
      <c r="E652" s="427"/>
      <c r="F652" s="425"/>
      <c r="G652" s="426"/>
      <c r="H652" s="426"/>
      <c r="I652" s="426"/>
      <c r="J652" s="426"/>
      <c r="K652" s="428"/>
      <c r="L652" s="134"/>
      <c r="M652" s="424" t="str">
        <f t="shared" si="10"/>
        <v/>
      </c>
    </row>
    <row r="653" spans="1:13" ht="14.45" customHeight="1" x14ac:dyDescent="0.2">
      <c r="A653" s="429"/>
      <c r="B653" s="425"/>
      <c r="C653" s="426"/>
      <c r="D653" s="426"/>
      <c r="E653" s="427"/>
      <c r="F653" s="425"/>
      <c r="G653" s="426"/>
      <c r="H653" s="426"/>
      <c r="I653" s="426"/>
      <c r="J653" s="426"/>
      <c r="K653" s="428"/>
      <c r="L653" s="134"/>
      <c r="M653" s="424" t="str">
        <f t="shared" si="10"/>
        <v/>
      </c>
    </row>
    <row r="654" spans="1:13" ht="14.45" customHeight="1" x14ac:dyDescent="0.2">
      <c r="A654" s="429"/>
      <c r="B654" s="425"/>
      <c r="C654" s="426"/>
      <c r="D654" s="426"/>
      <c r="E654" s="427"/>
      <c r="F654" s="425"/>
      <c r="G654" s="426"/>
      <c r="H654" s="426"/>
      <c r="I654" s="426"/>
      <c r="J654" s="426"/>
      <c r="K654" s="428"/>
      <c r="L654" s="134"/>
      <c r="M654" s="424" t="str">
        <f t="shared" si="10"/>
        <v/>
      </c>
    </row>
    <row r="655" spans="1:13" ht="14.45" customHeight="1" x14ac:dyDescent="0.2">
      <c r="A655" s="429"/>
      <c r="B655" s="425"/>
      <c r="C655" s="426"/>
      <c r="D655" s="426"/>
      <c r="E655" s="427"/>
      <c r="F655" s="425"/>
      <c r="G655" s="426"/>
      <c r="H655" s="426"/>
      <c r="I655" s="426"/>
      <c r="J655" s="426"/>
      <c r="K655" s="428"/>
      <c r="L655" s="134"/>
      <c r="M655" s="424" t="str">
        <f t="shared" si="10"/>
        <v/>
      </c>
    </row>
    <row r="656" spans="1:13" ht="14.45" customHeight="1" x14ac:dyDescent="0.2">
      <c r="A656" s="429"/>
      <c r="B656" s="425"/>
      <c r="C656" s="426"/>
      <c r="D656" s="426"/>
      <c r="E656" s="427"/>
      <c r="F656" s="425"/>
      <c r="G656" s="426"/>
      <c r="H656" s="426"/>
      <c r="I656" s="426"/>
      <c r="J656" s="426"/>
      <c r="K656" s="428"/>
      <c r="L656" s="134"/>
      <c r="M656" s="424" t="str">
        <f t="shared" si="10"/>
        <v/>
      </c>
    </row>
    <row r="657" spans="1:13" ht="14.45" customHeight="1" x14ac:dyDescent="0.2">
      <c r="A657" s="429"/>
      <c r="B657" s="425"/>
      <c r="C657" s="426"/>
      <c r="D657" s="426"/>
      <c r="E657" s="427"/>
      <c r="F657" s="425"/>
      <c r="G657" s="426"/>
      <c r="H657" s="426"/>
      <c r="I657" s="426"/>
      <c r="J657" s="426"/>
      <c r="K657" s="428"/>
      <c r="L657" s="134"/>
      <c r="M657" s="424" t="str">
        <f t="shared" si="10"/>
        <v/>
      </c>
    </row>
    <row r="658" spans="1:13" ht="14.45" customHeight="1" x14ac:dyDescent="0.2">
      <c r="A658" s="429"/>
      <c r="B658" s="425"/>
      <c r="C658" s="426"/>
      <c r="D658" s="426"/>
      <c r="E658" s="427"/>
      <c r="F658" s="425"/>
      <c r="G658" s="426"/>
      <c r="H658" s="426"/>
      <c r="I658" s="426"/>
      <c r="J658" s="426"/>
      <c r="K658" s="428"/>
      <c r="L658" s="134"/>
      <c r="M658" s="424" t="str">
        <f t="shared" si="10"/>
        <v/>
      </c>
    </row>
    <row r="659" spans="1:13" ht="14.45" customHeight="1" x14ac:dyDescent="0.2">
      <c r="A659" s="429"/>
      <c r="B659" s="425"/>
      <c r="C659" s="426"/>
      <c r="D659" s="426"/>
      <c r="E659" s="427"/>
      <c r="F659" s="425"/>
      <c r="G659" s="426"/>
      <c r="H659" s="426"/>
      <c r="I659" s="426"/>
      <c r="J659" s="426"/>
      <c r="K659" s="428"/>
      <c r="L659" s="134"/>
      <c r="M659" s="424" t="str">
        <f t="shared" si="10"/>
        <v/>
      </c>
    </row>
    <row r="660" spans="1:13" ht="14.45" customHeight="1" x14ac:dyDescent="0.2">
      <c r="A660" s="429"/>
      <c r="B660" s="425"/>
      <c r="C660" s="426"/>
      <c r="D660" s="426"/>
      <c r="E660" s="427"/>
      <c r="F660" s="425"/>
      <c r="G660" s="426"/>
      <c r="H660" s="426"/>
      <c r="I660" s="426"/>
      <c r="J660" s="426"/>
      <c r="K660" s="428"/>
      <c r="L660" s="134"/>
      <c r="M660" s="424" t="str">
        <f t="shared" si="10"/>
        <v/>
      </c>
    </row>
    <row r="661" spans="1:13" ht="14.45" customHeight="1" x14ac:dyDescent="0.2">
      <c r="A661" s="429"/>
      <c r="B661" s="425"/>
      <c r="C661" s="426"/>
      <c r="D661" s="426"/>
      <c r="E661" s="427"/>
      <c r="F661" s="425"/>
      <c r="G661" s="426"/>
      <c r="H661" s="426"/>
      <c r="I661" s="426"/>
      <c r="J661" s="426"/>
      <c r="K661" s="428"/>
      <c r="L661" s="134"/>
      <c r="M661" s="424" t="str">
        <f t="shared" si="10"/>
        <v/>
      </c>
    </row>
    <row r="662" spans="1:13" ht="14.45" customHeight="1" x14ac:dyDescent="0.2">
      <c r="A662" s="429"/>
      <c r="B662" s="425"/>
      <c r="C662" s="426"/>
      <c r="D662" s="426"/>
      <c r="E662" s="427"/>
      <c r="F662" s="425"/>
      <c r="G662" s="426"/>
      <c r="H662" s="426"/>
      <c r="I662" s="426"/>
      <c r="J662" s="426"/>
      <c r="K662" s="428"/>
      <c r="L662" s="134"/>
      <c r="M662" s="424" t="str">
        <f t="shared" si="10"/>
        <v/>
      </c>
    </row>
    <row r="663" spans="1:13" ht="14.45" customHeight="1" x14ac:dyDescent="0.2">
      <c r="A663" s="429"/>
      <c r="B663" s="425"/>
      <c r="C663" s="426"/>
      <c r="D663" s="426"/>
      <c r="E663" s="427"/>
      <c r="F663" s="425"/>
      <c r="G663" s="426"/>
      <c r="H663" s="426"/>
      <c r="I663" s="426"/>
      <c r="J663" s="426"/>
      <c r="K663" s="428"/>
      <c r="L663" s="134"/>
      <c r="M663" s="424" t="str">
        <f t="shared" si="10"/>
        <v/>
      </c>
    </row>
    <row r="664" spans="1:13" ht="14.45" customHeight="1" x14ac:dyDescent="0.2">
      <c r="A664" s="429"/>
      <c r="B664" s="425"/>
      <c r="C664" s="426"/>
      <c r="D664" s="426"/>
      <c r="E664" s="427"/>
      <c r="F664" s="425"/>
      <c r="G664" s="426"/>
      <c r="H664" s="426"/>
      <c r="I664" s="426"/>
      <c r="J664" s="426"/>
      <c r="K664" s="428"/>
      <c r="L664" s="134"/>
      <c r="M664" s="424" t="str">
        <f t="shared" si="10"/>
        <v/>
      </c>
    </row>
    <row r="665" spans="1:13" ht="14.45" customHeight="1" x14ac:dyDescent="0.2">
      <c r="A665" s="429"/>
      <c r="B665" s="425"/>
      <c r="C665" s="426"/>
      <c r="D665" s="426"/>
      <c r="E665" s="427"/>
      <c r="F665" s="425"/>
      <c r="G665" s="426"/>
      <c r="H665" s="426"/>
      <c r="I665" s="426"/>
      <c r="J665" s="426"/>
      <c r="K665" s="428"/>
      <c r="L665" s="134"/>
      <c r="M665" s="424" t="str">
        <f t="shared" si="10"/>
        <v/>
      </c>
    </row>
    <row r="666" spans="1:13" ht="14.45" customHeight="1" x14ac:dyDescent="0.2">
      <c r="A666" s="429"/>
      <c r="B666" s="425"/>
      <c r="C666" s="426"/>
      <c r="D666" s="426"/>
      <c r="E666" s="427"/>
      <c r="F666" s="425"/>
      <c r="G666" s="426"/>
      <c r="H666" s="426"/>
      <c r="I666" s="426"/>
      <c r="J666" s="426"/>
      <c r="K666" s="428"/>
      <c r="L666" s="134"/>
      <c r="M666" s="424" t="str">
        <f t="shared" si="10"/>
        <v/>
      </c>
    </row>
    <row r="667" spans="1:13" ht="14.45" customHeight="1" x14ac:dyDescent="0.2">
      <c r="A667" s="429"/>
      <c r="B667" s="425"/>
      <c r="C667" s="426"/>
      <c r="D667" s="426"/>
      <c r="E667" s="427"/>
      <c r="F667" s="425"/>
      <c r="G667" s="426"/>
      <c r="H667" s="426"/>
      <c r="I667" s="426"/>
      <c r="J667" s="426"/>
      <c r="K667" s="428"/>
      <c r="L667" s="134"/>
      <c r="M667" s="424" t="str">
        <f t="shared" si="10"/>
        <v/>
      </c>
    </row>
    <row r="668" spans="1:13" ht="14.45" customHeight="1" x14ac:dyDescent="0.2">
      <c r="A668" s="429"/>
      <c r="B668" s="425"/>
      <c r="C668" s="426"/>
      <c r="D668" s="426"/>
      <c r="E668" s="427"/>
      <c r="F668" s="425"/>
      <c r="G668" s="426"/>
      <c r="H668" s="426"/>
      <c r="I668" s="426"/>
      <c r="J668" s="426"/>
      <c r="K668" s="428"/>
      <c r="L668" s="134"/>
      <c r="M668" s="424" t="str">
        <f t="shared" si="10"/>
        <v/>
      </c>
    </row>
    <row r="669" spans="1:13" ht="14.45" customHeight="1" x14ac:dyDescent="0.2">
      <c r="A669" s="429"/>
      <c r="B669" s="425"/>
      <c r="C669" s="426"/>
      <c r="D669" s="426"/>
      <c r="E669" s="427"/>
      <c r="F669" s="425"/>
      <c r="G669" s="426"/>
      <c r="H669" s="426"/>
      <c r="I669" s="426"/>
      <c r="J669" s="426"/>
      <c r="K669" s="428"/>
      <c r="L669" s="134"/>
      <c r="M669" s="424" t="str">
        <f t="shared" si="10"/>
        <v/>
      </c>
    </row>
    <row r="670" spans="1:13" ht="14.45" customHeight="1" x14ac:dyDescent="0.2">
      <c r="A670" s="429"/>
      <c r="B670" s="425"/>
      <c r="C670" s="426"/>
      <c r="D670" s="426"/>
      <c r="E670" s="427"/>
      <c r="F670" s="425"/>
      <c r="G670" s="426"/>
      <c r="H670" s="426"/>
      <c r="I670" s="426"/>
      <c r="J670" s="426"/>
      <c r="K670" s="428"/>
      <c r="L670" s="134"/>
      <c r="M670" s="424" t="str">
        <f t="shared" si="10"/>
        <v/>
      </c>
    </row>
    <row r="671" spans="1:13" ht="14.45" customHeight="1" x14ac:dyDescent="0.2">
      <c r="A671" s="429"/>
      <c r="B671" s="425"/>
      <c r="C671" s="426"/>
      <c r="D671" s="426"/>
      <c r="E671" s="427"/>
      <c r="F671" s="425"/>
      <c r="G671" s="426"/>
      <c r="H671" s="426"/>
      <c r="I671" s="426"/>
      <c r="J671" s="426"/>
      <c r="K671" s="428"/>
      <c r="L671" s="134"/>
      <c r="M671" s="424" t="str">
        <f t="shared" si="10"/>
        <v/>
      </c>
    </row>
    <row r="672" spans="1:13" ht="14.45" customHeight="1" x14ac:dyDescent="0.2">
      <c r="A672" s="429"/>
      <c r="B672" s="425"/>
      <c r="C672" s="426"/>
      <c r="D672" s="426"/>
      <c r="E672" s="427"/>
      <c r="F672" s="425"/>
      <c r="G672" s="426"/>
      <c r="H672" s="426"/>
      <c r="I672" s="426"/>
      <c r="J672" s="426"/>
      <c r="K672" s="428"/>
      <c r="L672" s="134"/>
      <c r="M672" s="424" t="str">
        <f t="shared" si="10"/>
        <v/>
      </c>
    </row>
    <row r="673" spans="1:13" ht="14.45" customHeight="1" x14ac:dyDescent="0.2">
      <c r="A673" s="429"/>
      <c r="B673" s="425"/>
      <c r="C673" s="426"/>
      <c r="D673" s="426"/>
      <c r="E673" s="427"/>
      <c r="F673" s="425"/>
      <c r="G673" s="426"/>
      <c r="H673" s="426"/>
      <c r="I673" s="426"/>
      <c r="J673" s="426"/>
      <c r="K673" s="428"/>
      <c r="L673" s="134"/>
      <c r="M673" s="424" t="str">
        <f t="shared" si="10"/>
        <v/>
      </c>
    </row>
    <row r="674" spans="1:13" ht="14.45" customHeight="1" x14ac:dyDescent="0.2">
      <c r="A674" s="429"/>
      <c r="B674" s="425"/>
      <c r="C674" s="426"/>
      <c r="D674" s="426"/>
      <c r="E674" s="427"/>
      <c r="F674" s="425"/>
      <c r="G674" s="426"/>
      <c r="H674" s="426"/>
      <c r="I674" s="426"/>
      <c r="J674" s="426"/>
      <c r="K674" s="428"/>
      <c r="L674" s="134"/>
      <c r="M674" s="424" t="str">
        <f t="shared" si="10"/>
        <v/>
      </c>
    </row>
    <row r="675" spans="1:13" ht="14.45" customHeight="1" x14ac:dyDescent="0.2">
      <c r="A675" s="429"/>
      <c r="B675" s="425"/>
      <c r="C675" s="426"/>
      <c r="D675" s="426"/>
      <c r="E675" s="427"/>
      <c r="F675" s="425"/>
      <c r="G675" s="426"/>
      <c r="H675" s="426"/>
      <c r="I675" s="426"/>
      <c r="J675" s="426"/>
      <c r="K675" s="428"/>
      <c r="L675" s="134"/>
      <c r="M675" s="424" t="str">
        <f t="shared" si="10"/>
        <v/>
      </c>
    </row>
    <row r="676" spans="1:13" ht="14.45" customHeight="1" x14ac:dyDescent="0.2">
      <c r="A676" s="429"/>
      <c r="B676" s="425"/>
      <c r="C676" s="426"/>
      <c r="D676" s="426"/>
      <c r="E676" s="427"/>
      <c r="F676" s="425"/>
      <c r="G676" s="426"/>
      <c r="H676" s="426"/>
      <c r="I676" s="426"/>
      <c r="J676" s="426"/>
      <c r="K676" s="428"/>
      <c r="L676" s="134"/>
      <c r="M676" s="424" t="str">
        <f t="shared" si="10"/>
        <v/>
      </c>
    </row>
    <row r="677" spans="1:13" ht="14.45" customHeight="1" x14ac:dyDescent="0.2">
      <c r="A677" s="429"/>
      <c r="B677" s="425"/>
      <c r="C677" s="426"/>
      <c r="D677" s="426"/>
      <c r="E677" s="427"/>
      <c r="F677" s="425"/>
      <c r="G677" s="426"/>
      <c r="H677" s="426"/>
      <c r="I677" s="426"/>
      <c r="J677" s="426"/>
      <c r="K677" s="428"/>
      <c r="L677" s="134"/>
      <c r="M677" s="424" t="str">
        <f t="shared" si="10"/>
        <v/>
      </c>
    </row>
    <row r="678" spans="1:13" ht="14.45" customHeight="1" x14ac:dyDescent="0.2">
      <c r="A678" s="429"/>
      <c r="B678" s="425"/>
      <c r="C678" s="426"/>
      <c r="D678" s="426"/>
      <c r="E678" s="427"/>
      <c r="F678" s="425"/>
      <c r="G678" s="426"/>
      <c r="H678" s="426"/>
      <c r="I678" s="426"/>
      <c r="J678" s="426"/>
      <c r="K678" s="428"/>
      <c r="L678" s="134"/>
      <c r="M678" s="424" t="str">
        <f t="shared" si="10"/>
        <v/>
      </c>
    </row>
    <row r="679" spans="1:13" ht="14.45" customHeight="1" x14ac:dyDescent="0.2">
      <c r="A679" s="429"/>
      <c r="B679" s="425"/>
      <c r="C679" s="426"/>
      <c r="D679" s="426"/>
      <c r="E679" s="427"/>
      <c r="F679" s="425"/>
      <c r="G679" s="426"/>
      <c r="H679" s="426"/>
      <c r="I679" s="426"/>
      <c r="J679" s="426"/>
      <c r="K679" s="428"/>
      <c r="L679" s="134"/>
      <c r="M679" s="424" t="str">
        <f t="shared" si="10"/>
        <v/>
      </c>
    </row>
    <row r="680" spans="1:13" ht="14.45" customHeight="1" x14ac:dyDescent="0.2">
      <c r="A680" s="429"/>
      <c r="B680" s="425"/>
      <c r="C680" s="426"/>
      <c r="D680" s="426"/>
      <c r="E680" s="427"/>
      <c r="F680" s="425"/>
      <c r="G680" s="426"/>
      <c r="H680" s="426"/>
      <c r="I680" s="426"/>
      <c r="J680" s="426"/>
      <c r="K680" s="428"/>
      <c r="L680" s="134"/>
      <c r="M680" s="424" t="str">
        <f t="shared" si="10"/>
        <v/>
      </c>
    </row>
    <row r="681" spans="1:13" ht="14.45" customHeight="1" x14ac:dyDescent="0.2">
      <c r="A681" s="429"/>
      <c r="B681" s="425"/>
      <c r="C681" s="426"/>
      <c r="D681" s="426"/>
      <c r="E681" s="427"/>
      <c r="F681" s="425"/>
      <c r="G681" s="426"/>
      <c r="H681" s="426"/>
      <c r="I681" s="426"/>
      <c r="J681" s="426"/>
      <c r="K681" s="428"/>
      <c r="L681" s="134"/>
      <c r="M681" s="424" t="str">
        <f t="shared" si="10"/>
        <v/>
      </c>
    </row>
    <row r="682" spans="1:13" ht="14.45" customHeight="1" x14ac:dyDescent="0.2">
      <c r="A682" s="429"/>
      <c r="B682" s="425"/>
      <c r="C682" s="426"/>
      <c r="D682" s="426"/>
      <c r="E682" s="427"/>
      <c r="F682" s="425"/>
      <c r="G682" s="426"/>
      <c r="H682" s="426"/>
      <c r="I682" s="426"/>
      <c r="J682" s="426"/>
      <c r="K682" s="428"/>
      <c r="L682" s="134"/>
      <c r="M682" s="424" t="str">
        <f t="shared" si="10"/>
        <v/>
      </c>
    </row>
    <row r="683" spans="1:13" ht="14.45" customHeight="1" x14ac:dyDescent="0.2">
      <c r="A683" s="429"/>
      <c r="B683" s="425"/>
      <c r="C683" s="426"/>
      <c r="D683" s="426"/>
      <c r="E683" s="427"/>
      <c r="F683" s="425"/>
      <c r="G683" s="426"/>
      <c r="H683" s="426"/>
      <c r="I683" s="426"/>
      <c r="J683" s="426"/>
      <c r="K683" s="428"/>
      <c r="L683" s="134"/>
      <c r="M683" s="424" t="str">
        <f t="shared" si="10"/>
        <v/>
      </c>
    </row>
    <row r="684" spans="1:13" ht="14.45" customHeight="1" x14ac:dyDescent="0.2">
      <c r="A684" s="429"/>
      <c r="B684" s="425"/>
      <c r="C684" s="426"/>
      <c r="D684" s="426"/>
      <c r="E684" s="427"/>
      <c r="F684" s="425"/>
      <c r="G684" s="426"/>
      <c r="H684" s="426"/>
      <c r="I684" s="426"/>
      <c r="J684" s="426"/>
      <c r="K684" s="428"/>
      <c r="L684" s="134"/>
      <c r="M684" s="424" t="str">
        <f t="shared" si="10"/>
        <v/>
      </c>
    </row>
    <row r="685" spans="1:13" ht="14.45" customHeight="1" x14ac:dyDescent="0.2">
      <c r="A685" s="429"/>
      <c r="B685" s="425"/>
      <c r="C685" s="426"/>
      <c r="D685" s="426"/>
      <c r="E685" s="427"/>
      <c r="F685" s="425"/>
      <c r="G685" s="426"/>
      <c r="H685" s="426"/>
      <c r="I685" s="426"/>
      <c r="J685" s="426"/>
      <c r="K685" s="428"/>
      <c r="L685" s="134"/>
      <c r="M685" s="424" t="str">
        <f t="shared" si="10"/>
        <v/>
      </c>
    </row>
    <row r="686" spans="1:13" ht="14.45" customHeight="1" x14ac:dyDescent="0.2">
      <c r="A686" s="429"/>
      <c r="B686" s="425"/>
      <c r="C686" s="426"/>
      <c r="D686" s="426"/>
      <c r="E686" s="427"/>
      <c r="F686" s="425"/>
      <c r="G686" s="426"/>
      <c r="H686" s="426"/>
      <c r="I686" s="426"/>
      <c r="J686" s="426"/>
      <c r="K686" s="428"/>
      <c r="L686" s="134"/>
      <c r="M686" s="424" t="str">
        <f t="shared" si="10"/>
        <v/>
      </c>
    </row>
    <row r="687" spans="1:13" ht="14.45" customHeight="1" x14ac:dyDescent="0.2">
      <c r="A687" s="429"/>
      <c r="B687" s="425"/>
      <c r="C687" s="426"/>
      <c r="D687" s="426"/>
      <c r="E687" s="427"/>
      <c r="F687" s="425"/>
      <c r="G687" s="426"/>
      <c r="H687" s="426"/>
      <c r="I687" s="426"/>
      <c r="J687" s="426"/>
      <c r="K687" s="428"/>
      <c r="L687" s="134"/>
      <c r="M687" s="424" t="str">
        <f t="shared" si="10"/>
        <v/>
      </c>
    </row>
    <row r="688" spans="1:13" ht="14.45" customHeight="1" x14ac:dyDescent="0.2">
      <c r="A688" s="429"/>
      <c r="B688" s="425"/>
      <c r="C688" s="426"/>
      <c r="D688" s="426"/>
      <c r="E688" s="427"/>
      <c r="F688" s="425"/>
      <c r="G688" s="426"/>
      <c r="H688" s="426"/>
      <c r="I688" s="426"/>
      <c r="J688" s="426"/>
      <c r="K688" s="428"/>
      <c r="L688" s="134"/>
      <c r="M688" s="424" t="str">
        <f t="shared" si="10"/>
        <v/>
      </c>
    </row>
    <row r="689" spans="1:13" ht="14.45" customHeight="1" x14ac:dyDescent="0.2">
      <c r="A689" s="429"/>
      <c r="B689" s="425"/>
      <c r="C689" s="426"/>
      <c r="D689" s="426"/>
      <c r="E689" s="427"/>
      <c r="F689" s="425"/>
      <c r="G689" s="426"/>
      <c r="H689" s="426"/>
      <c r="I689" s="426"/>
      <c r="J689" s="426"/>
      <c r="K689" s="428"/>
      <c r="L689" s="134"/>
      <c r="M689" s="424" t="str">
        <f t="shared" si="10"/>
        <v/>
      </c>
    </row>
    <row r="690" spans="1:13" ht="14.45" customHeight="1" x14ac:dyDescent="0.2">
      <c r="A690" s="429"/>
      <c r="B690" s="425"/>
      <c r="C690" s="426"/>
      <c r="D690" s="426"/>
      <c r="E690" s="427"/>
      <c r="F690" s="425"/>
      <c r="G690" s="426"/>
      <c r="H690" s="426"/>
      <c r="I690" s="426"/>
      <c r="J690" s="426"/>
      <c r="K690" s="428"/>
      <c r="L690" s="134"/>
      <c r="M690" s="424" t="str">
        <f t="shared" si="10"/>
        <v/>
      </c>
    </row>
    <row r="691" spans="1:13" ht="14.45" customHeight="1" x14ac:dyDescent="0.2">
      <c r="A691" s="429"/>
      <c r="B691" s="425"/>
      <c r="C691" s="426"/>
      <c r="D691" s="426"/>
      <c r="E691" s="427"/>
      <c r="F691" s="425"/>
      <c r="G691" s="426"/>
      <c r="H691" s="426"/>
      <c r="I691" s="426"/>
      <c r="J691" s="426"/>
      <c r="K691" s="428"/>
      <c r="L691" s="134"/>
      <c r="M691" s="424" t="str">
        <f t="shared" si="10"/>
        <v/>
      </c>
    </row>
    <row r="692" spans="1:13" ht="14.45" customHeight="1" x14ac:dyDescent="0.2">
      <c r="A692" s="429"/>
      <c r="B692" s="425"/>
      <c r="C692" s="426"/>
      <c r="D692" s="426"/>
      <c r="E692" s="427"/>
      <c r="F692" s="425"/>
      <c r="G692" s="426"/>
      <c r="H692" s="426"/>
      <c r="I692" s="426"/>
      <c r="J692" s="426"/>
      <c r="K692" s="428"/>
      <c r="L692" s="134"/>
      <c r="M692" s="424" t="str">
        <f t="shared" si="10"/>
        <v/>
      </c>
    </row>
    <row r="693" spans="1:13" ht="14.45" customHeight="1" x14ac:dyDescent="0.2">
      <c r="A693" s="429"/>
      <c r="B693" s="425"/>
      <c r="C693" s="426"/>
      <c r="D693" s="426"/>
      <c r="E693" s="427"/>
      <c r="F693" s="425"/>
      <c r="G693" s="426"/>
      <c r="H693" s="426"/>
      <c r="I693" s="426"/>
      <c r="J693" s="426"/>
      <c r="K693" s="428"/>
      <c r="L693" s="134"/>
      <c r="M693" s="424" t="str">
        <f t="shared" si="10"/>
        <v/>
      </c>
    </row>
    <row r="694" spans="1:13" ht="14.45" customHeight="1" x14ac:dyDescent="0.2">
      <c r="A694" s="429"/>
      <c r="B694" s="425"/>
      <c r="C694" s="426"/>
      <c r="D694" s="426"/>
      <c r="E694" s="427"/>
      <c r="F694" s="425"/>
      <c r="G694" s="426"/>
      <c r="H694" s="426"/>
      <c r="I694" s="426"/>
      <c r="J694" s="426"/>
      <c r="K694" s="428"/>
      <c r="L694" s="134"/>
      <c r="M694" s="424" t="str">
        <f t="shared" si="10"/>
        <v/>
      </c>
    </row>
    <row r="695" spans="1:13" ht="14.45" customHeight="1" x14ac:dyDescent="0.2">
      <c r="A695" s="429"/>
      <c r="B695" s="425"/>
      <c r="C695" s="426"/>
      <c r="D695" s="426"/>
      <c r="E695" s="427"/>
      <c r="F695" s="425"/>
      <c r="G695" s="426"/>
      <c r="H695" s="426"/>
      <c r="I695" s="426"/>
      <c r="J695" s="426"/>
      <c r="K695" s="428"/>
      <c r="L695" s="134"/>
      <c r="M695" s="424" t="str">
        <f t="shared" si="10"/>
        <v/>
      </c>
    </row>
    <row r="696" spans="1:13" ht="14.45" customHeight="1" x14ac:dyDescent="0.2">
      <c r="A696" s="429"/>
      <c r="B696" s="425"/>
      <c r="C696" s="426"/>
      <c r="D696" s="426"/>
      <c r="E696" s="427"/>
      <c r="F696" s="425"/>
      <c r="G696" s="426"/>
      <c r="H696" s="426"/>
      <c r="I696" s="426"/>
      <c r="J696" s="426"/>
      <c r="K696" s="428"/>
      <c r="L696" s="134"/>
      <c r="M696" s="424" t="str">
        <f t="shared" si="10"/>
        <v/>
      </c>
    </row>
    <row r="697" spans="1:13" ht="14.45" customHeight="1" x14ac:dyDescent="0.2">
      <c r="A697" s="429"/>
      <c r="B697" s="425"/>
      <c r="C697" s="426"/>
      <c r="D697" s="426"/>
      <c r="E697" s="427"/>
      <c r="F697" s="425"/>
      <c r="G697" s="426"/>
      <c r="H697" s="426"/>
      <c r="I697" s="426"/>
      <c r="J697" s="426"/>
      <c r="K697" s="428"/>
      <c r="L697" s="134"/>
      <c r="M697" s="424" t="str">
        <f t="shared" si="10"/>
        <v/>
      </c>
    </row>
    <row r="698" spans="1:13" ht="14.45" customHeight="1" x14ac:dyDescent="0.2">
      <c r="A698" s="429"/>
      <c r="B698" s="425"/>
      <c r="C698" s="426"/>
      <c r="D698" s="426"/>
      <c r="E698" s="427"/>
      <c r="F698" s="425"/>
      <c r="G698" s="426"/>
      <c r="H698" s="426"/>
      <c r="I698" s="426"/>
      <c r="J698" s="426"/>
      <c r="K698" s="428"/>
      <c r="L698" s="134"/>
      <c r="M698" s="424" t="str">
        <f t="shared" si="10"/>
        <v/>
      </c>
    </row>
    <row r="699" spans="1:13" ht="14.45" customHeight="1" x14ac:dyDescent="0.2">
      <c r="A699" s="429"/>
      <c r="B699" s="425"/>
      <c r="C699" s="426"/>
      <c r="D699" s="426"/>
      <c r="E699" s="427"/>
      <c r="F699" s="425"/>
      <c r="G699" s="426"/>
      <c r="H699" s="426"/>
      <c r="I699" s="426"/>
      <c r="J699" s="426"/>
      <c r="K699" s="428"/>
      <c r="L699" s="134"/>
      <c r="M699" s="424" t="str">
        <f t="shared" si="10"/>
        <v/>
      </c>
    </row>
    <row r="700" spans="1:13" ht="14.45" customHeight="1" x14ac:dyDescent="0.2">
      <c r="A700" s="429"/>
      <c r="B700" s="425"/>
      <c r="C700" s="426"/>
      <c r="D700" s="426"/>
      <c r="E700" s="427"/>
      <c r="F700" s="425"/>
      <c r="G700" s="426"/>
      <c r="H700" s="426"/>
      <c r="I700" s="426"/>
      <c r="J700" s="426"/>
      <c r="K700" s="428"/>
      <c r="L700" s="134"/>
      <c r="M700" s="424" t="str">
        <f t="shared" si="10"/>
        <v/>
      </c>
    </row>
    <row r="701" spans="1:13" ht="14.45" customHeight="1" x14ac:dyDescent="0.2">
      <c r="A701" s="429"/>
      <c r="B701" s="425"/>
      <c r="C701" s="426"/>
      <c r="D701" s="426"/>
      <c r="E701" s="427"/>
      <c r="F701" s="425"/>
      <c r="G701" s="426"/>
      <c r="H701" s="426"/>
      <c r="I701" s="426"/>
      <c r="J701" s="426"/>
      <c r="K701" s="428"/>
      <c r="L701" s="134"/>
      <c r="M701" s="424" t="str">
        <f t="shared" si="10"/>
        <v/>
      </c>
    </row>
    <row r="702" spans="1:13" ht="14.45" customHeight="1" x14ac:dyDescent="0.2">
      <c r="A702" s="429"/>
      <c r="B702" s="425"/>
      <c r="C702" s="426"/>
      <c r="D702" s="426"/>
      <c r="E702" s="427"/>
      <c r="F702" s="425"/>
      <c r="G702" s="426"/>
      <c r="H702" s="426"/>
      <c r="I702" s="426"/>
      <c r="J702" s="426"/>
      <c r="K702" s="428"/>
      <c r="L702" s="134"/>
      <c r="M702" s="424" t="str">
        <f t="shared" si="10"/>
        <v/>
      </c>
    </row>
    <row r="703" spans="1:13" ht="14.45" customHeight="1" x14ac:dyDescent="0.2">
      <c r="A703" s="429"/>
      <c r="B703" s="425"/>
      <c r="C703" s="426"/>
      <c r="D703" s="426"/>
      <c r="E703" s="427"/>
      <c r="F703" s="425"/>
      <c r="G703" s="426"/>
      <c r="H703" s="426"/>
      <c r="I703" s="426"/>
      <c r="J703" s="426"/>
      <c r="K703" s="428"/>
      <c r="L703" s="134"/>
      <c r="M703" s="424" t="str">
        <f t="shared" si="10"/>
        <v/>
      </c>
    </row>
    <row r="704" spans="1:13" ht="14.45" customHeight="1" x14ac:dyDescent="0.2">
      <c r="A704" s="429"/>
      <c r="B704" s="425"/>
      <c r="C704" s="426"/>
      <c r="D704" s="426"/>
      <c r="E704" s="427"/>
      <c r="F704" s="425"/>
      <c r="G704" s="426"/>
      <c r="H704" s="426"/>
      <c r="I704" s="426"/>
      <c r="J704" s="426"/>
      <c r="K704" s="428"/>
      <c r="L704" s="134"/>
      <c r="M704" s="424" t="str">
        <f t="shared" si="10"/>
        <v/>
      </c>
    </row>
    <row r="705" spans="1:13" ht="14.45" customHeight="1" x14ac:dyDescent="0.2">
      <c r="A705" s="429"/>
      <c r="B705" s="425"/>
      <c r="C705" s="426"/>
      <c r="D705" s="426"/>
      <c r="E705" s="427"/>
      <c r="F705" s="425"/>
      <c r="G705" s="426"/>
      <c r="H705" s="426"/>
      <c r="I705" s="426"/>
      <c r="J705" s="426"/>
      <c r="K705" s="428"/>
      <c r="L705" s="134"/>
      <c r="M705" s="424" t="str">
        <f t="shared" si="10"/>
        <v/>
      </c>
    </row>
    <row r="706" spans="1:13" ht="14.45" customHeight="1" x14ac:dyDescent="0.2">
      <c r="A706" s="429"/>
      <c r="B706" s="425"/>
      <c r="C706" s="426"/>
      <c r="D706" s="426"/>
      <c r="E706" s="427"/>
      <c r="F706" s="425"/>
      <c r="G706" s="426"/>
      <c r="H706" s="426"/>
      <c r="I706" s="426"/>
      <c r="J706" s="426"/>
      <c r="K706" s="428"/>
      <c r="L706" s="134"/>
      <c r="M706" s="424" t="str">
        <f t="shared" si="10"/>
        <v/>
      </c>
    </row>
    <row r="707" spans="1:13" ht="14.45" customHeight="1" x14ac:dyDescent="0.2">
      <c r="A707" s="429"/>
      <c r="B707" s="425"/>
      <c r="C707" s="426"/>
      <c r="D707" s="426"/>
      <c r="E707" s="427"/>
      <c r="F707" s="425"/>
      <c r="G707" s="426"/>
      <c r="H707" s="426"/>
      <c r="I707" s="426"/>
      <c r="J707" s="426"/>
      <c r="K707" s="428"/>
      <c r="L707" s="134"/>
      <c r="M707" s="424" t="str">
        <f t="shared" si="10"/>
        <v/>
      </c>
    </row>
    <row r="708" spans="1:13" ht="14.45" customHeight="1" x14ac:dyDescent="0.2">
      <c r="A708" s="429"/>
      <c r="B708" s="425"/>
      <c r="C708" s="426"/>
      <c r="D708" s="426"/>
      <c r="E708" s="427"/>
      <c r="F708" s="425"/>
      <c r="G708" s="426"/>
      <c r="H708" s="426"/>
      <c r="I708" s="426"/>
      <c r="J708" s="426"/>
      <c r="K708" s="428"/>
      <c r="L708" s="134"/>
      <c r="M708" s="424" t="str">
        <f t="shared" si="10"/>
        <v/>
      </c>
    </row>
    <row r="709" spans="1:13" ht="14.45" customHeight="1" x14ac:dyDescent="0.2">
      <c r="A709" s="429"/>
      <c r="B709" s="425"/>
      <c r="C709" s="426"/>
      <c r="D709" s="426"/>
      <c r="E709" s="427"/>
      <c r="F709" s="425"/>
      <c r="G709" s="426"/>
      <c r="H709" s="426"/>
      <c r="I709" s="426"/>
      <c r="J709" s="426"/>
      <c r="K709" s="428"/>
      <c r="L709" s="134"/>
      <c r="M709" s="424" t="str">
        <f t="shared" si="10"/>
        <v/>
      </c>
    </row>
    <row r="710" spans="1:13" ht="14.45" customHeight="1" x14ac:dyDescent="0.2">
      <c r="A710" s="429"/>
      <c r="B710" s="425"/>
      <c r="C710" s="426"/>
      <c r="D710" s="426"/>
      <c r="E710" s="427"/>
      <c r="F710" s="425"/>
      <c r="G710" s="426"/>
      <c r="H710" s="426"/>
      <c r="I710" s="426"/>
      <c r="J710" s="426"/>
      <c r="K710" s="428"/>
      <c r="L710" s="134"/>
      <c r="M710" s="42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29"/>
      <c r="B711" s="425"/>
      <c r="C711" s="426"/>
      <c r="D711" s="426"/>
      <c r="E711" s="427"/>
      <c r="F711" s="425"/>
      <c r="G711" s="426"/>
      <c r="H711" s="426"/>
      <c r="I711" s="426"/>
      <c r="J711" s="426"/>
      <c r="K711" s="428"/>
      <c r="L711" s="134"/>
      <c r="M711" s="424" t="str">
        <f t="shared" si="11"/>
        <v/>
      </c>
    </row>
    <row r="712" spans="1:13" ht="14.45" customHeight="1" x14ac:dyDescent="0.2">
      <c r="A712" s="429"/>
      <c r="B712" s="425"/>
      <c r="C712" s="426"/>
      <c r="D712" s="426"/>
      <c r="E712" s="427"/>
      <c r="F712" s="425"/>
      <c r="G712" s="426"/>
      <c r="H712" s="426"/>
      <c r="I712" s="426"/>
      <c r="J712" s="426"/>
      <c r="K712" s="428"/>
      <c r="L712" s="134"/>
      <c r="M712" s="424" t="str">
        <f t="shared" si="11"/>
        <v/>
      </c>
    </row>
    <row r="713" spans="1:13" ht="14.45" customHeight="1" x14ac:dyDescent="0.2">
      <c r="A713" s="429"/>
      <c r="B713" s="425"/>
      <c r="C713" s="426"/>
      <c r="D713" s="426"/>
      <c r="E713" s="427"/>
      <c r="F713" s="425"/>
      <c r="G713" s="426"/>
      <c r="H713" s="426"/>
      <c r="I713" s="426"/>
      <c r="J713" s="426"/>
      <c r="K713" s="428"/>
      <c r="L713" s="134"/>
      <c r="M713" s="424" t="str">
        <f t="shared" si="11"/>
        <v/>
      </c>
    </row>
    <row r="714" spans="1:13" ht="14.45" customHeight="1" x14ac:dyDescent="0.2">
      <c r="A714" s="429"/>
      <c r="B714" s="425"/>
      <c r="C714" s="426"/>
      <c r="D714" s="426"/>
      <c r="E714" s="427"/>
      <c r="F714" s="425"/>
      <c r="G714" s="426"/>
      <c r="H714" s="426"/>
      <c r="I714" s="426"/>
      <c r="J714" s="426"/>
      <c r="K714" s="428"/>
      <c r="L714" s="134"/>
      <c r="M714" s="424" t="str">
        <f t="shared" si="11"/>
        <v/>
      </c>
    </row>
    <row r="715" spans="1:13" ht="14.45" customHeight="1" x14ac:dyDescent="0.2">
      <c r="A715" s="429"/>
      <c r="B715" s="425"/>
      <c r="C715" s="426"/>
      <c r="D715" s="426"/>
      <c r="E715" s="427"/>
      <c r="F715" s="425"/>
      <c r="G715" s="426"/>
      <c r="H715" s="426"/>
      <c r="I715" s="426"/>
      <c r="J715" s="426"/>
      <c r="K715" s="428"/>
      <c r="L715" s="134"/>
      <c r="M715" s="424" t="str">
        <f t="shared" si="11"/>
        <v/>
      </c>
    </row>
    <row r="716" spans="1:13" ht="14.45" customHeight="1" x14ac:dyDescent="0.2">
      <c r="A716" s="429"/>
      <c r="B716" s="425"/>
      <c r="C716" s="426"/>
      <c r="D716" s="426"/>
      <c r="E716" s="427"/>
      <c r="F716" s="425"/>
      <c r="G716" s="426"/>
      <c r="H716" s="426"/>
      <c r="I716" s="426"/>
      <c r="J716" s="426"/>
      <c r="K716" s="428"/>
      <c r="L716" s="134"/>
      <c r="M716" s="424" t="str">
        <f t="shared" si="11"/>
        <v/>
      </c>
    </row>
    <row r="717" spans="1:13" ht="14.45" customHeight="1" x14ac:dyDescent="0.2">
      <c r="A717" s="429"/>
      <c r="B717" s="425"/>
      <c r="C717" s="426"/>
      <c r="D717" s="426"/>
      <c r="E717" s="427"/>
      <c r="F717" s="425"/>
      <c r="G717" s="426"/>
      <c r="H717" s="426"/>
      <c r="I717" s="426"/>
      <c r="J717" s="426"/>
      <c r="K717" s="428"/>
      <c r="L717" s="134"/>
      <c r="M717" s="424" t="str">
        <f t="shared" si="11"/>
        <v/>
      </c>
    </row>
    <row r="718" spans="1:13" ht="14.45" customHeight="1" x14ac:dyDescent="0.2">
      <c r="A718" s="429"/>
      <c r="B718" s="425"/>
      <c r="C718" s="426"/>
      <c r="D718" s="426"/>
      <c r="E718" s="427"/>
      <c r="F718" s="425"/>
      <c r="G718" s="426"/>
      <c r="H718" s="426"/>
      <c r="I718" s="426"/>
      <c r="J718" s="426"/>
      <c r="K718" s="428"/>
      <c r="L718" s="134"/>
      <c r="M718" s="424" t="str">
        <f t="shared" si="11"/>
        <v/>
      </c>
    </row>
    <row r="719" spans="1:13" ht="14.45" customHeight="1" x14ac:dyDescent="0.2">
      <c r="A719" s="429"/>
      <c r="B719" s="425"/>
      <c r="C719" s="426"/>
      <c r="D719" s="426"/>
      <c r="E719" s="427"/>
      <c r="F719" s="425"/>
      <c r="G719" s="426"/>
      <c r="H719" s="426"/>
      <c r="I719" s="426"/>
      <c r="J719" s="426"/>
      <c r="K719" s="428"/>
      <c r="L719" s="134"/>
      <c r="M719" s="424" t="str">
        <f t="shared" si="11"/>
        <v/>
      </c>
    </row>
    <row r="720" spans="1:13" ht="14.45" customHeight="1" x14ac:dyDescent="0.2">
      <c r="A720" s="429"/>
      <c r="B720" s="425"/>
      <c r="C720" s="426"/>
      <c r="D720" s="426"/>
      <c r="E720" s="427"/>
      <c r="F720" s="425"/>
      <c r="G720" s="426"/>
      <c r="H720" s="426"/>
      <c r="I720" s="426"/>
      <c r="J720" s="426"/>
      <c r="K720" s="428"/>
      <c r="L720" s="134"/>
      <c r="M720" s="424" t="str">
        <f t="shared" si="11"/>
        <v/>
      </c>
    </row>
    <row r="721" spans="1:13" ht="14.45" customHeight="1" x14ac:dyDescent="0.2">
      <c r="A721" s="429"/>
      <c r="B721" s="425"/>
      <c r="C721" s="426"/>
      <c r="D721" s="426"/>
      <c r="E721" s="427"/>
      <c r="F721" s="425"/>
      <c r="G721" s="426"/>
      <c r="H721" s="426"/>
      <c r="I721" s="426"/>
      <c r="J721" s="426"/>
      <c r="K721" s="428"/>
      <c r="L721" s="134"/>
      <c r="M721" s="424" t="str">
        <f t="shared" si="11"/>
        <v/>
      </c>
    </row>
    <row r="722" spans="1:13" ht="14.45" customHeight="1" x14ac:dyDescent="0.2">
      <c r="A722" s="429"/>
      <c r="B722" s="425"/>
      <c r="C722" s="426"/>
      <c r="D722" s="426"/>
      <c r="E722" s="427"/>
      <c r="F722" s="425"/>
      <c r="G722" s="426"/>
      <c r="H722" s="426"/>
      <c r="I722" s="426"/>
      <c r="J722" s="426"/>
      <c r="K722" s="428"/>
      <c r="L722" s="134"/>
      <c r="M722" s="424" t="str">
        <f t="shared" si="11"/>
        <v/>
      </c>
    </row>
    <row r="723" spans="1:13" ht="14.45" customHeight="1" x14ac:dyDescent="0.2">
      <c r="A723" s="429"/>
      <c r="B723" s="425"/>
      <c r="C723" s="426"/>
      <c r="D723" s="426"/>
      <c r="E723" s="427"/>
      <c r="F723" s="425"/>
      <c r="G723" s="426"/>
      <c r="H723" s="426"/>
      <c r="I723" s="426"/>
      <c r="J723" s="426"/>
      <c r="K723" s="428"/>
      <c r="L723" s="134"/>
      <c r="M723" s="424" t="str">
        <f t="shared" si="11"/>
        <v/>
      </c>
    </row>
    <row r="724" spans="1:13" ht="14.45" customHeight="1" x14ac:dyDescent="0.2">
      <c r="A724" s="429"/>
      <c r="B724" s="425"/>
      <c r="C724" s="426"/>
      <c r="D724" s="426"/>
      <c r="E724" s="427"/>
      <c r="F724" s="425"/>
      <c r="G724" s="426"/>
      <c r="H724" s="426"/>
      <c r="I724" s="426"/>
      <c r="J724" s="426"/>
      <c r="K724" s="428"/>
      <c r="L724" s="134"/>
      <c r="M724" s="424" t="str">
        <f t="shared" si="11"/>
        <v/>
      </c>
    </row>
    <row r="725" spans="1:13" ht="14.45" customHeight="1" x14ac:dyDescent="0.2">
      <c r="A725" s="429"/>
      <c r="B725" s="425"/>
      <c r="C725" s="426"/>
      <c r="D725" s="426"/>
      <c r="E725" s="427"/>
      <c r="F725" s="425"/>
      <c r="G725" s="426"/>
      <c r="H725" s="426"/>
      <c r="I725" s="426"/>
      <c r="J725" s="426"/>
      <c r="K725" s="428"/>
      <c r="L725" s="134"/>
      <c r="M725" s="424" t="str">
        <f t="shared" si="11"/>
        <v/>
      </c>
    </row>
    <row r="726" spans="1:13" ht="14.45" customHeight="1" x14ac:dyDescent="0.2">
      <c r="A726" s="429"/>
      <c r="B726" s="425"/>
      <c r="C726" s="426"/>
      <c r="D726" s="426"/>
      <c r="E726" s="427"/>
      <c r="F726" s="425"/>
      <c r="G726" s="426"/>
      <c r="H726" s="426"/>
      <c r="I726" s="426"/>
      <c r="J726" s="426"/>
      <c r="K726" s="428"/>
      <c r="L726" s="134"/>
      <c r="M726" s="424" t="str">
        <f t="shared" si="11"/>
        <v/>
      </c>
    </row>
    <row r="727" spans="1:13" ht="14.45" customHeight="1" x14ac:dyDescent="0.2">
      <c r="A727" s="429"/>
      <c r="B727" s="425"/>
      <c r="C727" s="426"/>
      <c r="D727" s="426"/>
      <c r="E727" s="427"/>
      <c r="F727" s="425"/>
      <c r="G727" s="426"/>
      <c r="H727" s="426"/>
      <c r="I727" s="426"/>
      <c r="J727" s="426"/>
      <c r="K727" s="428"/>
      <c r="L727" s="134"/>
      <c r="M727" s="424" t="str">
        <f t="shared" si="11"/>
        <v/>
      </c>
    </row>
    <row r="728" spans="1:13" ht="14.45" customHeight="1" x14ac:dyDescent="0.2">
      <c r="A728" s="429"/>
      <c r="B728" s="425"/>
      <c r="C728" s="426"/>
      <c r="D728" s="426"/>
      <c r="E728" s="427"/>
      <c r="F728" s="425"/>
      <c r="G728" s="426"/>
      <c r="H728" s="426"/>
      <c r="I728" s="426"/>
      <c r="J728" s="426"/>
      <c r="K728" s="428"/>
      <c r="L728" s="134"/>
      <c r="M728" s="424" t="str">
        <f t="shared" si="11"/>
        <v/>
      </c>
    </row>
    <row r="729" spans="1:13" ht="14.45" customHeight="1" x14ac:dyDescent="0.2">
      <c r="A729" s="429"/>
      <c r="B729" s="425"/>
      <c r="C729" s="426"/>
      <c r="D729" s="426"/>
      <c r="E729" s="427"/>
      <c r="F729" s="425"/>
      <c r="G729" s="426"/>
      <c r="H729" s="426"/>
      <c r="I729" s="426"/>
      <c r="J729" s="426"/>
      <c r="K729" s="428"/>
      <c r="L729" s="134"/>
      <c r="M729" s="424" t="str">
        <f t="shared" si="11"/>
        <v/>
      </c>
    </row>
    <row r="730" spans="1:13" ht="14.45" customHeight="1" x14ac:dyDescent="0.2">
      <c r="A730" s="429"/>
      <c r="B730" s="425"/>
      <c r="C730" s="426"/>
      <c r="D730" s="426"/>
      <c r="E730" s="427"/>
      <c r="F730" s="425"/>
      <c r="G730" s="426"/>
      <c r="H730" s="426"/>
      <c r="I730" s="426"/>
      <c r="J730" s="426"/>
      <c r="K730" s="428"/>
      <c r="L730" s="134"/>
      <c r="M730" s="424" t="str">
        <f t="shared" si="11"/>
        <v/>
      </c>
    </row>
    <row r="731" spans="1:13" ht="14.45" customHeight="1" x14ac:dyDescent="0.2">
      <c r="A731" s="429"/>
      <c r="B731" s="425"/>
      <c r="C731" s="426"/>
      <c r="D731" s="426"/>
      <c r="E731" s="427"/>
      <c r="F731" s="425"/>
      <c r="G731" s="426"/>
      <c r="H731" s="426"/>
      <c r="I731" s="426"/>
      <c r="J731" s="426"/>
      <c r="K731" s="428"/>
      <c r="L731" s="134"/>
      <c r="M731" s="424" t="str">
        <f t="shared" si="11"/>
        <v/>
      </c>
    </row>
    <row r="732" spans="1:13" ht="14.45" customHeight="1" x14ac:dyDescent="0.2">
      <c r="A732" s="429"/>
      <c r="B732" s="425"/>
      <c r="C732" s="426"/>
      <c r="D732" s="426"/>
      <c r="E732" s="427"/>
      <c r="F732" s="425"/>
      <c r="G732" s="426"/>
      <c r="H732" s="426"/>
      <c r="I732" s="426"/>
      <c r="J732" s="426"/>
      <c r="K732" s="428"/>
      <c r="L732" s="134"/>
      <c r="M732" s="424" t="str">
        <f t="shared" si="11"/>
        <v/>
      </c>
    </row>
    <row r="733" spans="1:13" ht="14.45" customHeight="1" x14ac:dyDescent="0.2">
      <c r="A733" s="429"/>
      <c r="B733" s="425"/>
      <c r="C733" s="426"/>
      <c r="D733" s="426"/>
      <c r="E733" s="427"/>
      <c r="F733" s="425"/>
      <c r="G733" s="426"/>
      <c r="H733" s="426"/>
      <c r="I733" s="426"/>
      <c r="J733" s="426"/>
      <c r="K733" s="428"/>
      <c r="L733" s="134"/>
      <c r="M733" s="424" t="str">
        <f t="shared" si="11"/>
        <v/>
      </c>
    </row>
    <row r="734" spans="1:13" ht="14.45" customHeight="1" x14ac:dyDescent="0.2">
      <c r="A734" s="429"/>
      <c r="B734" s="425"/>
      <c r="C734" s="426"/>
      <c r="D734" s="426"/>
      <c r="E734" s="427"/>
      <c r="F734" s="425"/>
      <c r="G734" s="426"/>
      <c r="H734" s="426"/>
      <c r="I734" s="426"/>
      <c r="J734" s="426"/>
      <c r="K734" s="428"/>
      <c r="L734" s="134"/>
      <c r="M734" s="424" t="str">
        <f t="shared" si="11"/>
        <v/>
      </c>
    </row>
    <row r="735" spans="1:13" ht="14.45" customHeight="1" x14ac:dyDescent="0.2">
      <c r="A735" s="429"/>
      <c r="B735" s="425"/>
      <c r="C735" s="426"/>
      <c r="D735" s="426"/>
      <c r="E735" s="427"/>
      <c r="F735" s="425"/>
      <c r="G735" s="426"/>
      <c r="H735" s="426"/>
      <c r="I735" s="426"/>
      <c r="J735" s="426"/>
      <c r="K735" s="428"/>
      <c r="L735" s="134"/>
      <c r="M735" s="424" t="str">
        <f t="shared" si="11"/>
        <v/>
      </c>
    </row>
    <row r="736" spans="1:13" ht="14.45" customHeight="1" x14ac:dyDescent="0.2">
      <c r="A736" s="429"/>
      <c r="B736" s="425"/>
      <c r="C736" s="426"/>
      <c r="D736" s="426"/>
      <c r="E736" s="427"/>
      <c r="F736" s="425"/>
      <c r="G736" s="426"/>
      <c r="H736" s="426"/>
      <c r="I736" s="426"/>
      <c r="J736" s="426"/>
      <c r="K736" s="428"/>
      <c r="L736" s="134"/>
      <c r="M736" s="424" t="str">
        <f t="shared" si="11"/>
        <v/>
      </c>
    </row>
    <row r="737" spans="1:13" ht="14.45" customHeight="1" x14ac:dyDescent="0.2">
      <c r="A737" s="429"/>
      <c r="B737" s="425"/>
      <c r="C737" s="426"/>
      <c r="D737" s="426"/>
      <c r="E737" s="427"/>
      <c r="F737" s="425"/>
      <c r="G737" s="426"/>
      <c r="H737" s="426"/>
      <c r="I737" s="426"/>
      <c r="J737" s="426"/>
      <c r="K737" s="428"/>
      <c r="L737" s="134"/>
      <c r="M737" s="424" t="str">
        <f t="shared" si="11"/>
        <v/>
      </c>
    </row>
    <row r="738" spans="1:13" ht="14.45" customHeight="1" x14ac:dyDescent="0.2">
      <c r="A738" s="429"/>
      <c r="B738" s="425"/>
      <c r="C738" s="426"/>
      <c r="D738" s="426"/>
      <c r="E738" s="427"/>
      <c r="F738" s="425"/>
      <c r="G738" s="426"/>
      <c r="H738" s="426"/>
      <c r="I738" s="426"/>
      <c r="J738" s="426"/>
      <c r="K738" s="428"/>
      <c r="L738" s="134"/>
      <c r="M738" s="424" t="str">
        <f t="shared" si="11"/>
        <v/>
      </c>
    </row>
    <row r="739" spans="1:13" ht="14.45" customHeight="1" x14ac:dyDescent="0.2">
      <c r="A739" s="429"/>
      <c r="B739" s="425"/>
      <c r="C739" s="426"/>
      <c r="D739" s="426"/>
      <c r="E739" s="427"/>
      <c r="F739" s="425"/>
      <c r="G739" s="426"/>
      <c r="H739" s="426"/>
      <c r="I739" s="426"/>
      <c r="J739" s="426"/>
      <c r="K739" s="428"/>
      <c r="L739" s="134"/>
      <c r="M739" s="424" t="str">
        <f t="shared" si="11"/>
        <v/>
      </c>
    </row>
    <row r="740" spans="1:13" ht="14.45" customHeight="1" x14ac:dyDescent="0.2">
      <c r="A740" s="429"/>
      <c r="B740" s="425"/>
      <c r="C740" s="426"/>
      <c r="D740" s="426"/>
      <c r="E740" s="427"/>
      <c r="F740" s="425"/>
      <c r="G740" s="426"/>
      <c r="H740" s="426"/>
      <c r="I740" s="426"/>
      <c r="J740" s="426"/>
      <c r="K740" s="428"/>
      <c r="L740" s="134"/>
      <c r="M740" s="424" t="str">
        <f t="shared" si="11"/>
        <v/>
      </c>
    </row>
    <row r="741" spans="1:13" ht="14.45" customHeight="1" x14ac:dyDescent="0.2">
      <c r="A741" s="429"/>
      <c r="B741" s="425"/>
      <c r="C741" s="426"/>
      <c r="D741" s="426"/>
      <c r="E741" s="427"/>
      <c r="F741" s="425"/>
      <c r="G741" s="426"/>
      <c r="H741" s="426"/>
      <c r="I741" s="426"/>
      <c r="J741" s="426"/>
      <c r="K741" s="428"/>
      <c r="L741" s="134"/>
      <c r="M741" s="424" t="str">
        <f t="shared" si="11"/>
        <v/>
      </c>
    </row>
    <row r="742" spans="1:13" ht="14.45" customHeight="1" x14ac:dyDescent="0.2">
      <c r="A742" s="429"/>
      <c r="B742" s="425"/>
      <c r="C742" s="426"/>
      <c r="D742" s="426"/>
      <c r="E742" s="427"/>
      <c r="F742" s="425"/>
      <c r="G742" s="426"/>
      <c r="H742" s="426"/>
      <c r="I742" s="426"/>
      <c r="J742" s="426"/>
      <c r="K742" s="428"/>
      <c r="L742" s="134"/>
      <c r="M742" s="424" t="str">
        <f t="shared" si="11"/>
        <v/>
      </c>
    </row>
    <row r="743" spans="1:13" ht="14.45" customHeight="1" x14ac:dyDescent="0.2">
      <c r="A743" s="429"/>
      <c r="B743" s="425"/>
      <c r="C743" s="426"/>
      <c r="D743" s="426"/>
      <c r="E743" s="427"/>
      <c r="F743" s="425"/>
      <c r="G743" s="426"/>
      <c r="H743" s="426"/>
      <c r="I743" s="426"/>
      <c r="J743" s="426"/>
      <c r="K743" s="428"/>
      <c r="L743" s="134"/>
      <c r="M743" s="424" t="str">
        <f t="shared" si="11"/>
        <v/>
      </c>
    </row>
    <row r="744" spans="1:13" ht="14.45" customHeight="1" x14ac:dyDescent="0.2">
      <c r="A744" s="429"/>
      <c r="B744" s="425"/>
      <c r="C744" s="426"/>
      <c r="D744" s="426"/>
      <c r="E744" s="427"/>
      <c r="F744" s="425"/>
      <c r="G744" s="426"/>
      <c r="H744" s="426"/>
      <c r="I744" s="426"/>
      <c r="J744" s="426"/>
      <c r="K744" s="428"/>
      <c r="L744" s="134"/>
      <c r="M744" s="424" t="str">
        <f t="shared" si="11"/>
        <v/>
      </c>
    </row>
    <row r="745" spans="1:13" ht="14.45" customHeight="1" x14ac:dyDescent="0.2">
      <c r="A745" s="429"/>
      <c r="B745" s="425"/>
      <c r="C745" s="426"/>
      <c r="D745" s="426"/>
      <c r="E745" s="427"/>
      <c r="F745" s="425"/>
      <c r="G745" s="426"/>
      <c r="H745" s="426"/>
      <c r="I745" s="426"/>
      <c r="J745" s="426"/>
      <c r="K745" s="428"/>
      <c r="L745" s="134"/>
      <c r="M745" s="424" t="str">
        <f t="shared" si="11"/>
        <v/>
      </c>
    </row>
    <row r="746" spans="1:13" ht="14.45" customHeight="1" x14ac:dyDescent="0.2">
      <c r="A746" s="429"/>
      <c r="B746" s="425"/>
      <c r="C746" s="426"/>
      <c r="D746" s="426"/>
      <c r="E746" s="427"/>
      <c r="F746" s="425"/>
      <c r="G746" s="426"/>
      <c r="H746" s="426"/>
      <c r="I746" s="426"/>
      <c r="J746" s="426"/>
      <c r="K746" s="428"/>
      <c r="L746" s="134"/>
      <c r="M746" s="424" t="str">
        <f t="shared" si="11"/>
        <v/>
      </c>
    </row>
    <row r="747" spans="1:13" ht="14.45" customHeight="1" x14ac:dyDescent="0.2">
      <c r="A747" s="429"/>
      <c r="B747" s="425"/>
      <c r="C747" s="426"/>
      <c r="D747" s="426"/>
      <c r="E747" s="427"/>
      <c r="F747" s="425"/>
      <c r="G747" s="426"/>
      <c r="H747" s="426"/>
      <c r="I747" s="426"/>
      <c r="J747" s="426"/>
      <c r="K747" s="428"/>
      <c r="L747" s="134"/>
      <c r="M747" s="424" t="str">
        <f t="shared" si="11"/>
        <v/>
      </c>
    </row>
    <row r="748" spans="1:13" ht="14.45" customHeight="1" x14ac:dyDescent="0.2">
      <c r="A748" s="429"/>
      <c r="B748" s="425"/>
      <c r="C748" s="426"/>
      <c r="D748" s="426"/>
      <c r="E748" s="427"/>
      <c r="F748" s="425"/>
      <c r="G748" s="426"/>
      <c r="H748" s="426"/>
      <c r="I748" s="426"/>
      <c r="J748" s="426"/>
      <c r="K748" s="428"/>
      <c r="L748" s="134"/>
      <c r="M748" s="424" t="str">
        <f t="shared" si="11"/>
        <v/>
      </c>
    </row>
    <row r="749" spans="1:13" ht="14.45" customHeight="1" x14ac:dyDescent="0.2">
      <c r="A749" s="429"/>
      <c r="B749" s="425"/>
      <c r="C749" s="426"/>
      <c r="D749" s="426"/>
      <c r="E749" s="427"/>
      <c r="F749" s="425"/>
      <c r="G749" s="426"/>
      <c r="H749" s="426"/>
      <c r="I749" s="426"/>
      <c r="J749" s="426"/>
      <c r="K749" s="428"/>
      <c r="L749" s="134"/>
      <c r="M749" s="424" t="str">
        <f t="shared" si="11"/>
        <v/>
      </c>
    </row>
    <row r="750" spans="1:13" ht="14.45" customHeight="1" x14ac:dyDescent="0.2">
      <c r="A750" s="429"/>
      <c r="B750" s="425"/>
      <c r="C750" s="426"/>
      <c r="D750" s="426"/>
      <c r="E750" s="427"/>
      <c r="F750" s="425"/>
      <c r="G750" s="426"/>
      <c r="H750" s="426"/>
      <c r="I750" s="426"/>
      <c r="J750" s="426"/>
      <c r="K750" s="428"/>
      <c r="L750" s="134"/>
      <c r="M750" s="424" t="str">
        <f t="shared" si="11"/>
        <v/>
      </c>
    </row>
    <row r="751" spans="1:13" ht="14.45" customHeight="1" x14ac:dyDescent="0.2">
      <c r="A751" s="429"/>
      <c r="B751" s="425"/>
      <c r="C751" s="426"/>
      <c r="D751" s="426"/>
      <c r="E751" s="427"/>
      <c r="F751" s="425"/>
      <c r="G751" s="426"/>
      <c r="H751" s="426"/>
      <c r="I751" s="426"/>
      <c r="J751" s="426"/>
      <c r="K751" s="428"/>
      <c r="L751" s="134"/>
      <c r="M751" s="424" t="str">
        <f t="shared" si="11"/>
        <v/>
      </c>
    </row>
    <row r="752" spans="1:13" ht="14.45" customHeight="1" x14ac:dyDescent="0.2">
      <c r="A752" s="429"/>
      <c r="B752" s="425"/>
      <c r="C752" s="426"/>
      <c r="D752" s="426"/>
      <c r="E752" s="427"/>
      <c r="F752" s="425"/>
      <c r="G752" s="426"/>
      <c r="H752" s="426"/>
      <c r="I752" s="426"/>
      <c r="J752" s="426"/>
      <c r="K752" s="428"/>
      <c r="L752" s="134"/>
      <c r="M752" s="424" t="str">
        <f t="shared" si="11"/>
        <v/>
      </c>
    </row>
    <row r="753" spans="1:13" ht="14.45" customHeight="1" x14ac:dyDescent="0.2">
      <c r="A753" s="429"/>
      <c r="B753" s="425"/>
      <c r="C753" s="426"/>
      <c r="D753" s="426"/>
      <c r="E753" s="427"/>
      <c r="F753" s="425"/>
      <c r="G753" s="426"/>
      <c r="H753" s="426"/>
      <c r="I753" s="426"/>
      <c r="J753" s="426"/>
      <c r="K753" s="428"/>
      <c r="L753" s="134"/>
      <c r="M753" s="424" t="str">
        <f t="shared" si="11"/>
        <v/>
      </c>
    </row>
    <row r="754" spans="1:13" ht="14.45" customHeight="1" x14ac:dyDescent="0.2">
      <c r="A754" s="429"/>
      <c r="B754" s="425"/>
      <c r="C754" s="426"/>
      <c r="D754" s="426"/>
      <c r="E754" s="427"/>
      <c r="F754" s="425"/>
      <c r="G754" s="426"/>
      <c r="H754" s="426"/>
      <c r="I754" s="426"/>
      <c r="J754" s="426"/>
      <c r="K754" s="428"/>
      <c r="L754" s="134"/>
      <c r="M754" s="424" t="str">
        <f t="shared" si="11"/>
        <v/>
      </c>
    </row>
    <row r="755" spans="1:13" ht="14.45" customHeight="1" x14ac:dyDescent="0.2">
      <c r="A755" s="429"/>
      <c r="B755" s="425"/>
      <c r="C755" s="426"/>
      <c r="D755" s="426"/>
      <c r="E755" s="427"/>
      <c r="F755" s="425"/>
      <c r="G755" s="426"/>
      <c r="H755" s="426"/>
      <c r="I755" s="426"/>
      <c r="J755" s="426"/>
      <c r="K755" s="428"/>
      <c r="L755" s="134"/>
      <c r="M755" s="424" t="str">
        <f t="shared" si="11"/>
        <v/>
      </c>
    </row>
    <row r="756" spans="1:13" ht="14.45" customHeight="1" x14ac:dyDescent="0.2">
      <c r="A756" s="429"/>
      <c r="B756" s="425"/>
      <c r="C756" s="426"/>
      <c r="D756" s="426"/>
      <c r="E756" s="427"/>
      <c r="F756" s="425"/>
      <c r="G756" s="426"/>
      <c r="H756" s="426"/>
      <c r="I756" s="426"/>
      <c r="J756" s="426"/>
      <c r="K756" s="428"/>
      <c r="L756" s="134"/>
      <c r="M756" s="424" t="str">
        <f t="shared" si="11"/>
        <v/>
      </c>
    </row>
    <row r="757" spans="1:13" ht="14.45" customHeight="1" x14ac:dyDescent="0.2">
      <c r="A757" s="429"/>
      <c r="B757" s="425"/>
      <c r="C757" s="426"/>
      <c r="D757" s="426"/>
      <c r="E757" s="427"/>
      <c r="F757" s="425"/>
      <c r="G757" s="426"/>
      <c r="H757" s="426"/>
      <c r="I757" s="426"/>
      <c r="J757" s="426"/>
      <c r="K757" s="428"/>
      <c r="L757" s="134"/>
      <c r="M757" s="424" t="str">
        <f t="shared" si="11"/>
        <v/>
      </c>
    </row>
    <row r="758" spans="1:13" ht="14.45" customHeight="1" x14ac:dyDescent="0.2">
      <c r="A758" s="429"/>
      <c r="B758" s="425"/>
      <c r="C758" s="426"/>
      <c r="D758" s="426"/>
      <c r="E758" s="427"/>
      <c r="F758" s="425"/>
      <c r="G758" s="426"/>
      <c r="H758" s="426"/>
      <c r="I758" s="426"/>
      <c r="J758" s="426"/>
      <c r="K758" s="428"/>
      <c r="L758" s="134"/>
      <c r="M758" s="424" t="str">
        <f t="shared" si="11"/>
        <v/>
      </c>
    </row>
    <row r="759" spans="1:13" ht="14.45" customHeight="1" x14ac:dyDescent="0.2">
      <c r="A759" s="429"/>
      <c r="B759" s="425"/>
      <c r="C759" s="426"/>
      <c r="D759" s="426"/>
      <c r="E759" s="427"/>
      <c r="F759" s="425"/>
      <c r="G759" s="426"/>
      <c r="H759" s="426"/>
      <c r="I759" s="426"/>
      <c r="J759" s="426"/>
      <c r="K759" s="428"/>
      <c r="L759" s="134"/>
      <c r="M759" s="424" t="str">
        <f t="shared" si="11"/>
        <v/>
      </c>
    </row>
    <row r="760" spans="1:13" ht="14.45" customHeight="1" x14ac:dyDescent="0.2">
      <c r="A760" s="429"/>
      <c r="B760" s="425"/>
      <c r="C760" s="426"/>
      <c r="D760" s="426"/>
      <c r="E760" s="427"/>
      <c r="F760" s="425"/>
      <c r="G760" s="426"/>
      <c r="H760" s="426"/>
      <c r="I760" s="426"/>
      <c r="J760" s="426"/>
      <c r="K760" s="428"/>
      <c r="L760" s="134"/>
      <c r="M760" s="424" t="str">
        <f t="shared" si="11"/>
        <v/>
      </c>
    </row>
    <row r="761" spans="1:13" ht="14.45" customHeight="1" x14ac:dyDescent="0.2">
      <c r="A761" s="429"/>
      <c r="B761" s="425"/>
      <c r="C761" s="426"/>
      <c r="D761" s="426"/>
      <c r="E761" s="427"/>
      <c r="F761" s="425"/>
      <c r="G761" s="426"/>
      <c r="H761" s="426"/>
      <c r="I761" s="426"/>
      <c r="J761" s="426"/>
      <c r="K761" s="428"/>
      <c r="L761" s="134"/>
      <c r="M761" s="424" t="str">
        <f t="shared" si="11"/>
        <v/>
      </c>
    </row>
    <row r="762" spans="1:13" ht="14.45" customHeight="1" x14ac:dyDescent="0.2">
      <c r="A762" s="429"/>
      <c r="B762" s="425"/>
      <c r="C762" s="426"/>
      <c r="D762" s="426"/>
      <c r="E762" s="427"/>
      <c r="F762" s="425"/>
      <c r="G762" s="426"/>
      <c r="H762" s="426"/>
      <c r="I762" s="426"/>
      <c r="J762" s="426"/>
      <c r="K762" s="428"/>
      <c r="L762" s="134"/>
      <c r="M762" s="424" t="str">
        <f t="shared" si="11"/>
        <v/>
      </c>
    </row>
    <row r="763" spans="1:13" ht="14.45" customHeight="1" x14ac:dyDescent="0.2">
      <c r="A763" s="429"/>
      <c r="B763" s="425"/>
      <c r="C763" s="426"/>
      <c r="D763" s="426"/>
      <c r="E763" s="427"/>
      <c r="F763" s="425"/>
      <c r="G763" s="426"/>
      <c r="H763" s="426"/>
      <c r="I763" s="426"/>
      <c r="J763" s="426"/>
      <c r="K763" s="428"/>
      <c r="L763" s="134"/>
      <c r="M763" s="424" t="str">
        <f t="shared" si="11"/>
        <v/>
      </c>
    </row>
    <row r="764" spans="1:13" ht="14.45" customHeight="1" x14ac:dyDescent="0.2">
      <c r="A764" s="429"/>
      <c r="B764" s="425"/>
      <c r="C764" s="426"/>
      <c r="D764" s="426"/>
      <c r="E764" s="427"/>
      <c r="F764" s="425"/>
      <c r="G764" s="426"/>
      <c r="H764" s="426"/>
      <c r="I764" s="426"/>
      <c r="J764" s="426"/>
      <c r="K764" s="428"/>
      <c r="L764" s="134"/>
      <c r="M764" s="424" t="str">
        <f t="shared" si="11"/>
        <v/>
      </c>
    </row>
    <row r="765" spans="1:13" ht="14.45" customHeight="1" x14ac:dyDescent="0.2">
      <c r="A765" s="429"/>
      <c r="B765" s="425"/>
      <c r="C765" s="426"/>
      <c r="D765" s="426"/>
      <c r="E765" s="427"/>
      <c r="F765" s="425"/>
      <c r="G765" s="426"/>
      <c r="H765" s="426"/>
      <c r="I765" s="426"/>
      <c r="J765" s="426"/>
      <c r="K765" s="428"/>
      <c r="L765" s="134"/>
      <c r="M765" s="424" t="str">
        <f t="shared" si="11"/>
        <v/>
      </c>
    </row>
    <row r="766" spans="1:13" ht="14.45" customHeight="1" x14ac:dyDescent="0.2">
      <c r="A766" s="429"/>
      <c r="B766" s="425"/>
      <c r="C766" s="426"/>
      <c r="D766" s="426"/>
      <c r="E766" s="427"/>
      <c r="F766" s="425"/>
      <c r="G766" s="426"/>
      <c r="H766" s="426"/>
      <c r="I766" s="426"/>
      <c r="J766" s="426"/>
      <c r="K766" s="428"/>
      <c r="L766" s="134"/>
      <c r="M766" s="424" t="str">
        <f t="shared" si="11"/>
        <v/>
      </c>
    </row>
    <row r="767" spans="1:13" ht="14.45" customHeight="1" x14ac:dyDescent="0.2">
      <c r="A767" s="429"/>
      <c r="B767" s="425"/>
      <c r="C767" s="426"/>
      <c r="D767" s="426"/>
      <c r="E767" s="427"/>
      <c r="F767" s="425"/>
      <c r="G767" s="426"/>
      <c r="H767" s="426"/>
      <c r="I767" s="426"/>
      <c r="J767" s="426"/>
      <c r="K767" s="428"/>
      <c r="L767" s="134"/>
      <c r="M767" s="424" t="str">
        <f t="shared" si="11"/>
        <v/>
      </c>
    </row>
    <row r="768" spans="1:13" ht="14.45" customHeight="1" x14ac:dyDescent="0.2">
      <c r="A768" s="429"/>
      <c r="B768" s="425"/>
      <c r="C768" s="426"/>
      <c r="D768" s="426"/>
      <c r="E768" s="427"/>
      <c r="F768" s="425"/>
      <c r="G768" s="426"/>
      <c r="H768" s="426"/>
      <c r="I768" s="426"/>
      <c r="J768" s="426"/>
      <c r="K768" s="428"/>
      <c r="L768" s="134"/>
      <c r="M768" s="424" t="str">
        <f t="shared" si="11"/>
        <v/>
      </c>
    </row>
    <row r="769" spans="1:13" ht="14.45" customHeight="1" x14ac:dyDescent="0.2">
      <c r="A769" s="429"/>
      <c r="B769" s="425"/>
      <c r="C769" s="426"/>
      <c r="D769" s="426"/>
      <c r="E769" s="427"/>
      <c r="F769" s="425"/>
      <c r="G769" s="426"/>
      <c r="H769" s="426"/>
      <c r="I769" s="426"/>
      <c r="J769" s="426"/>
      <c r="K769" s="428"/>
      <c r="L769" s="134"/>
      <c r="M769" s="424" t="str">
        <f t="shared" si="11"/>
        <v/>
      </c>
    </row>
    <row r="770" spans="1:13" ht="14.45" customHeight="1" x14ac:dyDescent="0.2">
      <c r="A770" s="429"/>
      <c r="B770" s="425"/>
      <c r="C770" s="426"/>
      <c r="D770" s="426"/>
      <c r="E770" s="427"/>
      <c r="F770" s="425"/>
      <c r="G770" s="426"/>
      <c r="H770" s="426"/>
      <c r="I770" s="426"/>
      <c r="J770" s="426"/>
      <c r="K770" s="428"/>
      <c r="L770" s="134"/>
      <c r="M770" s="424" t="str">
        <f t="shared" si="11"/>
        <v/>
      </c>
    </row>
    <row r="771" spans="1:13" ht="14.45" customHeight="1" x14ac:dyDescent="0.2">
      <c r="A771" s="429"/>
      <c r="B771" s="425"/>
      <c r="C771" s="426"/>
      <c r="D771" s="426"/>
      <c r="E771" s="427"/>
      <c r="F771" s="425"/>
      <c r="G771" s="426"/>
      <c r="H771" s="426"/>
      <c r="I771" s="426"/>
      <c r="J771" s="426"/>
      <c r="K771" s="428"/>
      <c r="L771" s="134"/>
      <c r="M771" s="424" t="str">
        <f t="shared" si="11"/>
        <v/>
      </c>
    </row>
    <row r="772" spans="1:13" ht="14.45" customHeight="1" x14ac:dyDescent="0.2">
      <c r="A772" s="429"/>
      <c r="B772" s="425"/>
      <c r="C772" s="426"/>
      <c r="D772" s="426"/>
      <c r="E772" s="427"/>
      <c r="F772" s="425"/>
      <c r="G772" s="426"/>
      <c r="H772" s="426"/>
      <c r="I772" s="426"/>
      <c r="J772" s="426"/>
      <c r="K772" s="428"/>
      <c r="L772" s="134"/>
      <c r="M772" s="424" t="str">
        <f t="shared" si="11"/>
        <v/>
      </c>
    </row>
    <row r="773" spans="1:13" ht="14.45" customHeight="1" x14ac:dyDescent="0.2">
      <c r="A773" s="429"/>
      <c r="B773" s="425"/>
      <c r="C773" s="426"/>
      <c r="D773" s="426"/>
      <c r="E773" s="427"/>
      <c r="F773" s="425"/>
      <c r="G773" s="426"/>
      <c r="H773" s="426"/>
      <c r="I773" s="426"/>
      <c r="J773" s="426"/>
      <c r="K773" s="428"/>
      <c r="L773" s="134"/>
      <c r="M773" s="424" t="str">
        <f t="shared" si="11"/>
        <v/>
      </c>
    </row>
    <row r="774" spans="1:13" ht="14.45" customHeight="1" x14ac:dyDescent="0.2">
      <c r="A774" s="429"/>
      <c r="B774" s="425"/>
      <c r="C774" s="426"/>
      <c r="D774" s="426"/>
      <c r="E774" s="427"/>
      <c r="F774" s="425"/>
      <c r="G774" s="426"/>
      <c r="H774" s="426"/>
      <c r="I774" s="426"/>
      <c r="J774" s="426"/>
      <c r="K774" s="428"/>
      <c r="L774" s="134"/>
      <c r="M774" s="42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29"/>
      <c r="B775" s="425"/>
      <c r="C775" s="426"/>
      <c r="D775" s="426"/>
      <c r="E775" s="427"/>
      <c r="F775" s="425"/>
      <c r="G775" s="426"/>
      <c r="H775" s="426"/>
      <c r="I775" s="426"/>
      <c r="J775" s="426"/>
      <c r="K775" s="428"/>
      <c r="L775" s="134"/>
      <c r="M775" s="424" t="str">
        <f t="shared" si="12"/>
        <v/>
      </c>
    </row>
    <row r="776" spans="1:13" ht="14.45" customHeight="1" x14ac:dyDescent="0.2">
      <c r="A776" s="429"/>
      <c r="B776" s="425"/>
      <c r="C776" s="426"/>
      <c r="D776" s="426"/>
      <c r="E776" s="427"/>
      <c r="F776" s="425"/>
      <c r="G776" s="426"/>
      <c r="H776" s="426"/>
      <c r="I776" s="426"/>
      <c r="J776" s="426"/>
      <c r="K776" s="428"/>
      <c r="L776" s="134"/>
      <c r="M776" s="424" t="str">
        <f t="shared" si="12"/>
        <v/>
      </c>
    </row>
    <row r="777" spans="1:13" ht="14.45" customHeight="1" x14ac:dyDescent="0.2">
      <c r="A777" s="429"/>
      <c r="B777" s="425"/>
      <c r="C777" s="426"/>
      <c r="D777" s="426"/>
      <c r="E777" s="427"/>
      <c r="F777" s="425"/>
      <c r="G777" s="426"/>
      <c r="H777" s="426"/>
      <c r="I777" s="426"/>
      <c r="J777" s="426"/>
      <c r="K777" s="428"/>
      <c r="L777" s="134"/>
      <c r="M777" s="424" t="str">
        <f t="shared" si="12"/>
        <v/>
      </c>
    </row>
    <row r="778" spans="1:13" ht="14.45" customHeight="1" x14ac:dyDescent="0.2">
      <c r="A778" s="429"/>
      <c r="B778" s="425"/>
      <c r="C778" s="426"/>
      <c r="D778" s="426"/>
      <c r="E778" s="427"/>
      <c r="F778" s="425"/>
      <c r="G778" s="426"/>
      <c r="H778" s="426"/>
      <c r="I778" s="426"/>
      <c r="J778" s="426"/>
      <c r="K778" s="428"/>
      <c r="L778" s="134"/>
      <c r="M778" s="424" t="str">
        <f t="shared" si="12"/>
        <v/>
      </c>
    </row>
    <row r="779" spans="1:13" ht="14.45" customHeight="1" x14ac:dyDescent="0.2">
      <c r="A779" s="429"/>
      <c r="B779" s="425"/>
      <c r="C779" s="426"/>
      <c r="D779" s="426"/>
      <c r="E779" s="427"/>
      <c r="F779" s="425"/>
      <c r="G779" s="426"/>
      <c r="H779" s="426"/>
      <c r="I779" s="426"/>
      <c r="J779" s="426"/>
      <c r="K779" s="428"/>
      <c r="L779" s="134"/>
      <c r="M779" s="424" t="str">
        <f t="shared" si="12"/>
        <v/>
      </c>
    </row>
    <row r="780" spans="1:13" ht="14.45" customHeight="1" x14ac:dyDescent="0.2">
      <c r="A780" s="429"/>
      <c r="B780" s="425"/>
      <c r="C780" s="426"/>
      <c r="D780" s="426"/>
      <c r="E780" s="427"/>
      <c r="F780" s="425"/>
      <c r="G780" s="426"/>
      <c r="H780" s="426"/>
      <c r="I780" s="426"/>
      <c r="J780" s="426"/>
      <c r="K780" s="428"/>
      <c r="L780" s="134"/>
      <c r="M780" s="424" t="str">
        <f t="shared" si="12"/>
        <v/>
      </c>
    </row>
    <row r="781" spans="1:13" ht="14.45" customHeight="1" x14ac:dyDescent="0.2">
      <c r="A781" s="429"/>
      <c r="B781" s="425"/>
      <c r="C781" s="426"/>
      <c r="D781" s="426"/>
      <c r="E781" s="427"/>
      <c r="F781" s="425"/>
      <c r="G781" s="426"/>
      <c r="H781" s="426"/>
      <c r="I781" s="426"/>
      <c r="J781" s="426"/>
      <c r="K781" s="428"/>
      <c r="L781" s="134"/>
      <c r="M781" s="424" t="str">
        <f t="shared" si="12"/>
        <v/>
      </c>
    </row>
    <row r="782" spans="1:13" ht="14.45" customHeight="1" x14ac:dyDescent="0.2">
      <c r="A782" s="429"/>
      <c r="B782" s="425"/>
      <c r="C782" s="426"/>
      <c r="D782" s="426"/>
      <c r="E782" s="427"/>
      <c r="F782" s="425"/>
      <c r="G782" s="426"/>
      <c r="H782" s="426"/>
      <c r="I782" s="426"/>
      <c r="J782" s="426"/>
      <c r="K782" s="428"/>
      <c r="L782" s="134"/>
      <c r="M782" s="424" t="str">
        <f t="shared" si="12"/>
        <v/>
      </c>
    </row>
    <row r="783" spans="1:13" ht="14.45" customHeight="1" x14ac:dyDescent="0.2">
      <c r="A783" s="429"/>
      <c r="B783" s="425"/>
      <c r="C783" s="426"/>
      <c r="D783" s="426"/>
      <c r="E783" s="427"/>
      <c r="F783" s="425"/>
      <c r="G783" s="426"/>
      <c r="H783" s="426"/>
      <c r="I783" s="426"/>
      <c r="J783" s="426"/>
      <c r="K783" s="428"/>
      <c r="L783" s="134"/>
      <c r="M783" s="424" t="str">
        <f t="shared" si="12"/>
        <v/>
      </c>
    </row>
    <row r="784" spans="1:13" ht="14.45" customHeight="1" x14ac:dyDescent="0.2">
      <c r="A784" s="429"/>
      <c r="B784" s="425"/>
      <c r="C784" s="426"/>
      <c r="D784" s="426"/>
      <c r="E784" s="427"/>
      <c r="F784" s="425"/>
      <c r="G784" s="426"/>
      <c r="H784" s="426"/>
      <c r="I784" s="426"/>
      <c r="J784" s="426"/>
      <c r="K784" s="428"/>
      <c r="L784" s="134"/>
      <c r="M784" s="424" t="str">
        <f t="shared" si="12"/>
        <v/>
      </c>
    </row>
    <row r="785" spans="1:13" ht="14.45" customHeight="1" x14ac:dyDescent="0.2">
      <c r="A785" s="429"/>
      <c r="B785" s="425"/>
      <c r="C785" s="426"/>
      <c r="D785" s="426"/>
      <c r="E785" s="427"/>
      <c r="F785" s="425"/>
      <c r="G785" s="426"/>
      <c r="H785" s="426"/>
      <c r="I785" s="426"/>
      <c r="J785" s="426"/>
      <c r="K785" s="428"/>
      <c r="L785" s="134"/>
      <c r="M785" s="424" t="str">
        <f t="shared" si="12"/>
        <v/>
      </c>
    </row>
    <row r="786" spans="1:13" ht="14.45" customHeight="1" x14ac:dyDescent="0.2">
      <c r="A786" s="429"/>
      <c r="B786" s="425"/>
      <c r="C786" s="426"/>
      <c r="D786" s="426"/>
      <c r="E786" s="427"/>
      <c r="F786" s="425"/>
      <c r="G786" s="426"/>
      <c r="H786" s="426"/>
      <c r="I786" s="426"/>
      <c r="J786" s="426"/>
      <c r="K786" s="428"/>
      <c r="L786" s="134"/>
      <c r="M786" s="424" t="str">
        <f t="shared" si="12"/>
        <v/>
      </c>
    </row>
    <row r="787" spans="1:13" ht="14.45" customHeight="1" x14ac:dyDescent="0.2">
      <c r="A787" s="429"/>
      <c r="B787" s="425"/>
      <c r="C787" s="426"/>
      <c r="D787" s="426"/>
      <c r="E787" s="427"/>
      <c r="F787" s="425"/>
      <c r="G787" s="426"/>
      <c r="H787" s="426"/>
      <c r="I787" s="426"/>
      <c r="J787" s="426"/>
      <c r="K787" s="428"/>
      <c r="L787" s="134"/>
      <c r="M787" s="424" t="str">
        <f t="shared" si="12"/>
        <v/>
      </c>
    </row>
    <row r="788" spans="1:13" ht="14.45" customHeight="1" x14ac:dyDescent="0.2">
      <c r="A788" s="429"/>
      <c r="B788" s="425"/>
      <c r="C788" s="426"/>
      <c r="D788" s="426"/>
      <c r="E788" s="427"/>
      <c r="F788" s="425"/>
      <c r="G788" s="426"/>
      <c r="H788" s="426"/>
      <c r="I788" s="426"/>
      <c r="J788" s="426"/>
      <c r="K788" s="428"/>
      <c r="L788" s="134"/>
      <c r="M788" s="424" t="str">
        <f t="shared" si="12"/>
        <v/>
      </c>
    </row>
    <row r="789" spans="1:13" ht="14.45" customHeight="1" x14ac:dyDescent="0.2">
      <c r="A789" s="429"/>
      <c r="B789" s="425"/>
      <c r="C789" s="426"/>
      <c r="D789" s="426"/>
      <c r="E789" s="427"/>
      <c r="F789" s="425"/>
      <c r="G789" s="426"/>
      <c r="H789" s="426"/>
      <c r="I789" s="426"/>
      <c r="J789" s="426"/>
      <c r="K789" s="428"/>
      <c r="L789" s="134"/>
      <c r="M789" s="424" t="str">
        <f t="shared" si="12"/>
        <v/>
      </c>
    </row>
    <row r="790" spans="1:13" ht="14.45" customHeight="1" x14ac:dyDescent="0.2">
      <c r="A790" s="429"/>
      <c r="B790" s="425"/>
      <c r="C790" s="426"/>
      <c r="D790" s="426"/>
      <c r="E790" s="427"/>
      <c r="F790" s="425"/>
      <c r="G790" s="426"/>
      <c r="H790" s="426"/>
      <c r="I790" s="426"/>
      <c r="J790" s="426"/>
      <c r="K790" s="428"/>
      <c r="L790" s="134"/>
      <c r="M790" s="424" t="str">
        <f t="shared" si="12"/>
        <v/>
      </c>
    </row>
    <row r="791" spans="1:13" ht="14.45" customHeight="1" x14ac:dyDescent="0.2">
      <c r="A791" s="429"/>
      <c r="B791" s="425"/>
      <c r="C791" s="426"/>
      <c r="D791" s="426"/>
      <c r="E791" s="427"/>
      <c r="F791" s="425"/>
      <c r="G791" s="426"/>
      <c r="H791" s="426"/>
      <c r="I791" s="426"/>
      <c r="J791" s="426"/>
      <c r="K791" s="428"/>
      <c r="L791" s="134"/>
      <c r="M791" s="424" t="str">
        <f t="shared" si="12"/>
        <v/>
      </c>
    </row>
    <row r="792" spans="1:13" ht="14.45" customHeight="1" x14ac:dyDescent="0.2">
      <c r="A792" s="429"/>
      <c r="B792" s="425"/>
      <c r="C792" s="426"/>
      <c r="D792" s="426"/>
      <c r="E792" s="427"/>
      <c r="F792" s="425"/>
      <c r="G792" s="426"/>
      <c r="H792" s="426"/>
      <c r="I792" s="426"/>
      <c r="J792" s="426"/>
      <c r="K792" s="428"/>
      <c r="L792" s="134"/>
      <c r="M792" s="424" t="str">
        <f t="shared" si="12"/>
        <v/>
      </c>
    </row>
    <row r="793" spans="1:13" ht="14.45" customHeight="1" x14ac:dyDescent="0.2">
      <c r="A793" s="429"/>
      <c r="B793" s="425"/>
      <c r="C793" s="426"/>
      <c r="D793" s="426"/>
      <c r="E793" s="427"/>
      <c r="F793" s="425"/>
      <c r="G793" s="426"/>
      <c r="H793" s="426"/>
      <c r="I793" s="426"/>
      <c r="J793" s="426"/>
      <c r="K793" s="428"/>
      <c r="L793" s="134"/>
      <c r="M793" s="424" t="str">
        <f t="shared" si="12"/>
        <v/>
      </c>
    </row>
    <row r="794" spans="1:13" ht="14.45" customHeight="1" x14ac:dyDescent="0.2">
      <c r="A794" s="429"/>
      <c r="B794" s="425"/>
      <c r="C794" s="426"/>
      <c r="D794" s="426"/>
      <c r="E794" s="427"/>
      <c r="F794" s="425"/>
      <c r="G794" s="426"/>
      <c r="H794" s="426"/>
      <c r="I794" s="426"/>
      <c r="J794" s="426"/>
      <c r="K794" s="428"/>
      <c r="L794" s="134"/>
      <c r="M794" s="424" t="str">
        <f t="shared" si="12"/>
        <v/>
      </c>
    </row>
    <row r="795" spans="1:13" ht="14.45" customHeight="1" x14ac:dyDescent="0.2">
      <c r="A795" s="429"/>
      <c r="B795" s="425"/>
      <c r="C795" s="426"/>
      <c r="D795" s="426"/>
      <c r="E795" s="427"/>
      <c r="F795" s="425"/>
      <c r="G795" s="426"/>
      <c r="H795" s="426"/>
      <c r="I795" s="426"/>
      <c r="J795" s="426"/>
      <c r="K795" s="428"/>
      <c r="L795" s="134"/>
      <c r="M795" s="424" t="str">
        <f t="shared" si="12"/>
        <v/>
      </c>
    </row>
    <row r="796" spans="1:13" ht="14.45" customHeight="1" x14ac:dyDescent="0.2">
      <c r="A796" s="429"/>
      <c r="B796" s="425"/>
      <c r="C796" s="426"/>
      <c r="D796" s="426"/>
      <c r="E796" s="427"/>
      <c r="F796" s="425"/>
      <c r="G796" s="426"/>
      <c r="H796" s="426"/>
      <c r="I796" s="426"/>
      <c r="J796" s="426"/>
      <c r="K796" s="428"/>
      <c r="L796" s="134"/>
      <c r="M796" s="424" t="str">
        <f t="shared" si="12"/>
        <v/>
      </c>
    </row>
    <row r="797" spans="1:13" ht="14.45" customHeight="1" x14ac:dyDescent="0.2">
      <c r="A797" s="429"/>
      <c r="B797" s="425"/>
      <c r="C797" s="426"/>
      <c r="D797" s="426"/>
      <c r="E797" s="427"/>
      <c r="F797" s="425"/>
      <c r="G797" s="426"/>
      <c r="H797" s="426"/>
      <c r="I797" s="426"/>
      <c r="J797" s="426"/>
      <c r="K797" s="428"/>
      <c r="L797" s="134"/>
      <c r="M797" s="424" t="str">
        <f t="shared" si="12"/>
        <v/>
      </c>
    </row>
    <row r="798" spans="1:13" ht="14.45" customHeight="1" x14ac:dyDescent="0.2">
      <c r="A798" s="429"/>
      <c r="B798" s="425"/>
      <c r="C798" s="426"/>
      <c r="D798" s="426"/>
      <c r="E798" s="427"/>
      <c r="F798" s="425"/>
      <c r="G798" s="426"/>
      <c r="H798" s="426"/>
      <c r="I798" s="426"/>
      <c r="J798" s="426"/>
      <c r="K798" s="428"/>
      <c r="L798" s="134"/>
      <c r="M798" s="424" t="str">
        <f t="shared" si="12"/>
        <v/>
      </c>
    </row>
    <row r="799" spans="1:13" ht="14.45" customHeight="1" x14ac:dyDescent="0.2">
      <c r="A799" s="429"/>
      <c r="B799" s="425"/>
      <c r="C799" s="426"/>
      <c r="D799" s="426"/>
      <c r="E799" s="427"/>
      <c r="F799" s="425"/>
      <c r="G799" s="426"/>
      <c r="H799" s="426"/>
      <c r="I799" s="426"/>
      <c r="J799" s="426"/>
      <c r="K799" s="428"/>
      <c r="L799" s="134"/>
      <c r="M799" s="424" t="str">
        <f t="shared" si="12"/>
        <v/>
      </c>
    </row>
    <row r="800" spans="1:13" ht="14.45" customHeight="1" x14ac:dyDescent="0.2">
      <c r="A800" s="429"/>
      <c r="B800" s="425"/>
      <c r="C800" s="426"/>
      <c r="D800" s="426"/>
      <c r="E800" s="427"/>
      <c r="F800" s="425"/>
      <c r="G800" s="426"/>
      <c r="H800" s="426"/>
      <c r="I800" s="426"/>
      <c r="J800" s="426"/>
      <c r="K800" s="428"/>
      <c r="L800" s="134"/>
      <c r="M800" s="424" t="str">
        <f t="shared" si="12"/>
        <v/>
      </c>
    </row>
    <row r="801" spans="1:13" ht="14.45" customHeight="1" x14ac:dyDescent="0.2">
      <c r="A801" s="429"/>
      <c r="B801" s="425"/>
      <c r="C801" s="426"/>
      <c r="D801" s="426"/>
      <c r="E801" s="427"/>
      <c r="F801" s="425"/>
      <c r="G801" s="426"/>
      <c r="H801" s="426"/>
      <c r="I801" s="426"/>
      <c r="J801" s="426"/>
      <c r="K801" s="428"/>
      <c r="L801" s="134"/>
      <c r="M801" s="424" t="str">
        <f t="shared" si="12"/>
        <v/>
      </c>
    </row>
    <row r="802" spans="1:13" ht="14.45" customHeight="1" x14ac:dyDescent="0.2">
      <c r="A802" s="429"/>
      <c r="B802" s="425"/>
      <c r="C802" s="426"/>
      <c r="D802" s="426"/>
      <c r="E802" s="427"/>
      <c r="F802" s="425"/>
      <c r="G802" s="426"/>
      <c r="H802" s="426"/>
      <c r="I802" s="426"/>
      <c r="J802" s="426"/>
      <c r="K802" s="428"/>
      <c r="L802" s="134"/>
      <c r="M802" s="424" t="str">
        <f t="shared" si="12"/>
        <v/>
      </c>
    </row>
    <row r="803" spans="1:13" ht="14.45" customHeight="1" x14ac:dyDescent="0.2">
      <c r="A803" s="429"/>
      <c r="B803" s="425"/>
      <c r="C803" s="426"/>
      <c r="D803" s="426"/>
      <c r="E803" s="427"/>
      <c r="F803" s="425"/>
      <c r="G803" s="426"/>
      <c r="H803" s="426"/>
      <c r="I803" s="426"/>
      <c r="J803" s="426"/>
      <c r="K803" s="428"/>
      <c r="L803" s="134"/>
      <c r="M803" s="424" t="str">
        <f t="shared" si="12"/>
        <v/>
      </c>
    </row>
    <row r="804" spans="1:13" ht="14.45" customHeight="1" x14ac:dyDescent="0.2">
      <c r="A804" s="429"/>
      <c r="B804" s="425"/>
      <c r="C804" s="426"/>
      <c r="D804" s="426"/>
      <c r="E804" s="427"/>
      <c r="F804" s="425"/>
      <c r="G804" s="426"/>
      <c r="H804" s="426"/>
      <c r="I804" s="426"/>
      <c r="J804" s="426"/>
      <c r="K804" s="428"/>
      <c r="L804" s="134"/>
      <c r="M804" s="424" t="str">
        <f t="shared" si="12"/>
        <v/>
      </c>
    </row>
    <row r="805" spans="1:13" ht="14.45" customHeight="1" x14ac:dyDescent="0.2">
      <c r="A805" s="429"/>
      <c r="B805" s="425"/>
      <c r="C805" s="426"/>
      <c r="D805" s="426"/>
      <c r="E805" s="427"/>
      <c r="F805" s="425"/>
      <c r="G805" s="426"/>
      <c r="H805" s="426"/>
      <c r="I805" s="426"/>
      <c r="J805" s="426"/>
      <c r="K805" s="428"/>
      <c r="L805" s="134"/>
      <c r="M805" s="424" t="str">
        <f t="shared" si="12"/>
        <v/>
      </c>
    </row>
    <row r="806" spans="1:13" ht="14.45" customHeight="1" x14ac:dyDescent="0.2">
      <c r="A806" s="429"/>
      <c r="B806" s="425"/>
      <c r="C806" s="426"/>
      <c r="D806" s="426"/>
      <c r="E806" s="427"/>
      <c r="F806" s="425"/>
      <c r="G806" s="426"/>
      <c r="H806" s="426"/>
      <c r="I806" s="426"/>
      <c r="J806" s="426"/>
      <c r="K806" s="428"/>
      <c r="L806" s="134"/>
      <c r="M806" s="424" t="str">
        <f t="shared" si="12"/>
        <v/>
      </c>
    </row>
    <row r="807" spans="1:13" ht="14.45" customHeight="1" x14ac:dyDescent="0.2">
      <c r="A807" s="429"/>
      <c r="B807" s="425"/>
      <c r="C807" s="426"/>
      <c r="D807" s="426"/>
      <c r="E807" s="427"/>
      <c r="F807" s="425"/>
      <c r="G807" s="426"/>
      <c r="H807" s="426"/>
      <c r="I807" s="426"/>
      <c r="J807" s="426"/>
      <c r="K807" s="428"/>
      <c r="L807" s="134"/>
      <c r="M807" s="424" t="str">
        <f t="shared" si="12"/>
        <v/>
      </c>
    </row>
    <row r="808" spans="1:13" ht="14.45" customHeight="1" x14ac:dyDescent="0.2">
      <c r="A808" s="429"/>
      <c r="B808" s="425"/>
      <c r="C808" s="426"/>
      <c r="D808" s="426"/>
      <c r="E808" s="427"/>
      <c r="F808" s="425"/>
      <c r="G808" s="426"/>
      <c r="H808" s="426"/>
      <c r="I808" s="426"/>
      <c r="J808" s="426"/>
      <c r="K808" s="428"/>
      <c r="L808" s="134"/>
      <c r="M808" s="424" t="str">
        <f t="shared" si="12"/>
        <v/>
      </c>
    </row>
    <row r="809" spans="1:13" ht="14.45" customHeight="1" x14ac:dyDescent="0.2">
      <c r="A809" s="429"/>
      <c r="B809" s="425"/>
      <c r="C809" s="426"/>
      <c r="D809" s="426"/>
      <c r="E809" s="427"/>
      <c r="F809" s="425"/>
      <c r="G809" s="426"/>
      <c r="H809" s="426"/>
      <c r="I809" s="426"/>
      <c r="J809" s="426"/>
      <c r="K809" s="428"/>
      <c r="L809" s="134"/>
      <c r="M809" s="424" t="str">
        <f t="shared" si="12"/>
        <v/>
      </c>
    </row>
    <row r="810" spans="1:13" ht="14.45" customHeight="1" x14ac:dyDescent="0.2">
      <c r="A810" s="429"/>
      <c r="B810" s="425"/>
      <c r="C810" s="426"/>
      <c r="D810" s="426"/>
      <c r="E810" s="427"/>
      <c r="F810" s="425"/>
      <c r="G810" s="426"/>
      <c r="H810" s="426"/>
      <c r="I810" s="426"/>
      <c r="J810" s="426"/>
      <c r="K810" s="428"/>
      <c r="L810" s="134"/>
      <c r="M810" s="424" t="str">
        <f t="shared" si="12"/>
        <v/>
      </c>
    </row>
    <row r="811" spans="1:13" ht="14.45" customHeight="1" x14ac:dyDescent="0.2">
      <c r="A811" s="429"/>
      <c r="B811" s="425"/>
      <c r="C811" s="426"/>
      <c r="D811" s="426"/>
      <c r="E811" s="427"/>
      <c r="F811" s="425"/>
      <c r="G811" s="426"/>
      <c r="H811" s="426"/>
      <c r="I811" s="426"/>
      <c r="J811" s="426"/>
      <c r="K811" s="428"/>
      <c r="L811" s="134"/>
      <c r="M811" s="424" t="str">
        <f t="shared" si="12"/>
        <v/>
      </c>
    </row>
    <row r="812" spans="1:13" ht="14.45" customHeight="1" x14ac:dyDescent="0.2">
      <c r="A812" s="429"/>
      <c r="B812" s="425"/>
      <c r="C812" s="426"/>
      <c r="D812" s="426"/>
      <c r="E812" s="427"/>
      <c r="F812" s="425"/>
      <c r="G812" s="426"/>
      <c r="H812" s="426"/>
      <c r="I812" s="426"/>
      <c r="J812" s="426"/>
      <c r="K812" s="428"/>
      <c r="L812" s="134"/>
      <c r="M812" s="424" t="str">
        <f t="shared" si="12"/>
        <v/>
      </c>
    </row>
    <row r="813" spans="1:13" ht="14.45" customHeight="1" x14ac:dyDescent="0.2">
      <c r="A813" s="429"/>
      <c r="B813" s="425"/>
      <c r="C813" s="426"/>
      <c r="D813" s="426"/>
      <c r="E813" s="427"/>
      <c r="F813" s="425"/>
      <c r="G813" s="426"/>
      <c r="H813" s="426"/>
      <c r="I813" s="426"/>
      <c r="J813" s="426"/>
      <c r="K813" s="428"/>
      <c r="L813" s="134"/>
      <c r="M813" s="424" t="str">
        <f t="shared" si="12"/>
        <v/>
      </c>
    </row>
    <row r="814" spans="1:13" ht="14.45" customHeight="1" x14ac:dyDescent="0.2">
      <c r="A814" s="429"/>
      <c r="B814" s="425"/>
      <c r="C814" s="426"/>
      <c r="D814" s="426"/>
      <c r="E814" s="427"/>
      <c r="F814" s="425"/>
      <c r="G814" s="426"/>
      <c r="H814" s="426"/>
      <c r="I814" s="426"/>
      <c r="J814" s="426"/>
      <c r="K814" s="428"/>
      <c r="L814" s="134"/>
      <c r="M814" s="424" t="str">
        <f t="shared" si="12"/>
        <v/>
      </c>
    </row>
    <row r="815" spans="1:13" ht="14.45" customHeight="1" x14ac:dyDescent="0.2">
      <c r="A815" s="429"/>
      <c r="B815" s="425"/>
      <c r="C815" s="426"/>
      <c r="D815" s="426"/>
      <c r="E815" s="427"/>
      <c r="F815" s="425"/>
      <c r="G815" s="426"/>
      <c r="H815" s="426"/>
      <c r="I815" s="426"/>
      <c r="J815" s="426"/>
      <c r="K815" s="428"/>
      <c r="L815" s="134"/>
      <c r="M815" s="424" t="str">
        <f t="shared" si="12"/>
        <v/>
      </c>
    </row>
    <row r="816" spans="1:13" ht="14.45" customHeight="1" x14ac:dyDescent="0.2">
      <c r="A816" s="429"/>
      <c r="B816" s="425"/>
      <c r="C816" s="426"/>
      <c r="D816" s="426"/>
      <c r="E816" s="427"/>
      <c r="F816" s="425"/>
      <c r="G816" s="426"/>
      <c r="H816" s="426"/>
      <c r="I816" s="426"/>
      <c r="J816" s="426"/>
      <c r="K816" s="428"/>
      <c r="L816" s="134"/>
      <c r="M816" s="424" t="str">
        <f t="shared" si="12"/>
        <v/>
      </c>
    </row>
    <row r="817" spans="1:13" ht="14.45" customHeight="1" x14ac:dyDescent="0.2">
      <c r="A817" s="429"/>
      <c r="B817" s="425"/>
      <c r="C817" s="426"/>
      <c r="D817" s="426"/>
      <c r="E817" s="427"/>
      <c r="F817" s="425"/>
      <c r="G817" s="426"/>
      <c r="H817" s="426"/>
      <c r="I817" s="426"/>
      <c r="J817" s="426"/>
      <c r="K817" s="428"/>
      <c r="L817" s="134"/>
      <c r="M817" s="424" t="str">
        <f t="shared" si="12"/>
        <v/>
      </c>
    </row>
    <row r="818" spans="1:13" ht="14.45" customHeight="1" x14ac:dyDescent="0.2">
      <c r="A818" s="429"/>
      <c r="B818" s="425"/>
      <c r="C818" s="426"/>
      <c r="D818" s="426"/>
      <c r="E818" s="427"/>
      <c r="F818" s="425"/>
      <c r="G818" s="426"/>
      <c r="H818" s="426"/>
      <c r="I818" s="426"/>
      <c r="J818" s="426"/>
      <c r="K818" s="428"/>
      <c r="L818" s="134"/>
      <c r="M818" s="42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3" priority="3">
      <formula>$M23="HV"</formula>
    </cfRule>
    <cfRule type="expression" dxfId="42" priority="4">
      <formula>$M23="X"</formula>
    </cfRule>
  </conditionalFormatting>
  <conditionalFormatting sqref="A6:K22">
    <cfRule type="expression" dxfId="41" priority="1">
      <formula>$M6="HV"</formula>
    </cfRule>
    <cfRule type="expression" dxfId="40" priority="2">
      <formula>$M6="X"</formula>
    </cfRule>
  </conditionalFormatting>
  <hyperlinks>
    <hyperlink ref="A2" location="Obsah!A1" display="Zpět na Obsah  KL 01  1.-4.měsíc" xr:uid="{66F487B4-53B1-427C-8BBF-52E10EDA5EF3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91" customWidth="1"/>
    <col min="2" max="2" width="61.140625" style="191" customWidth="1"/>
    <col min="3" max="3" width="9.5703125" style="115" hidden="1" customWidth="1" outlineLevel="1"/>
    <col min="4" max="4" width="9.5703125" style="192" customWidth="1" collapsed="1"/>
    <col min="5" max="5" width="2.28515625" style="192" customWidth="1"/>
    <col min="6" max="6" width="9.5703125" style="193" customWidth="1"/>
    <col min="7" max="7" width="9.5703125" style="190" customWidth="1"/>
    <col min="8" max="9" width="9.5703125" style="115" customWidth="1"/>
    <col min="10" max="10" width="0" style="115" hidden="1" customWidth="1"/>
    <col min="11" max="16384" width="8.85546875" style="115"/>
  </cols>
  <sheetData>
    <row r="1" spans="1:10" ht="18.600000000000001" customHeight="1" thickBot="1" x14ac:dyDescent="0.35">
      <c r="A1" s="339" t="s">
        <v>122</v>
      </c>
      <c r="B1" s="340"/>
      <c r="C1" s="340"/>
      <c r="D1" s="340"/>
      <c r="E1" s="340"/>
      <c r="F1" s="340"/>
      <c r="G1" s="310"/>
      <c r="H1" s="341"/>
      <c r="I1" s="341"/>
    </row>
    <row r="2" spans="1:10" ht="14.45" customHeight="1" thickBot="1" x14ac:dyDescent="0.25">
      <c r="A2" s="211" t="s">
        <v>247</v>
      </c>
      <c r="B2" s="189"/>
      <c r="C2" s="189"/>
      <c r="D2" s="189"/>
      <c r="E2" s="189"/>
      <c r="F2" s="189"/>
    </row>
    <row r="3" spans="1:10" ht="14.45" customHeight="1" thickBot="1" x14ac:dyDescent="0.25">
      <c r="A3" s="211"/>
      <c r="B3" s="250"/>
      <c r="C3" s="249">
        <v>2019</v>
      </c>
      <c r="D3" s="218">
        <v>2020</v>
      </c>
      <c r="E3" s="7"/>
      <c r="F3" s="318">
        <v>2021</v>
      </c>
      <c r="G3" s="336"/>
      <c r="H3" s="336"/>
      <c r="I3" s="319"/>
    </row>
    <row r="4" spans="1:10" ht="14.45" customHeight="1" thickBot="1" x14ac:dyDescent="0.25">
      <c r="A4" s="222" t="s">
        <v>0</v>
      </c>
      <c r="B4" s="223" t="s">
        <v>172</v>
      </c>
      <c r="C4" s="337" t="s">
        <v>59</v>
      </c>
      <c r="D4" s="338"/>
      <c r="E4" s="224"/>
      <c r="F4" s="219" t="s">
        <v>59</v>
      </c>
      <c r="G4" s="220" t="s">
        <v>60</v>
      </c>
      <c r="H4" s="220" t="s">
        <v>54</v>
      </c>
      <c r="I4" s="221" t="s">
        <v>61</v>
      </c>
    </row>
    <row r="5" spans="1:10" ht="14.45" customHeight="1" x14ac:dyDescent="0.2">
      <c r="A5" s="430" t="s">
        <v>478</v>
      </c>
      <c r="B5" s="431" t="s">
        <v>479</v>
      </c>
      <c r="C5" s="432" t="s">
        <v>248</v>
      </c>
      <c r="D5" s="432" t="s">
        <v>248</v>
      </c>
      <c r="E5" s="432"/>
      <c r="F5" s="432" t="s">
        <v>248</v>
      </c>
      <c r="G5" s="432" t="s">
        <v>248</v>
      </c>
      <c r="H5" s="432" t="s">
        <v>248</v>
      </c>
      <c r="I5" s="433" t="s">
        <v>248</v>
      </c>
      <c r="J5" s="434" t="s">
        <v>55</v>
      </c>
    </row>
    <row r="6" spans="1:10" ht="14.45" customHeight="1" x14ac:dyDescent="0.2">
      <c r="A6" s="430" t="s">
        <v>478</v>
      </c>
      <c r="B6" s="431" t="s">
        <v>480</v>
      </c>
      <c r="C6" s="432">
        <v>8.965939999999998</v>
      </c>
      <c r="D6" s="432">
        <v>3.02582</v>
      </c>
      <c r="E6" s="432"/>
      <c r="F6" s="432">
        <v>6.7092999999999998</v>
      </c>
      <c r="G6" s="432">
        <v>0</v>
      </c>
      <c r="H6" s="432">
        <v>6.7092999999999998</v>
      </c>
      <c r="I6" s="433" t="s">
        <v>248</v>
      </c>
      <c r="J6" s="434" t="s">
        <v>1</v>
      </c>
    </row>
    <row r="7" spans="1:10" ht="14.45" customHeight="1" x14ac:dyDescent="0.2">
      <c r="A7" s="430" t="s">
        <v>478</v>
      </c>
      <c r="B7" s="431" t="s">
        <v>481</v>
      </c>
      <c r="C7" s="432">
        <v>0</v>
      </c>
      <c r="D7" s="432">
        <v>0</v>
      </c>
      <c r="E7" s="432"/>
      <c r="F7" s="432">
        <v>4.1689999999999998E-2</v>
      </c>
      <c r="G7" s="432">
        <v>0</v>
      </c>
      <c r="H7" s="432">
        <v>4.1689999999999998E-2</v>
      </c>
      <c r="I7" s="433" t="s">
        <v>248</v>
      </c>
      <c r="J7" s="434" t="s">
        <v>1</v>
      </c>
    </row>
    <row r="8" spans="1:10" ht="14.45" customHeight="1" x14ac:dyDescent="0.2">
      <c r="A8" s="430" t="s">
        <v>478</v>
      </c>
      <c r="B8" s="431" t="s">
        <v>482</v>
      </c>
      <c r="C8" s="432">
        <v>5.5890000000000004</v>
      </c>
      <c r="D8" s="432">
        <v>0</v>
      </c>
      <c r="E8" s="432"/>
      <c r="F8" s="432">
        <v>11.718639999999999</v>
      </c>
      <c r="G8" s="432">
        <v>0</v>
      </c>
      <c r="H8" s="432">
        <v>11.718639999999999</v>
      </c>
      <c r="I8" s="433" t="s">
        <v>248</v>
      </c>
      <c r="J8" s="434" t="s">
        <v>1</v>
      </c>
    </row>
    <row r="9" spans="1:10" ht="14.45" customHeight="1" x14ac:dyDescent="0.2">
      <c r="A9" s="430" t="s">
        <v>478</v>
      </c>
      <c r="B9" s="431" t="s">
        <v>483</v>
      </c>
      <c r="C9" s="432">
        <v>14.554939999999998</v>
      </c>
      <c r="D9" s="432">
        <v>3.02582</v>
      </c>
      <c r="E9" s="432"/>
      <c r="F9" s="432">
        <v>18.469629999999999</v>
      </c>
      <c r="G9" s="432">
        <v>0</v>
      </c>
      <c r="H9" s="432">
        <v>18.469629999999999</v>
      </c>
      <c r="I9" s="433" t="s">
        <v>248</v>
      </c>
      <c r="J9" s="434" t="s">
        <v>484</v>
      </c>
    </row>
    <row r="11" spans="1:10" ht="14.45" customHeight="1" x14ac:dyDescent="0.2">
      <c r="A11" s="430" t="s">
        <v>478</v>
      </c>
      <c r="B11" s="431" t="s">
        <v>479</v>
      </c>
      <c r="C11" s="432" t="s">
        <v>248</v>
      </c>
      <c r="D11" s="432" t="s">
        <v>248</v>
      </c>
      <c r="E11" s="432"/>
      <c r="F11" s="432" t="s">
        <v>248</v>
      </c>
      <c r="G11" s="432" t="s">
        <v>248</v>
      </c>
      <c r="H11" s="432" t="s">
        <v>248</v>
      </c>
      <c r="I11" s="433" t="s">
        <v>248</v>
      </c>
      <c r="J11" s="434" t="s">
        <v>55</v>
      </c>
    </row>
    <row r="12" spans="1:10" ht="14.45" customHeight="1" x14ac:dyDescent="0.2">
      <c r="A12" s="430" t="s">
        <v>485</v>
      </c>
      <c r="B12" s="431" t="s">
        <v>486</v>
      </c>
      <c r="C12" s="432" t="s">
        <v>248</v>
      </c>
      <c r="D12" s="432" t="s">
        <v>248</v>
      </c>
      <c r="E12" s="432"/>
      <c r="F12" s="432" t="s">
        <v>248</v>
      </c>
      <c r="G12" s="432" t="s">
        <v>248</v>
      </c>
      <c r="H12" s="432" t="s">
        <v>248</v>
      </c>
      <c r="I12" s="433" t="s">
        <v>248</v>
      </c>
      <c r="J12" s="434" t="s">
        <v>0</v>
      </c>
    </row>
    <row r="13" spans="1:10" ht="14.45" customHeight="1" x14ac:dyDescent="0.2">
      <c r="A13" s="430" t="s">
        <v>485</v>
      </c>
      <c r="B13" s="431" t="s">
        <v>480</v>
      </c>
      <c r="C13" s="432">
        <v>8.965939999999998</v>
      </c>
      <c r="D13" s="432">
        <v>3.02582</v>
      </c>
      <c r="E13" s="432"/>
      <c r="F13" s="432">
        <v>6.7092999999999998</v>
      </c>
      <c r="G13" s="432">
        <v>0</v>
      </c>
      <c r="H13" s="432">
        <v>6.7092999999999998</v>
      </c>
      <c r="I13" s="433" t="s">
        <v>248</v>
      </c>
      <c r="J13" s="434" t="s">
        <v>1</v>
      </c>
    </row>
    <row r="14" spans="1:10" ht="14.45" customHeight="1" x14ac:dyDescent="0.2">
      <c r="A14" s="430" t="s">
        <v>485</v>
      </c>
      <c r="B14" s="431" t="s">
        <v>481</v>
      </c>
      <c r="C14" s="432">
        <v>0</v>
      </c>
      <c r="D14" s="432">
        <v>0</v>
      </c>
      <c r="E14" s="432"/>
      <c r="F14" s="432">
        <v>4.1689999999999998E-2</v>
      </c>
      <c r="G14" s="432">
        <v>0</v>
      </c>
      <c r="H14" s="432">
        <v>4.1689999999999998E-2</v>
      </c>
      <c r="I14" s="433" t="s">
        <v>248</v>
      </c>
      <c r="J14" s="434" t="s">
        <v>1</v>
      </c>
    </row>
    <row r="15" spans="1:10" ht="14.45" customHeight="1" x14ac:dyDescent="0.2">
      <c r="A15" s="430" t="s">
        <v>485</v>
      </c>
      <c r="B15" s="431" t="s">
        <v>482</v>
      </c>
      <c r="C15" s="432">
        <v>5.5890000000000004</v>
      </c>
      <c r="D15" s="432">
        <v>0</v>
      </c>
      <c r="E15" s="432"/>
      <c r="F15" s="432">
        <v>11.718639999999999</v>
      </c>
      <c r="G15" s="432">
        <v>0</v>
      </c>
      <c r="H15" s="432">
        <v>11.718639999999999</v>
      </c>
      <c r="I15" s="433" t="s">
        <v>248</v>
      </c>
      <c r="J15" s="434" t="s">
        <v>1</v>
      </c>
    </row>
    <row r="16" spans="1:10" ht="14.45" customHeight="1" x14ac:dyDescent="0.2">
      <c r="A16" s="430" t="s">
        <v>485</v>
      </c>
      <c r="B16" s="431" t="s">
        <v>487</v>
      </c>
      <c r="C16" s="432">
        <v>14.554939999999998</v>
      </c>
      <c r="D16" s="432">
        <v>3.02582</v>
      </c>
      <c r="E16" s="432"/>
      <c r="F16" s="432">
        <v>18.469629999999999</v>
      </c>
      <c r="G16" s="432">
        <v>0</v>
      </c>
      <c r="H16" s="432">
        <v>18.469629999999999</v>
      </c>
      <c r="I16" s="433" t="s">
        <v>248</v>
      </c>
      <c r="J16" s="434" t="s">
        <v>488</v>
      </c>
    </row>
    <row r="17" spans="1:10" ht="14.45" customHeight="1" x14ac:dyDescent="0.2">
      <c r="A17" s="430" t="s">
        <v>248</v>
      </c>
      <c r="B17" s="431" t="s">
        <v>248</v>
      </c>
      <c r="C17" s="432" t="s">
        <v>248</v>
      </c>
      <c r="D17" s="432" t="s">
        <v>248</v>
      </c>
      <c r="E17" s="432"/>
      <c r="F17" s="432" t="s">
        <v>248</v>
      </c>
      <c r="G17" s="432" t="s">
        <v>248</v>
      </c>
      <c r="H17" s="432" t="s">
        <v>248</v>
      </c>
      <c r="I17" s="433" t="s">
        <v>248</v>
      </c>
      <c r="J17" s="434" t="s">
        <v>489</v>
      </c>
    </row>
    <row r="18" spans="1:10" ht="14.45" customHeight="1" x14ac:dyDescent="0.2">
      <c r="A18" s="430" t="s">
        <v>478</v>
      </c>
      <c r="B18" s="431" t="s">
        <v>483</v>
      </c>
      <c r="C18" s="432">
        <v>14.554939999999998</v>
      </c>
      <c r="D18" s="432">
        <v>3.02582</v>
      </c>
      <c r="E18" s="432"/>
      <c r="F18" s="432">
        <v>18.469629999999999</v>
      </c>
      <c r="G18" s="432">
        <v>0</v>
      </c>
      <c r="H18" s="432">
        <v>18.469629999999999</v>
      </c>
      <c r="I18" s="433" t="s">
        <v>248</v>
      </c>
      <c r="J18" s="434" t="s">
        <v>484</v>
      </c>
    </row>
  </sheetData>
  <mergeCells count="3">
    <mergeCell ref="F3:I3"/>
    <mergeCell ref="C4:D4"/>
    <mergeCell ref="A1:I1"/>
  </mergeCells>
  <conditionalFormatting sqref="F10 F19:F65537">
    <cfRule type="cellIs" dxfId="39" priority="18" stopIfTrue="1" operator="greaterThan">
      <formula>1</formula>
    </cfRule>
  </conditionalFormatting>
  <conditionalFormatting sqref="H5:H9">
    <cfRule type="expression" dxfId="38" priority="14">
      <formula>$H5&gt;0</formula>
    </cfRule>
  </conditionalFormatting>
  <conditionalFormatting sqref="I5:I9">
    <cfRule type="expression" dxfId="37" priority="15">
      <formula>$I5&gt;1</formula>
    </cfRule>
  </conditionalFormatting>
  <conditionalFormatting sqref="B5:B9">
    <cfRule type="expression" dxfId="36" priority="11">
      <formula>OR($J5="NS",$J5="SumaNS",$J5="Účet")</formula>
    </cfRule>
  </conditionalFormatting>
  <conditionalFormatting sqref="B5:D9 F5:I9">
    <cfRule type="expression" dxfId="35" priority="17">
      <formula>AND($J5&lt;&gt;"",$J5&lt;&gt;"mezeraKL")</formula>
    </cfRule>
  </conditionalFormatting>
  <conditionalFormatting sqref="B5:D9 F5:I9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33" priority="13">
      <formula>OR($J5="SumaNS",$J5="NS")</formula>
    </cfRule>
  </conditionalFormatting>
  <conditionalFormatting sqref="A5:A9">
    <cfRule type="expression" dxfId="32" priority="9">
      <formula>AND($J5&lt;&gt;"mezeraKL",$J5&lt;&gt;"")</formula>
    </cfRule>
  </conditionalFormatting>
  <conditionalFormatting sqref="A5:A9">
    <cfRule type="expression" dxfId="31" priority="10">
      <formula>AND($J5&lt;&gt;"",$J5&lt;&gt;"mezeraKL")</formula>
    </cfRule>
  </conditionalFormatting>
  <conditionalFormatting sqref="H11:H18">
    <cfRule type="expression" dxfId="30" priority="5">
      <formula>$H11&gt;0</formula>
    </cfRule>
  </conditionalFormatting>
  <conditionalFormatting sqref="A11:A18">
    <cfRule type="expression" dxfId="29" priority="2">
      <formula>AND($J11&lt;&gt;"mezeraKL",$J11&lt;&gt;"")</formula>
    </cfRule>
  </conditionalFormatting>
  <conditionalFormatting sqref="I11:I18">
    <cfRule type="expression" dxfId="28" priority="6">
      <formula>$I11&gt;1</formula>
    </cfRule>
  </conditionalFormatting>
  <conditionalFormatting sqref="B11:B18">
    <cfRule type="expression" dxfId="27" priority="1">
      <formula>OR($J11="NS",$J11="SumaNS",$J11="Účet")</formula>
    </cfRule>
  </conditionalFormatting>
  <conditionalFormatting sqref="A11:D18 F11:I18">
    <cfRule type="expression" dxfId="26" priority="8">
      <formula>AND($J11&lt;&gt;"",$J11&lt;&gt;"mezeraKL")</formula>
    </cfRule>
  </conditionalFormatting>
  <conditionalFormatting sqref="B11:D18 F11:I18">
    <cfRule type="expression" dxfId="2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4" priority="4">
      <formula>OR($J11="SumaNS",$J11="NS")</formula>
    </cfRule>
  </conditionalFormatting>
  <hyperlinks>
    <hyperlink ref="A2" location="Obsah!A1" display="Zpět na Obsah  KL 01  1.-4.měsíc" xr:uid="{887110A2-C6DB-47BF-8810-AA2141A2DF4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15" hidden="1" customWidth="1" outlineLevel="1"/>
    <col min="2" max="2" width="28.28515625" style="115" hidden="1" customWidth="1" outlineLevel="1"/>
    <col min="3" max="3" width="5.28515625" style="192" bestFit="1" customWidth="1" collapsed="1"/>
    <col min="4" max="4" width="18.7109375" style="196" customWidth="1"/>
    <col min="5" max="5" width="9" style="254" bestFit="1" customWidth="1"/>
    <col min="6" max="6" width="18.7109375" style="196" customWidth="1"/>
    <col min="7" max="7" width="5" style="192" customWidth="1"/>
    <col min="8" max="8" width="12.42578125" style="192" hidden="1" customWidth="1" outlineLevel="1"/>
    <col min="9" max="9" width="8.5703125" style="192" hidden="1" customWidth="1" outlineLevel="1"/>
    <col min="10" max="10" width="25.7109375" style="192" customWidth="1" collapsed="1"/>
    <col min="11" max="11" width="8.7109375" style="192" customWidth="1"/>
    <col min="12" max="13" width="7.7109375" style="190" customWidth="1"/>
    <col min="14" max="14" width="12.7109375" style="190" customWidth="1"/>
    <col min="15" max="16384" width="8.85546875" style="115"/>
  </cols>
  <sheetData>
    <row r="1" spans="1:14" ht="18.600000000000001" customHeight="1" thickBot="1" x14ac:dyDescent="0.35">
      <c r="A1" s="346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14.45" customHeight="1" thickBot="1" x14ac:dyDescent="0.25">
      <c r="A2" s="211" t="s">
        <v>247</v>
      </c>
      <c r="B2" s="62"/>
      <c r="C2" s="194"/>
      <c r="D2" s="194"/>
      <c r="E2" s="253"/>
      <c r="F2" s="194"/>
      <c r="G2" s="194"/>
      <c r="H2" s="194"/>
      <c r="I2" s="194"/>
      <c r="J2" s="194"/>
      <c r="K2" s="194"/>
      <c r="L2" s="195"/>
      <c r="M2" s="195"/>
      <c r="N2" s="195"/>
    </row>
    <row r="3" spans="1:14" ht="14.45" customHeight="1" thickBot="1" x14ac:dyDescent="0.25">
      <c r="A3" s="62"/>
      <c r="B3" s="62"/>
      <c r="C3" s="342"/>
      <c r="D3" s="343"/>
      <c r="E3" s="343"/>
      <c r="F3" s="343"/>
      <c r="G3" s="343"/>
      <c r="H3" s="343"/>
      <c r="I3" s="343"/>
      <c r="J3" s="344" t="s">
        <v>112</v>
      </c>
      <c r="K3" s="345"/>
      <c r="L3" s="84">
        <f>IF(M3&lt;&gt;0,N3/M3,0)</f>
        <v>6.9721721938553971</v>
      </c>
      <c r="M3" s="84">
        <f>SUBTOTAL(9,M5:M1048576)</f>
        <v>1013</v>
      </c>
      <c r="N3" s="85">
        <f>SUBTOTAL(9,N5:N1048576)</f>
        <v>7062.8104323755169</v>
      </c>
    </row>
    <row r="4" spans="1:14" s="191" customFormat="1" ht="14.45" customHeight="1" thickBot="1" x14ac:dyDescent="0.25">
      <c r="A4" s="435" t="s">
        <v>4</v>
      </c>
      <c r="B4" s="436" t="s">
        <v>5</v>
      </c>
      <c r="C4" s="436" t="s">
        <v>0</v>
      </c>
      <c r="D4" s="436" t="s">
        <v>6</v>
      </c>
      <c r="E4" s="437" t="s">
        <v>7</v>
      </c>
      <c r="F4" s="436" t="s">
        <v>1</v>
      </c>
      <c r="G4" s="436" t="s">
        <v>8</v>
      </c>
      <c r="H4" s="436" t="s">
        <v>9</v>
      </c>
      <c r="I4" s="436" t="s">
        <v>10</v>
      </c>
      <c r="J4" s="438" t="s">
        <v>11</v>
      </c>
      <c r="K4" s="438" t="s">
        <v>12</v>
      </c>
      <c r="L4" s="439" t="s">
        <v>126</v>
      </c>
      <c r="M4" s="439" t="s">
        <v>13</v>
      </c>
      <c r="N4" s="440" t="s">
        <v>137</v>
      </c>
    </row>
    <row r="5" spans="1:14" ht="14.45" customHeight="1" x14ac:dyDescent="0.2">
      <c r="A5" s="443" t="s">
        <v>478</v>
      </c>
      <c r="B5" s="444" t="s">
        <v>479</v>
      </c>
      <c r="C5" s="445" t="s">
        <v>485</v>
      </c>
      <c r="D5" s="446" t="s">
        <v>486</v>
      </c>
      <c r="E5" s="447">
        <v>50113001</v>
      </c>
      <c r="F5" s="446" t="s">
        <v>490</v>
      </c>
      <c r="G5" s="445" t="s">
        <v>491</v>
      </c>
      <c r="H5" s="445">
        <v>186148</v>
      </c>
      <c r="I5" s="445">
        <v>186148</v>
      </c>
      <c r="J5" s="445" t="s">
        <v>492</v>
      </c>
      <c r="K5" s="445" t="s">
        <v>493</v>
      </c>
      <c r="L5" s="448">
        <v>634.67999999999995</v>
      </c>
      <c r="M5" s="448">
        <v>1</v>
      </c>
      <c r="N5" s="449">
        <v>634.67999999999995</v>
      </c>
    </row>
    <row r="6" spans="1:14" ht="14.45" customHeight="1" x14ac:dyDescent="0.2">
      <c r="A6" s="450" t="s">
        <v>478</v>
      </c>
      <c r="B6" s="451" t="s">
        <v>479</v>
      </c>
      <c r="C6" s="452" t="s">
        <v>485</v>
      </c>
      <c r="D6" s="453" t="s">
        <v>486</v>
      </c>
      <c r="E6" s="454">
        <v>50113001</v>
      </c>
      <c r="F6" s="453" t="s">
        <v>490</v>
      </c>
      <c r="G6" s="452" t="s">
        <v>491</v>
      </c>
      <c r="H6" s="452">
        <v>930224</v>
      </c>
      <c r="I6" s="452">
        <v>0</v>
      </c>
      <c r="J6" s="452" t="s">
        <v>494</v>
      </c>
      <c r="K6" s="452" t="s">
        <v>248</v>
      </c>
      <c r="L6" s="455">
        <v>247.74243285464894</v>
      </c>
      <c r="M6" s="455">
        <v>1</v>
      </c>
      <c r="N6" s="456">
        <v>247.74243285464894</v>
      </c>
    </row>
    <row r="7" spans="1:14" ht="14.45" customHeight="1" x14ac:dyDescent="0.2">
      <c r="A7" s="450" t="s">
        <v>478</v>
      </c>
      <c r="B7" s="451" t="s">
        <v>479</v>
      </c>
      <c r="C7" s="452" t="s">
        <v>485</v>
      </c>
      <c r="D7" s="453" t="s">
        <v>486</v>
      </c>
      <c r="E7" s="454">
        <v>50113001</v>
      </c>
      <c r="F7" s="453" t="s">
        <v>490</v>
      </c>
      <c r="G7" s="452" t="s">
        <v>491</v>
      </c>
      <c r="H7" s="452">
        <v>920136</v>
      </c>
      <c r="I7" s="452">
        <v>0</v>
      </c>
      <c r="J7" s="452" t="s">
        <v>495</v>
      </c>
      <c r="K7" s="452" t="s">
        <v>496</v>
      </c>
      <c r="L7" s="455">
        <v>689.7</v>
      </c>
      <c r="M7" s="455">
        <v>5</v>
      </c>
      <c r="N7" s="456">
        <v>3448.5</v>
      </c>
    </row>
    <row r="8" spans="1:14" ht="14.45" customHeight="1" x14ac:dyDescent="0.2">
      <c r="A8" s="450" t="s">
        <v>478</v>
      </c>
      <c r="B8" s="451" t="s">
        <v>479</v>
      </c>
      <c r="C8" s="452" t="s">
        <v>485</v>
      </c>
      <c r="D8" s="453" t="s">
        <v>486</v>
      </c>
      <c r="E8" s="454">
        <v>50113001</v>
      </c>
      <c r="F8" s="453" t="s">
        <v>490</v>
      </c>
      <c r="G8" s="452" t="s">
        <v>491</v>
      </c>
      <c r="H8" s="452">
        <v>921184</v>
      </c>
      <c r="I8" s="452">
        <v>0</v>
      </c>
      <c r="J8" s="452" t="s">
        <v>497</v>
      </c>
      <c r="K8" s="452" t="s">
        <v>248</v>
      </c>
      <c r="L8" s="455">
        <v>219.77799952086914</v>
      </c>
      <c r="M8" s="455">
        <v>1</v>
      </c>
      <c r="N8" s="456">
        <v>219.77799952086914</v>
      </c>
    </row>
    <row r="9" spans="1:14" ht="14.45" customHeight="1" x14ac:dyDescent="0.2">
      <c r="A9" s="450" t="s">
        <v>478</v>
      </c>
      <c r="B9" s="451" t="s">
        <v>479</v>
      </c>
      <c r="C9" s="452" t="s">
        <v>485</v>
      </c>
      <c r="D9" s="453" t="s">
        <v>486</v>
      </c>
      <c r="E9" s="454">
        <v>50113001</v>
      </c>
      <c r="F9" s="453" t="s">
        <v>490</v>
      </c>
      <c r="G9" s="452" t="s">
        <v>491</v>
      </c>
      <c r="H9" s="452">
        <v>502248</v>
      </c>
      <c r="I9" s="452">
        <v>0</v>
      </c>
      <c r="J9" s="452" t="s">
        <v>498</v>
      </c>
      <c r="K9" s="452" t="s">
        <v>248</v>
      </c>
      <c r="L9" s="455">
        <v>2.1585999999999999</v>
      </c>
      <c r="M9" s="455">
        <v>1000</v>
      </c>
      <c r="N9" s="456">
        <v>2158.6</v>
      </c>
    </row>
    <row r="10" spans="1:14" ht="14.45" customHeight="1" x14ac:dyDescent="0.2">
      <c r="A10" s="450" t="s">
        <v>478</v>
      </c>
      <c r="B10" s="451" t="s">
        <v>479</v>
      </c>
      <c r="C10" s="452" t="s">
        <v>485</v>
      </c>
      <c r="D10" s="453" t="s">
        <v>486</v>
      </c>
      <c r="E10" s="454">
        <v>50113013</v>
      </c>
      <c r="F10" s="453" t="s">
        <v>499</v>
      </c>
      <c r="G10" s="452" t="s">
        <v>500</v>
      </c>
      <c r="H10" s="452">
        <v>153913</v>
      </c>
      <c r="I10" s="452">
        <v>53913</v>
      </c>
      <c r="J10" s="452" t="s">
        <v>501</v>
      </c>
      <c r="K10" s="452" t="s">
        <v>502</v>
      </c>
      <c r="L10" s="455">
        <v>41.69</v>
      </c>
      <c r="M10" s="455">
        <v>1</v>
      </c>
      <c r="N10" s="456">
        <v>41.69</v>
      </c>
    </row>
    <row r="11" spans="1:14" ht="14.45" customHeight="1" x14ac:dyDescent="0.2">
      <c r="A11" s="450" t="s">
        <v>503</v>
      </c>
      <c r="B11" s="451" t="s">
        <v>504</v>
      </c>
      <c r="C11" s="452" t="s">
        <v>505</v>
      </c>
      <c r="D11" s="453" t="s">
        <v>506</v>
      </c>
      <c r="E11" s="454">
        <v>50113001</v>
      </c>
      <c r="F11" s="453" t="s">
        <v>490</v>
      </c>
      <c r="G11" s="452" t="s">
        <v>491</v>
      </c>
      <c r="H11" s="452">
        <v>841498</v>
      </c>
      <c r="I11" s="452">
        <v>31951</v>
      </c>
      <c r="J11" s="452" t="s">
        <v>507</v>
      </c>
      <c r="K11" s="452" t="s">
        <v>508</v>
      </c>
      <c r="L11" s="455">
        <v>50.659999999999961</v>
      </c>
      <c r="M11" s="455">
        <v>1</v>
      </c>
      <c r="N11" s="456">
        <v>50.659999999999961</v>
      </c>
    </row>
    <row r="12" spans="1:14" ht="14.45" customHeight="1" x14ac:dyDescent="0.2">
      <c r="A12" s="450" t="s">
        <v>503</v>
      </c>
      <c r="B12" s="451" t="s">
        <v>504</v>
      </c>
      <c r="C12" s="452" t="s">
        <v>505</v>
      </c>
      <c r="D12" s="453" t="s">
        <v>506</v>
      </c>
      <c r="E12" s="454">
        <v>50113001</v>
      </c>
      <c r="F12" s="453" t="s">
        <v>490</v>
      </c>
      <c r="G12" s="452" t="s">
        <v>491</v>
      </c>
      <c r="H12" s="452">
        <v>501596</v>
      </c>
      <c r="I12" s="452">
        <v>0</v>
      </c>
      <c r="J12" s="452" t="s">
        <v>509</v>
      </c>
      <c r="K12" s="452" t="s">
        <v>510</v>
      </c>
      <c r="L12" s="455">
        <v>113.26</v>
      </c>
      <c r="M12" s="455">
        <v>1</v>
      </c>
      <c r="N12" s="456">
        <v>113.26</v>
      </c>
    </row>
    <row r="13" spans="1:14" ht="14.45" customHeight="1" thickBot="1" x14ac:dyDescent="0.25">
      <c r="A13" s="457" t="s">
        <v>503</v>
      </c>
      <c r="B13" s="458" t="s">
        <v>504</v>
      </c>
      <c r="C13" s="459" t="s">
        <v>505</v>
      </c>
      <c r="D13" s="460" t="s">
        <v>506</v>
      </c>
      <c r="E13" s="461">
        <v>50113001</v>
      </c>
      <c r="F13" s="460" t="s">
        <v>490</v>
      </c>
      <c r="G13" s="459" t="s">
        <v>491</v>
      </c>
      <c r="H13" s="459">
        <v>192414</v>
      </c>
      <c r="I13" s="459">
        <v>92414</v>
      </c>
      <c r="J13" s="459" t="s">
        <v>511</v>
      </c>
      <c r="K13" s="459" t="s">
        <v>512</v>
      </c>
      <c r="L13" s="462">
        <v>73.950000000000017</v>
      </c>
      <c r="M13" s="462">
        <v>2</v>
      </c>
      <c r="N13" s="463">
        <v>147.90000000000003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14A1A1B2-4E25-4B58-AE47-3AAEE122B5E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15" customWidth="1"/>
    <col min="2" max="2" width="10" style="190" customWidth="1"/>
    <col min="3" max="3" width="5.5703125" style="193" customWidth="1"/>
    <col min="4" max="4" width="10.85546875" style="190" customWidth="1"/>
    <col min="5" max="5" width="5.5703125" style="193" customWidth="1"/>
    <col min="6" max="6" width="10.85546875" style="190" customWidth="1"/>
    <col min="7" max="16384" width="8.85546875" style="115"/>
  </cols>
  <sheetData>
    <row r="1" spans="1:6" ht="37.15" customHeight="1" thickBot="1" x14ac:dyDescent="0.35">
      <c r="A1" s="347" t="s">
        <v>142</v>
      </c>
      <c r="B1" s="348"/>
      <c r="C1" s="348"/>
      <c r="D1" s="348"/>
      <c r="E1" s="348"/>
      <c r="F1" s="348"/>
    </row>
    <row r="2" spans="1:6" ht="14.45" customHeight="1" thickBot="1" x14ac:dyDescent="0.25">
      <c r="A2" s="211" t="s">
        <v>247</v>
      </c>
      <c r="B2" s="63"/>
      <c r="C2" s="64"/>
      <c r="D2" s="65"/>
      <c r="E2" s="64"/>
      <c r="F2" s="65"/>
    </row>
    <row r="3" spans="1:6" ht="14.45" customHeight="1" thickBot="1" x14ac:dyDescent="0.25">
      <c r="A3" s="86"/>
      <c r="B3" s="349" t="s">
        <v>114</v>
      </c>
      <c r="C3" s="350"/>
      <c r="D3" s="351" t="s">
        <v>113</v>
      </c>
      <c r="E3" s="350"/>
      <c r="F3" s="72" t="s">
        <v>3</v>
      </c>
    </row>
    <row r="4" spans="1:6" ht="14.45" customHeight="1" thickBot="1" x14ac:dyDescent="0.25">
      <c r="A4" s="464" t="s">
        <v>127</v>
      </c>
      <c r="B4" s="465" t="s">
        <v>14</v>
      </c>
      <c r="C4" s="466" t="s">
        <v>2</v>
      </c>
      <c r="D4" s="465" t="s">
        <v>14</v>
      </c>
      <c r="E4" s="466" t="s">
        <v>2</v>
      </c>
      <c r="F4" s="467" t="s">
        <v>14</v>
      </c>
    </row>
    <row r="5" spans="1:6" ht="14.45" customHeight="1" thickBot="1" x14ac:dyDescent="0.25">
      <c r="A5" s="478" t="s">
        <v>513</v>
      </c>
      <c r="B5" s="441"/>
      <c r="C5" s="468">
        <v>0</v>
      </c>
      <c r="D5" s="441">
        <v>41.69</v>
      </c>
      <c r="E5" s="468">
        <v>1</v>
      </c>
      <c r="F5" s="442">
        <v>41.69</v>
      </c>
    </row>
    <row r="6" spans="1:6" ht="14.45" customHeight="1" thickBot="1" x14ac:dyDescent="0.25">
      <c r="A6" s="474" t="s">
        <v>3</v>
      </c>
      <c r="B6" s="475"/>
      <c r="C6" s="476">
        <v>0</v>
      </c>
      <c r="D6" s="475">
        <v>41.69</v>
      </c>
      <c r="E6" s="476">
        <v>1</v>
      </c>
      <c r="F6" s="477">
        <v>41.69</v>
      </c>
    </row>
    <row r="7" spans="1:6" ht="14.45" customHeight="1" thickBot="1" x14ac:dyDescent="0.25"/>
    <row r="8" spans="1:6" ht="14.45" customHeight="1" thickBot="1" x14ac:dyDescent="0.25">
      <c r="A8" s="478" t="s">
        <v>514</v>
      </c>
      <c r="B8" s="441"/>
      <c r="C8" s="468">
        <v>0</v>
      </c>
      <c r="D8" s="441">
        <v>41.69</v>
      </c>
      <c r="E8" s="468">
        <v>1</v>
      </c>
      <c r="F8" s="442">
        <v>41.69</v>
      </c>
    </row>
    <row r="9" spans="1:6" ht="14.45" customHeight="1" thickBot="1" x14ac:dyDescent="0.25">
      <c r="A9" s="474" t="s">
        <v>3</v>
      </c>
      <c r="B9" s="475"/>
      <c r="C9" s="476">
        <v>0</v>
      </c>
      <c r="D9" s="475">
        <v>41.69</v>
      </c>
      <c r="E9" s="476">
        <v>1</v>
      </c>
      <c r="F9" s="477">
        <v>41.69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 xr:uid="{D0568B22-F896-4687-9241-57D6CDADD914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3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2021-12-22T15:34:04Z</dcterms:modified>
</cp:coreProperties>
</file>