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1" i="431"/>
  <c r="E9" i="431"/>
  <c r="E13" i="431"/>
  <c r="F11" i="431"/>
  <c r="G9" i="431"/>
  <c r="G13" i="431"/>
  <c r="H11" i="431"/>
  <c r="I9" i="431"/>
  <c r="I13" i="431"/>
  <c r="J11" i="431"/>
  <c r="K9" i="431"/>
  <c r="K13" i="431"/>
  <c r="L11" i="431"/>
  <c r="M9" i="431"/>
  <c r="M13" i="431"/>
  <c r="N11" i="431"/>
  <c r="O9" i="431"/>
  <c r="O13" i="431"/>
  <c r="P11" i="431"/>
  <c r="Q9" i="431"/>
  <c r="Q13" i="431"/>
  <c r="C10" i="431"/>
  <c r="C14" i="431"/>
  <c r="D12" i="431"/>
  <c r="E10" i="431"/>
  <c r="E14" i="431"/>
  <c r="F12" i="431"/>
  <c r="G10" i="431"/>
  <c r="G14" i="431"/>
  <c r="H12" i="431"/>
  <c r="I10" i="431"/>
  <c r="I14" i="431"/>
  <c r="J12" i="431"/>
  <c r="K10" i="431"/>
  <c r="K14" i="431"/>
  <c r="L12" i="431"/>
  <c r="M10" i="431"/>
  <c r="M14" i="431"/>
  <c r="N12" i="431"/>
  <c r="O10" i="431"/>
  <c r="O14" i="431"/>
  <c r="P12" i="431"/>
  <c r="Q10" i="431"/>
  <c r="Q14" i="431"/>
  <c r="C11" i="431"/>
  <c r="D9" i="431"/>
  <c r="D13" i="431"/>
  <c r="E11" i="431"/>
  <c r="F9" i="431"/>
  <c r="F13" i="431"/>
  <c r="G11" i="431"/>
  <c r="H9" i="431"/>
  <c r="H13" i="431"/>
  <c r="I11" i="431"/>
  <c r="J9" i="431"/>
  <c r="J13" i="431"/>
  <c r="K11" i="431"/>
  <c r="L9" i="431"/>
  <c r="L13" i="431"/>
  <c r="M11" i="431"/>
  <c r="N9" i="431"/>
  <c r="N13" i="431"/>
  <c r="O11" i="431"/>
  <c r="P9" i="431"/>
  <c r="P13" i="431"/>
  <c r="Q11" i="431"/>
  <c r="C12" i="431"/>
  <c r="D10" i="431"/>
  <c r="D14" i="431"/>
  <c r="E12" i="431"/>
  <c r="F10" i="431"/>
  <c r="F14" i="431"/>
  <c r="G12" i="431"/>
  <c r="H10" i="431"/>
  <c r="H14" i="431"/>
  <c r="I12" i="431"/>
  <c r="J10" i="431"/>
  <c r="J14" i="431"/>
  <c r="K12" i="431"/>
  <c r="L10" i="431"/>
  <c r="L14" i="431"/>
  <c r="M12" i="431"/>
  <c r="N10" i="431"/>
  <c r="N14" i="431"/>
  <c r="O12" i="431"/>
  <c r="P10" i="431"/>
  <c r="P14" i="431"/>
  <c r="Q12" i="431"/>
  <c r="I8" i="431"/>
  <c r="E8" i="431"/>
  <c r="H8" i="431"/>
  <c r="C8" i="431"/>
  <c r="O8" i="431"/>
  <c r="P8" i="431"/>
  <c r="F8" i="431"/>
  <c r="M8" i="431"/>
  <c r="K8" i="431"/>
  <c r="D8" i="431"/>
  <c r="L8" i="431"/>
  <c r="J8" i="431"/>
  <c r="N8" i="431"/>
  <c r="Q8" i="431"/>
  <c r="G8" i="431"/>
  <c r="R12" i="431" l="1"/>
  <c r="S12" i="431"/>
  <c r="R11" i="431"/>
  <c r="S11" i="431"/>
  <c r="S14" i="431"/>
  <c r="R14" i="431"/>
  <c r="S10" i="431"/>
  <c r="R10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0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4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C21" i="414"/>
  <c r="D21" i="414"/>
  <c r="R3" i="345" l="1"/>
  <c r="Q3" i="345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<sst xmlns="http://schemas.openxmlformats.org/spreadsheetml/2006/main" count="2414" uniqueCount="486">
  <si>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</si>
  <si>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</si>
  <si>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</si>
  <si>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</si>
  <si>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</si>
  <si>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</si>
  <si>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</si>
  <si>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</si>
  <si>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</si>
  <si>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</si>
  <si>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</si>
  <si>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</si>
  <si>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</si>
  <si>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</si>
  <si>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</si>
  <si>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</si>
  <si>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</si>
  <si>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</si>
  <si>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</si>
  <si>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</si>
  <si>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</si>
  <si>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</si>
  <si>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</si>
  <si>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</si>
  <si>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</si>
  <si>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</si>
  <si>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</si>
  <si>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</si>
  <si>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</si>
  <si>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</si>
  <si>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</si>
  <si>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</si>
  <si>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</si>
  <si>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</si>
  <si>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</si>
  <si>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</si>
  <si>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</si>
  <si>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</si>
  <si>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</si>
  <si>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</si>
  <si>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</si>
  <si>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</si>
  <si>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</si>
  <si>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</si>
  <si>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</si>
  <si>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</si>
  <si>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</si>
  <si>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</si>
  <si>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</si>
  <si>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</si>
  <si>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</si>
  <si>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</si>
  <si>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</si>
  <si>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</si>
  <si>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</si>
  <si>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</si>
  <si>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</si>
  <si>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</si>
  <si>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</si>
  <si>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</si>
  <si>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</si>
  <si>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</si>
  <si>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</si>
  <si>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</si>
  <si>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</si>
  <si>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</si>
  <si>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</si>
  <si>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</si>
  <si>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</si>
  <si>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</si>
  <si>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</si>
  <si>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</si>
  <si>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</si>
  <si>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</si>
  <si>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</si>
  <si>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</si>
  <si>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</si>
  <si>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</si>
  <si>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</si>
  <si>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</si>
  <si>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</si>
  <si>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</si>
  <si>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</si>
  <si>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</si>
  <si>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</si>
  <si>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</si>
  <si>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</si>
  <si>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</si>
  <si>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</si>
  <si>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</si>
  <si>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</si>
  <si>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</si>
  <si>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</si>
  <si>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</si>
  <si>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</si>
  <si>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</si>
  <si>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</si>
  <si>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</si>
  <si>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</si>
  <si>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</si>
  <si>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</si>
  <si>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</si>
  <si>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</si>
  <si>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</si>
  <si>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</si>
  <si>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</si>
  <si>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</si>
  <si>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</si>
  <si>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</si>
  <si>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</si>
  <si>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</si>
  <si>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</si>
  <si>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</si>
  <si>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</si>
  <si>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</si>
  <si>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</si>
  <si>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</si>
  <si>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</si>
  <si>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</si>
  <si>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</si>
  <si>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</si>
  <si>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</si>
  <si>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</si>
  <si>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</si>
  <si>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</si>
  <si>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</si>
  <si>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</si>
  <si>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</si>
  <si>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</si>
  <si>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</si>
  <si>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</si>
  <si>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</si>
  <si>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</si>
  <si>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</si>
  <si>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</si>
  <si>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</si>
  <si>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</si>
  <si>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</si>
  <si>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</si>
  <si>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</si>
  <si>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</si>
  <si>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</si>
  <si>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</si>
  <si>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</si>
  <si>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</si>
  <si>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</si>
  <si>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</si>
  <si>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</si>
  <si>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</si>
  <si>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</si>
  <si>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</si>
  <si>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</si>
  <si>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</si>
  <si>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</si>
  <si>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</si>
  <si>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</si>
  <si>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</si>
  <si>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</si>
  <si>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</si>
  <si>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</si>
  <si>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</si>
  <si>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</si>
  <si>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</si>
  <si>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</si>
  <si>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</si>
  <si>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</si>
  <si>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</si>
  <si>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</si>
  <si>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</si>
  <si>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</si>
  <si>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</si>
  <si>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</si>
  <si>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</si>
  <si>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</si>
  <si>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</si>
  <si>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</si>
  <si>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</si>
  <si>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</si>
  <si>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</si>
  <si>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</si>
  <si>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</si>
  <si>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</si>
  <si>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</si>
  <si>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</si>
  <si>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</si>
  <si>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</si>
  <si>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</si>
  <si>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</si>
  <si>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</si>
  <si>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</si>
  <si>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</si>
  <si>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</si>
  <si>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</si>
  <si>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</si>
  <si>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</si>
  <si>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</si>
  <si>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</si>
  <si>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</si>
  <si>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</si>
  <si>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</si>
  <si>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</si>
  <si>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</si>
  <si>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</si>
  <si>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</si>
  <si>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</si>
  <si>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</si>
  <si>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</si>
  <si>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</si>
  <si>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</si>
  <si>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</si>
  <si>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</si>
  <si>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</si>
  <si>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</si>
  <si>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</si>
  <si>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</si>
  <si>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</si>
  <si>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</si>
  <si>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</si>
  <si>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</si>
  <si>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</si>
  <si>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</si>
  <si>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</si>
  <si>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</si>
  <si>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</si>
  <si>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</si>
  <si>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</si>
  <si>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</si>
  <si>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</si>
  <si>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</si>
  <si>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</si>
  <si>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</si>
  <si>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</si>
  <si>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</si>
  <si>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</si>
  <si>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</si>
  <si>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</si>
  <si>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</si>
  <si>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</si>
  <si>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</si>
  <si>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</si>
  <si>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</si>
  <si>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</si>
  <si>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</si>
  <si>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</si>
  <si>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</si>
  <si>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</si>
  <si>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</si>
  <si>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</si>
  <si>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</si>
  <si>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</si>
  <si>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</si>
  <si>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</si>
  <si>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</si>
  <si>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</si>
  <si>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</si>
  <si>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</si>
  <si>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</si>
  <si>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</si>
  <si>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</si>
  <si>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</si>
  <si>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</si>
  <si>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</si>
  <si>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</si>
  <si>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</si>
  <si>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</si>
  <si>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</si>
  <si>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</si>
  <si>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</si>
  <si>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</si>
  <si>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</si>
  <si>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</si>
  <si>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</si>
  <si>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</si>
  <si>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</si>
  <si>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</si>
  <si>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</si>
  <si>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</si>
  <si>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</si>
  <si>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</si>
  <si>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</si>
  <si>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</si>
  <si>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</si>
  <si>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</si>
  <si>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</si>
  <si>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</si>
  <si>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</si>
  <si>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</si>
  <si>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</si>
  <si>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</si>
  <si>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</si>
  <si>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</si>
  <si>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</si>
  <si>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</si>
  <si>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</si>
  <si>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</si>
  <si>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</si>
  <si>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</si>
  <si>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</si>
  <si>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</si>
  <si>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</si>
  <si>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</si>
  <si>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</si>
  <si>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</si>
  <si>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</si>
  <si>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</si>
  <si>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</si>
  <si>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</si>
  <si>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</si>
  <si>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</si>
  <si>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</si>
  <si>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</si>
  <si>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</si>
  <si>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</si>
  <si>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</si>
  <si>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</si>
  <si>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</si>
  <si>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</si>
  <si>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</si>
  <si>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</si>
  <si>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</si>
  <si>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</si>
  <si>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</si>
  <si>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</si>
  <si>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</si>
  <si>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</si>
  <si>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</si>
  <si>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</si>
  <si>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</si>
  <si>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</si>
  <si>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</si>
  <si>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</si>
  <si>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</si>
  <si>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</si>
  <si>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</si>
  <si>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</si>
  <si>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</si>
  <si>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</si>
  <si>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</si>
  <si>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</si>
  <si>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</si>
  <si>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</si>
  <si>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</si>
  <si>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</si>
  <si>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50113016 - léky - centra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</si>
  <si>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</si>
  <si>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</si>
  <si>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</si>
  <si>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</si>
  <si>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</si>
  <si>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</si>
  <si>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</si>
  <si>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39 - Oddělení klinické psychologie</t>
  </si>
  <si>
    <t>3921 - ambulance - odborná poradna</t>
  </si>
  <si>
    <t>50115050 - obvazový materiál (Z502)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</si>
  <si>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</si>
  <si>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</si>
  <si>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</si>
  <si>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</si>
  <si>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</si>
  <si>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</si>
  <si>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</si>
  <si>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</si>
  <si>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</si>
  <si>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</si>
  <si>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</si>
  <si>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</si>
  <si>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</si>
  <si>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</si>
  <si>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</si>
  <si>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</si>
  <si>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</si>
  <si>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</si>
  <si>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</si>
  <si>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</si>
  <si>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</si>
  <si>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</si>
  <si>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</si>
  <si>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</si>
  <si>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</si>
  <si>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</si>
  <si>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</si>
  <si>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Halířová Monika</t>
  </si>
  <si>
    <t>Hniličková Karolína</t>
  </si>
  <si>
    <t>Hradilová Michaela</t>
  </si>
  <si>
    <t>Hubáčková Lia</t>
  </si>
  <si>
    <t>Kasalová Petra</t>
  </si>
  <si>
    <t>Kocvrlichová Marta</t>
  </si>
  <si>
    <t>Kolářová Jana</t>
  </si>
  <si>
    <t>Kreiselová Silvie</t>
  </si>
  <si>
    <t>Kubíček Zdenek</t>
  </si>
  <si>
    <t>Otipková Denisa</t>
  </si>
  <si>
    <t>Pijáčková Marie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</si>
  <si>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</si>
  <si>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</si>
  <si>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</si>
  <si>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</si>
  <si>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</si>
  <si>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</si>
  <si>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</si>
  <si>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</si>
  <si>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</si>
  <si>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</si>
  <si>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</si>
  <si>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</si>
  <si>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</si>
  <si>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</si>
  <si>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</si>
  <si>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</si>
  <si>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 xml:space="preserve">RODINNÁ SYSTEMATICKÁ PSYCHOTERAPIE Á 30 MINUT     </t>
  </si>
  <si>
    <t>RODINNÁ SYSTEMATICKÁ PSYCHOTERAPIE Á 30 MINUT</t>
  </si>
  <si>
    <t>37115</t>
  </si>
  <si>
    <t>KRIZOVÁ INTERVENCE(Á 30 MINUT)</t>
  </si>
  <si>
    <t xml:space="preserve">KRIZOVÁ INTERVENCE(Á 30 MINUT)                    </t>
  </si>
  <si>
    <t>09543</t>
  </si>
  <si>
    <t>Signalni kod</t>
  </si>
  <si>
    <t xml:space="preserve">Signalni kod                                      </t>
  </si>
  <si>
    <t>37022</t>
  </si>
  <si>
    <t xml:space="preserve">CÍLENÉ PSYCHOLOGICKÉ VYŠETŘENÍ (Á 60 MINUT)       </t>
  </si>
  <si>
    <t>CÍLENÉ PSYCHOLOGICKÉ VYŠETŘENÍ (Á 60 MINUT)</t>
  </si>
  <si>
    <t>37062</t>
  </si>
  <si>
    <t xml:space="preserve">CÍLENÉ PEDOPSYCHOLOGICKÉ VYŠETŘENÍ (Á 60 MINUT)   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</si>
  <si>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</si>
  <si>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</si>
  <si>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</si>
  <si>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</si>
  <si>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</si>
  <si>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</si>
  <si>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</si>
  <si>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 xml:space="preserve">KOMPLEXNÍ PSYCHOLOGICKÉ VYŠETŘENÍ (Á 60 MINUT)    </t>
  </si>
  <si>
    <t>37023</t>
  </si>
  <si>
    <t xml:space="preserve">KONTROLNÍ PSYCHOLOGICKÉ VYŠETŘENÍ (Á 30 MINUT)    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</si>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</sst>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9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0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0.68767385179396834</c:v>
                </c:pt>
                <c:pt idx="1">
                  <c:v>0.67956904282939756</c:v>
                </c:pt>
                <c:pt idx="2">
                  <c:v>0.65721379683759462</c:v>
                </c:pt>
                <c:pt idx="3">
                  <c:v>0.66442796032422047</c:v>
                </c:pt>
                <c:pt idx="4">
                  <c:v>0.66492756218845683</c:v>
                </c:pt>
                <c:pt idx="5">
                  <c:v>0.66654549351237791</c:v>
                </c:pt>
                <c:pt idx="6">
                  <c:v>0.63337909844855611</c:v>
                </c:pt>
                <c:pt idx="7">
                  <c:v>0.62235965431726326</c:v>
                </c:pt>
                <c:pt idx="8">
                  <c:v>0.61636098237964532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27210464"/>
        <c:axId val="-1627212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0.55095658227385358</c:v>
                </c:pt>
                <c:pt idx="1">
                  <c:v>0.55095658227385358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27212096"/>
        <c:axId val="-1627213728"/>
      </c:scatterChart>
      <c:catAx>
        <c:axId val="-162721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6272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2721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627210464"/>
        <c:crosses val="autoZero"/>
        <c:crossBetween val="between"/>
      </c:valAx>
      <c:valAx>
        <c:axId val="-16272120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27213728"/>
        <c:crosses val="max"/>
        <c:crossBetween val="midCat"/>
      </c:valAx>
      <c:valAx>
        <c:axId val="-1627213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272120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4" totalsRowShown="0" headerRowDxfId="73" tableBorderDxfId="72">
  <autoFilter ref="A7:S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5" totalsRowShown="0">
  <autoFilter ref="C3:S7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88" t="s">
        <v>83</v>
      </c>
      <c r="B1" s="288"/>
    </row>
    <row r="2" spans="1:3" ht="14.4" customHeight="1" thickBot="1" x14ac:dyDescent="0.35">
      <c r="A2" s="193" t="s">
        <v>219</v>
      </c>
      <c r="B2" s="41"/>
    </row>
    <row r="3" spans="1:3" ht="14.4" customHeight="1" thickBot="1" x14ac:dyDescent="0.35">
      <c r="A3" s="284" t="s">
        <v>104</v>
      </c>
      <c r="B3" s="285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" customHeight="1" x14ac:dyDescent="0.3">
      <c r="A5" s="114" t="str">
        <f t="shared" si="0"/>
        <v>HI</v>
      </c>
      <c r="B5" s="64" t="s">
        <v>101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221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6" t="s">
        <v>84</v>
      </c>
      <c r="B10" s="285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" customHeight="1" x14ac:dyDescent="0.3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" customHeight="1" x14ac:dyDescent="0.3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" customHeight="1" thickBot="1" x14ac:dyDescent="0.35">
      <c r="A14" s="117" t="str">
        <f t="shared" si="2"/>
        <v>Osobní náklady</v>
      </c>
      <c r="B14" s="65" t="s">
        <v>81</v>
      </c>
      <c r="C14" s="42" t="s">
        <v>91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87" t="s">
        <v>85</v>
      </c>
      <c r="B16" s="285"/>
    </row>
    <row r="17" spans="1:3" ht="14.4" customHeight="1" x14ac:dyDescent="0.3">
      <c r="A17" s="118" t="str">
        <f t="shared" ref="A17:A22" si="4">HYPERLINK("#'"&amp;C17&amp;"'!A1",C17)</f>
        <v>ZV Vykáz.-A</v>
      </c>
      <c r="B17" s="64" t="s">
        <v>373</v>
      </c>
      <c r="C17" s="42" t="s">
        <v>94</v>
      </c>
    </row>
    <row r="18" spans="1:3" ht="14.4" customHeight="1" x14ac:dyDescent="0.3">
      <c r="A18" s="115" t="str">
        <f t="shared" ref="A18" si="5">HYPERLINK("#'"&amp;C18&amp;"'!A1",C18)</f>
        <v>ZV Vykáz.-A Lékaři</v>
      </c>
      <c r="B18" s="65" t="s">
        <v>397</v>
      </c>
      <c r="C18" s="42" t="s">
        <v>159</v>
      </c>
    </row>
    <row r="19" spans="1:3" ht="14.4" customHeight="1" x14ac:dyDescent="0.3">
      <c r="A19" s="115" t="str">
        <f t="shared" si="4"/>
        <v>ZV Vykáz.-A Detail</v>
      </c>
      <c r="B19" s="65" t="s">
        <v>432</v>
      </c>
      <c r="C19" s="42" t="s">
        <v>95</v>
      </c>
    </row>
    <row r="20" spans="1:3" ht="14.4" customHeight="1" x14ac:dyDescent="0.3">
      <c r="A20" s="228" t="str">
        <f>HYPERLINK("#'"&amp;C20&amp;"'!A1",C20)</f>
        <v>ZV Vykáz.-A Det.Lék.</v>
      </c>
      <c r="B20" s="65" t="s">
        <v>433</v>
      </c>
      <c r="C20" s="42" t="s">
        <v>163</v>
      </c>
    </row>
    <row r="21" spans="1:3" ht="14.4" customHeight="1" x14ac:dyDescent="0.3">
      <c r="A21" s="115" t="str">
        <f t="shared" si="4"/>
        <v>ZV Vykáz.-H</v>
      </c>
      <c r="B21" s="65" t="s">
        <v>98</v>
      </c>
      <c r="C21" s="42" t="s">
        <v>96</v>
      </c>
    </row>
    <row r="22" spans="1:3" ht="14.4" customHeight="1" x14ac:dyDescent="0.3">
      <c r="A22" s="115" t="str">
        <f t="shared" si="4"/>
        <v>ZV Vykáz.-H Detail</v>
      </c>
      <c r="B22" s="65" t="s">
        <v>485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2" customWidth="1"/>
    <col min="18" max="18" width="7.33203125" style="235" customWidth="1"/>
    <col min="19" max="19" width="8" style="192" customWidth="1"/>
    <col min="21" max="21" width="11.21875" bestFit="1" customWidth="1"/>
  </cols>
  <sheetData>
    <row r="1" spans="1:19" ht="18.600000000000001" thickBot="1" x14ac:dyDescent="0.4">
      <c r="A1" s="328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" thickBot="1" x14ac:dyDescent="0.35">
      <c r="A2" s="193" t="s">
        <v>219</v>
      </c>
      <c r="B2" s="194"/>
    </row>
    <row r="3" spans="1:19" x14ac:dyDescent="0.3">
      <c r="A3" s="342" t="s">
        <v>141</v>
      </c>
      <c r="B3" s="343"/>
      <c r="C3" s="344" t="s">
        <v>130</v>
      </c>
      <c r="D3" s="345"/>
      <c r="E3" s="345"/>
      <c r="F3" s="346"/>
      <c r="G3" s="347" t="s">
        <v>131</v>
      </c>
      <c r="H3" s="348"/>
      <c r="I3" s="348"/>
      <c r="J3" s="349"/>
      <c r="K3" s="350" t="s">
        <v>140</v>
      </c>
      <c r="L3" s="351"/>
      <c r="M3" s="351"/>
      <c r="N3" s="351"/>
      <c r="O3" s="352"/>
      <c r="P3" s="348" t="s">
        <v>194</v>
      </c>
      <c r="Q3" s="348"/>
      <c r="R3" s="348"/>
      <c r="S3" s="349"/>
    </row>
    <row r="4" spans="1:19" ht="15" thickBot="1" x14ac:dyDescent="0.35">
      <c r="A4" s="361">
        <v>2018</v>
      </c>
      <c r="B4" s="362"/>
      <c r="C4" s="363" t="s">
        <v>193</v>
      </c>
      <c r="D4" s="365" t="s">
        <v>82</v>
      </c>
      <c r="E4" s="365" t="s">
        <v>50</v>
      </c>
      <c r="F4" s="340" t="s">
        <v>43</v>
      </c>
      <c r="G4" s="355" t="s">
        <v>132</v>
      </c>
      <c r="H4" s="357" t="s">
        <v>136</v>
      </c>
      <c r="I4" s="357" t="s">
        <v>192</v>
      </c>
      <c r="J4" s="359" t="s">
        <v>133</v>
      </c>
      <c r="K4" s="337" t="s">
        <v>191</v>
      </c>
      <c r="L4" s="338"/>
      <c r="M4" s="338"/>
      <c r="N4" s="339"/>
      <c r="O4" s="340" t="s">
        <v>190</v>
      </c>
      <c r="P4" s="329" t="s">
        <v>189</v>
      </c>
      <c r="Q4" s="329" t="s">
        <v>143</v>
      </c>
      <c r="R4" s="331" t="s">
        <v>50</v>
      </c>
      <c r="S4" s="333" t="s">
        <v>142</v>
      </c>
    </row>
    <row r="5" spans="1:19" s="270" customFormat="1" ht="19.2" customHeight="1" x14ac:dyDescent="0.3">
      <c r="A5" s="335" t="s">
        <v>188</v>
      </c>
      <c r="B5" s="336"/>
      <c r="C5" s="364"/>
      <c r="D5" s="366"/>
      <c r="E5" s="366"/>
      <c r="F5" s="341"/>
      <c r="G5" s="356"/>
      <c r="H5" s="358"/>
      <c r="I5" s="358"/>
      <c r="J5" s="360"/>
      <c r="K5" s="273" t="s">
        <v>134</v>
      </c>
      <c r="L5" s="272" t="s">
        <v>135</v>
      </c>
      <c r="M5" s="272" t="s">
        <v>187</v>
      </c>
      <c r="N5" s="271" t="s">
        <v>3</v>
      </c>
      <c r="O5" s="341"/>
      <c r="P5" s="330"/>
      <c r="Q5" s="330"/>
      <c r="R5" s="332"/>
      <c r="S5" s="334"/>
    </row>
    <row r="6" spans="1:19" ht="15" thickBot="1" x14ac:dyDescent="0.35">
      <c r="A6" s="353" t="s">
        <v>129</v>
      </c>
      <c r="B6" s="354"/>
      <c r="C6" s="269">
        <f ca="1">SUM(Tabulka[01 uv_sk])/2</f>
        <v>12.911111111111111</v>
      </c>
      <c r="D6" s="267"/>
      <c r="E6" s="267"/>
      <c r="F6" s="266"/>
      <c r="G6" s="268">
        <f ca="1">SUM(Tabulka[05 h_vram])/2</f>
        <v>17548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187049</v>
      </c>
      <c r="N6" s="267">
        <f ca="1">SUM(Tabulka[12 m_oc])/2</f>
        <v>187049</v>
      </c>
      <c r="O6" s="266">
        <f ca="1">SUM(Tabulka[13 m_sk])/2</f>
        <v>4626116</v>
      </c>
      <c r="P6" s="265">
        <f ca="1">SUM(Tabulka[14_vzsk])/2</f>
        <v>63842</v>
      </c>
      <c r="Q6" s="265">
        <f ca="1">SUM(Tabulka[15_vzpl])/2</f>
        <v>15770.863867778076</v>
      </c>
      <c r="R6" s="264">
        <f ca="1">IF(Q6=0,0,P6/Q6)</f>
        <v>4.0480978426576559</v>
      </c>
      <c r="S6" s="263">
        <f ca="1">Q6-P6</f>
        <v>-48071.136132221924</v>
      </c>
    </row>
    <row r="7" spans="1:19" hidden="1" x14ac:dyDescent="0.3">
      <c r="A7" s="262" t="s">
        <v>186</v>
      </c>
      <c r="B7" s="261" t="s">
        <v>185</v>
      </c>
      <c r="C7" s="260" t="s">
        <v>184</v>
      </c>
      <c r="D7" s="259" t="s">
        <v>183</v>
      </c>
      <c r="E7" s="258" t="s">
        <v>182</v>
      </c>
      <c r="F7" s="257" t="s">
        <v>181</v>
      </c>
      <c r="G7" s="256" t="s">
        <v>180</v>
      </c>
      <c r="H7" s="254" t="s">
        <v>179</v>
      </c>
      <c r="I7" s="254" t="s">
        <v>178</v>
      </c>
      <c r="J7" s="253" t="s">
        <v>177</v>
      </c>
      <c r="K7" s="255" t="s">
        <v>176</v>
      </c>
      <c r="L7" s="254" t="s">
        <v>175</v>
      </c>
      <c r="M7" s="254" t="s">
        <v>174</v>
      </c>
      <c r="N7" s="253" t="s">
        <v>173</v>
      </c>
      <c r="O7" s="252" t="s">
        <v>172</v>
      </c>
      <c r="P7" s="251" t="s">
        <v>171</v>
      </c>
      <c r="Q7" s="250" t="s">
        <v>170</v>
      </c>
      <c r="R7" s="249" t="s">
        <v>169</v>
      </c>
      <c r="S7" s="248" t="s">
        <v>168</v>
      </c>
    </row>
    <row r="8" spans="1:19" x14ac:dyDescent="0.3">
      <c r="A8" s="245" t="s">
        <v>354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11.911111111111113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16188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163321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163321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4399448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63842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15770.863867778076</v>
      </c>
      <c r="R8" s="247">
        <f ca="1">IF(Tabulka[[#This Row],[15_vzpl]]=0,"",Tabulka[[#This Row],[14_vzsk]]/Tabulka[[#This Row],[15_vzpl]])</f>
        <v>4.0480978426576559</v>
      </c>
      <c r="S8" s="246">
        <f ca="1">IF(Tabulka[[#This Row],[15_vzpl]]-Tabulka[[#This Row],[14_vzsk]]=0,"",Tabulka[[#This Row],[15_vzpl]]-Tabulka[[#This Row],[14_vzsk]])</f>
        <v>-48071.136132221924</v>
      </c>
    </row>
    <row r="9" spans="1:19" x14ac:dyDescent="0.3">
      <c r="A9" s="245">
        <v>520</v>
      </c>
      <c r="B9" s="244" t="s">
        <v>366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3.9333333333333331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5360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38503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38503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1134808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3">
      <c r="A10" s="245">
        <v>521</v>
      </c>
      <c r="B10" s="244" t="s">
        <v>367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6.9777777777777779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9432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93633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93633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2640775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3">
      <c r="A11" s="245">
        <v>522</v>
      </c>
      <c r="B11" s="244" t="s">
        <v>368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1396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31185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31185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623865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3">
      <c r="A12" s="245">
        <v>526</v>
      </c>
      <c r="B12" s="244" t="s">
        <v>369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63842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15770.863867778076</v>
      </c>
      <c r="R12" s="247">
        <f ca="1">IF(Tabulka[[#This Row],[15_vzpl]]=0,"",Tabulka[[#This Row],[14_vzsk]]/Tabulka[[#This Row],[15_vzpl]])</f>
        <v>4.0480978426576559</v>
      </c>
      <c r="S12" s="246">
        <f ca="1">IF(Tabulka[[#This Row],[15_vzpl]]-Tabulka[[#This Row],[14_vzsk]]=0,"",Tabulka[[#This Row],[15_vzpl]]-Tabulka[[#This Row],[14_vzsk]])</f>
        <v>-48071.136132221924</v>
      </c>
    </row>
    <row r="13" spans="1:19" x14ac:dyDescent="0.3">
      <c r="A13" s="245" t="s">
        <v>355</v>
      </c>
      <c r="B13" s="244"/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226668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3">
      <c r="A14" s="245">
        <v>30</v>
      </c>
      <c r="B14" s="244" t="s">
        <v>370</v>
      </c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226668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3">
      <c r="A15" t="s">
        <v>196</v>
      </c>
    </row>
    <row r="16" spans="1:19" x14ac:dyDescent="0.3">
      <c r="A16" s="85" t="s">
        <v>113</v>
      </c>
    </row>
    <row r="17" spans="1:1" x14ac:dyDescent="0.3">
      <c r="A17" s="86" t="s">
        <v>167</v>
      </c>
    </row>
    <row r="18" spans="1:1" x14ac:dyDescent="0.3">
      <c r="A18" s="237" t="s">
        <v>166</v>
      </c>
    </row>
    <row r="19" spans="1:1" x14ac:dyDescent="0.3">
      <c r="A19" s="196" t="s">
        <v>139</v>
      </c>
    </row>
    <row r="20" spans="1:1" x14ac:dyDescent="0.3">
      <c r="A20" s="198" t="s">
        <v>144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365</v>
      </c>
    </row>
    <row r="2" spans="1:19" x14ac:dyDescent="0.3">
      <c r="A2" s="193" t="s">
        <v>219</v>
      </c>
    </row>
    <row r="3" spans="1:19" x14ac:dyDescent="0.3">
      <c r="A3" s="283" t="s">
        <v>116</v>
      </c>
      <c r="B3" s="282">
        <v>2018</v>
      </c>
      <c r="C3" t="s">
        <v>195</v>
      </c>
      <c r="D3" t="s">
        <v>186</v>
      </c>
      <c r="E3" t="s">
        <v>184</v>
      </c>
      <c r="F3" t="s">
        <v>183</v>
      </c>
      <c r="G3" t="s">
        <v>182</v>
      </c>
      <c r="H3" t="s">
        <v>181</v>
      </c>
      <c r="I3" t="s">
        <v>180</v>
      </c>
      <c r="J3" t="s">
        <v>179</v>
      </c>
      <c r="K3" t="s">
        <v>178</v>
      </c>
      <c r="L3" t="s">
        <v>177</v>
      </c>
      <c r="M3" t="s">
        <v>176</v>
      </c>
      <c r="N3" t="s">
        <v>175</v>
      </c>
      <c r="O3" t="s">
        <v>174</v>
      </c>
      <c r="P3" t="s">
        <v>173</v>
      </c>
      <c r="Q3" t="s">
        <v>172</v>
      </c>
      <c r="R3" t="s">
        <v>171</v>
      </c>
      <c r="S3" t="s">
        <v>170</v>
      </c>
    </row>
    <row r="4" spans="1:19" x14ac:dyDescent="0.3">
      <c r="A4" s="281" t="s">
        <v>117</v>
      </c>
      <c r="B4" s="280">
        <v>1</v>
      </c>
      <c r="C4" s="275">
        <v>1</v>
      </c>
      <c r="D4" s="275" t="s">
        <v>354</v>
      </c>
      <c r="E4" s="274">
        <v>11.6</v>
      </c>
      <c r="F4" s="274"/>
      <c r="G4" s="274"/>
      <c r="H4" s="274"/>
      <c r="I4" s="274">
        <v>2024</v>
      </c>
      <c r="J4" s="274"/>
      <c r="K4" s="274"/>
      <c r="L4" s="274"/>
      <c r="M4" s="274"/>
      <c r="N4" s="274"/>
      <c r="O4" s="274">
        <v>2724</v>
      </c>
      <c r="P4" s="274">
        <v>2724</v>
      </c>
      <c r="Q4" s="274">
        <v>470560</v>
      </c>
      <c r="R4" s="274">
        <v>7040</v>
      </c>
      <c r="S4" s="274">
        <v>1752.3182075308971</v>
      </c>
    </row>
    <row r="5" spans="1:19" x14ac:dyDescent="0.3">
      <c r="A5" s="279" t="s">
        <v>118</v>
      </c>
      <c r="B5" s="278">
        <v>2</v>
      </c>
      <c r="C5">
        <v>1</v>
      </c>
      <c r="D5">
        <v>520</v>
      </c>
      <c r="E5">
        <v>3.6</v>
      </c>
      <c r="I5">
        <v>625</v>
      </c>
      <c r="Q5">
        <v>116127</v>
      </c>
    </row>
    <row r="6" spans="1:19" x14ac:dyDescent="0.3">
      <c r="A6" s="281" t="s">
        <v>119</v>
      </c>
      <c r="B6" s="280">
        <v>3</v>
      </c>
      <c r="C6">
        <v>1</v>
      </c>
      <c r="D6">
        <v>521</v>
      </c>
      <c r="E6">
        <v>7</v>
      </c>
      <c r="I6">
        <v>1215</v>
      </c>
      <c r="O6">
        <v>1966</v>
      </c>
      <c r="P6">
        <v>1966</v>
      </c>
      <c r="Q6">
        <v>290665</v>
      </c>
    </row>
    <row r="7" spans="1:19" x14ac:dyDescent="0.3">
      <c r="A7" s="279" t="s">
        <v>120</v>
      </c>
      <c r="B7" s="278">
        <v>4</v>
      </c>
      <c r="C7">
        <v>1</v>
      </c>
      <c r="D7">
        <v>522</v>
      </c>
      <c r="E7">
        <v>1</v>
      </c>
      <c r="I7">
        <v>184</v>
      </c>
      <c r="O7">
        <v>758</v>
      </c>
      <c r="P7">
        <v>758</v>
      </c>
      <c r="Q7">
        <v>63768</v>
      </c>
    </row>
    <row r="8" spans="1:19" x14ac:dyDescent="0.3">
      <c r="A8" s="281" t="s">
        <v>121</v>
      </c>
      <c r="B8" s="280">
        <v>5</v>
      </c>
      <c r="C8">
        <v>1</v>
      </c>
      <c r="D8">
        <v>526</v>
      </c>
      <c r="R8">
        <v>7040</v>
      </c>
      <c r="S8">
        <v>1752.3182075308971</v>
      </c>
    </row>
    <row r="9" spans="1:19" x14ac:dyDescent="0.3">
      <c r="A9" s="279" t="s">
        <v>122</v>
      </c>
      <c r="B9" s="278">
        <v>6</v>
      </c>
      <c r="C9">
        <v>1</v>
      </c>
      <c r="D9" t="s">
        <v>355</v>
      </c>
      <c r="E9">
        <v>1</v>
      </c>
      <c r="I9">
        <v>184</v>
      </c>
      <c r="Q9">
        <v>24280</v>
      </c>
    </row>
    <row r="10" spans="1:19" x14ac:dyDescent="0.3">
      <c r="A10" s="281" t="s">
        <v>123</v>
      </c>
      <c r="B10" s="280">
        <v>7</v>
      </c>
      <c r="C10">
        <v>1</v>
      </c>
      <c r="D10">
        <v>30</v>
      </c>
      <c r="E10">
        <v>1</v>
      </c>
      <c r="I10">
        <v>184</v>
      </c>
      <c r="Q10">
        <v>24280</v>
      </c>
    </row>
    <row r="11" spans="1:19" x14ac:dyDescent="0.3">
      <c r="A11" s="279" t="s">
        <v>124</v>
      </c>
      <c r="B11" s="278">
        <v>8</v>
      </c>
      <c r="C11" t="s">
        <v>356</v>
      </c>
      <c r="E11">
        <v>12.6</v>
      </c>
      <c r="I11">
        <v>2208</v>
      </c>
      <c r="O11">
        <v>2724</v>
      </c>
      <c r="P11">
        <v>2724</v>
      </c>
      <c r="Q11">
        <v>494840</v>
      </c>
      <c r="R11">
        <v>7040</v>
      </c>
      <c r="S11">
        <v>1752.3182075308971</v>
      </c>
    </row>
    <row r="12" spans="1:19" x14ac:dyDescent="0.3">
      <c r="A12" s="281" t="s">
        <v>125</v>
      </c>
      <c r="B12" s="280">
        <v>9</v>
      </c>
      <c r="C12">
        <v>2</v>
      </c>
      <c r="D12" t="s">
        <v>354</v>
      </c>
      <c r="E12">
        <v>11.6</v>
      </c>
      <c r="I12">
        <v>1698</v>
      </c>
      <c r="Q12">
        <v>451592</v>
      </c>
      <c r="R12">
        <v>2200</v>
      </c>
      <c r="S12">
        <v>1752.3182075308971</v>
      </c>
    </row>
    <row r="13" spans="1:19" x14ac:dyDescent="0.3">
      <c r="A13" s="279" t="s">
        <v>126</v>
      </c>
      <c r="B13" s="278">
        <v>10</v>
      </c>
      <c r="C13">
        <v>2</v>
      </c>
      <c r="D13">
        <v>520</v>
      </c>
      <c r="E13">
        <v>3.6</v>
      </c>
      <c r="I13">
        <v>514</v>
      </c>
      <c r="Q13">
        <v>110836</v>
      </c>
    </row>
    <row r="14" spans="1:19" x14ac:dyDescent="0.3">
      <c r="A14" s="281" t="s">
        <v>127</v>
      </c>
      <c r="B14" s="280">
        <v>11</v>
      </c>
      <c r="C14">
        <v>2</v>
      </c>
      <c r="D14">
        <v>521</v>
      </c>
      <c r="E14">
        <v>7</v>
      </c>
      <c r="I14">
        <v>1024</v>
      </c>
      <c r="Q14">
        <v>277746</v>
      </c>
    </row>
    <row r="15" spans="1:19" x14ac:dyDescent="0.3">
      <c r="A15" s="279" t="s">
        <v>128</v>
      </c>
      <c r="B15" s="278">
        <v>12</v>
      </c>
      <c r="C15">
        <v>2</v>
      </c>
      <c r="D15">
        <v>522</v>
      </c>
      <c r="E15">
        <v>1</v>
      </c>
      <c r="I15">
        <v>160</v>
      </c>
      <c r="Q15">
        <v>63010</v>
      </c>
    </row>
    <row r="16" spans="1:19" x14ac:dyDescent="0.3">
      <c r="A16" s="277" t="s">
        <v>116</v>
      </c>
      <c r="B16" s="276">
        <v>2018</v>
      </c>
      <c r="C16">
        <v>2</v>
      </c>
      <c r="D16">
        <v>526</v>
      </c>
      <c r="R16">
        <v>2200</v>
      </c>
      <c r="S16">
        <v>1752.3182075308971</v>
      </c>
    </row>
    <row r="17" spans="3:19" x14ac:dyDescent="0.3">
      <c r="C17">
        <v>2</v>
      </c>
      <c r="D17" t="s">
        <v>355</v>
      </c>
      <c r="E17">
        <v>1</v>
      </c>
      <c r="I17">
        <v>152</v>
      </c>
      <c r="Q17">
        <v>24202</v>
      </c>
    </row>
    <row r="18" spans="3:19" x14ac:dyDescent="0.3">
      <c r="C18">
        <v>2</v>
      </c>
      <c r="D18">
        <v>30</v>
      </c>
      <c r="E18">
        <v>1</v>
      </c>
      <c r="I18">
        <v>152</v>
      </c>
      <c r="Q18">
        <v>24202</v>
      </c>
    </row>
    <row r="19" spans="3:19" x14ac:dyDescent="0.3">
      <c r="C19" t="s">
        <v>357</v>
      </c>
      <c r="E19">
        <v>12.6</v>
      </c>
      <c r="I19">
        <v>1850</v>
      </c>
      <c r="Q19">
        <v>475794</v>
      </c>
      <c r="R19">
        <v>2200</v>
      </c>
      <c r="S19">
        <v>1752.3182075308971</v>
      </c>
    </row>
    <row r="20" spans="3:19" x14ac:dyDescent="0.3">
      <c r="C20">
        <v>3</v>
      </c>
      <c r="D20" t="s">
        <v>354</v>
      </c>
      <c r="E20">
        <v>11.6</v>
      </c>
      <c r="I20">
        <v>1888</v>
      </c>
      <c r="Q20">
        <v>465581</v>
      </c>
      <c r="R20">
        <v>10050</v>
      </c>
      <c r="S20">
        <v>1752.3182075308971</v>
      </c>
    </row>
    <row r="21" spans="3:19" x14ac:dyDescent="0.3">
      <c r="C21">
        <v>3</v>
      </c>
      <c r="D21">
        <v>520</v>
      </c>
      <c r="E21">
        <v>3.6</v>
      </c>
      <c r="I21">
        <v>595</v>
      </c>
      <c r="Q21">
        <v>115681</v>
      </c>
    </row>
    <row r="22" spans="3:19" x14ac:dyDescent="0.3">
      <c r="C22">
        <v>3</v>
      </c>
      <c r="D22">
        <v>521</v>
      </c>
      <c r="E22">
        <v>7</v>
      </c>
      <c r="I22">
        <v>1125</v>
      </c>
      <c r="Q22">
        <v>286531</v>
      </c>
    </row>
    <row r="23" spans="3:19" x14ac:dyDescent="0.3">
      <c r="C23">
        <v>3</v>
      </c>
      <c r="D23">
        <v>522</v>
      </c>
      <c r="E23">
        <v>1</v>
      </c>
      <c r="I23">
        <v>168</v>
      </c>
      <c r="Q23">
        <v>63369</v>
      </c>
    </row>
    <row r="24" spans="3:19" x14ac:dyDescent="0.3">
      <c r="C24">
        <v>3</v>
      </c>
      <c r="D24">
        <v>526</v>
      </c>
      <c r="R24">
        <v>10050</v>
      </c>
      <c r="S24">
        <v>1752.3182075308971</v>
      </c>
    </row>
    <row r="25" spans="3:19" x14ac:dyDescent="0.3">
      <c r="C25">
        <v>3</v>
      </c>
      <c r="D25" t="s">
        <v>355</v>
      </c>
      <c r="E25">
        <v>1</v>
      </c>
      <c r="I25">
        <v>152</v>
      </c>
      <c r="Q25">
        <v>24378</v>
      </c>
    </row>
    <row r="26" spans="3:19" x14ac:dyDescent="0.3">
      <c r="C26">
        <v>3</v>
      </c>
      <c r="D26">
        <v>30</v>
      </c>
      <c r="E26">
        <v>1</v>
      </c>
      <c r="I26">
        <v>152</v>
      </c>
      <c r="Q26">
        <v>24378</v>
      </c>
    </row>
    <row r="27" spans="3:19" x14ac:dyDescent="0.3">
      <c r="C27" t="s">
        <v>358</v>
      </c>
      <c r="E27">
        <v>12.6</v>
      </c>
      <c r="I27">
        <v>2040</v>
      </c>
      <c r="Q27">
        <v>489959</v>
      </c>
      <c r="R27">
        <v>10050</v>
      </c>
      <c r="S27">
        <v>1752.3182075308971</v>
      </c>
    </row>
    <row r="28" spans="3:19" x14ac:dyDescent="0.3">
      <c r="C28">
        <v>4</v>
      </c>
      <c r="D28" t="s">
        <v>354</v>
      </c>
      <c r="E28">
        <v>11.6</v>
      </c>
      <c r="I28">
        <v>1822</v>
      </c>
      <c r="Q28">
        <v>463821</v>
      </c>
      <c r="R28">
        <v>6970</v>
      </c>
      <c r="S28">
        <v>1752.3182075308971</v>
      </c>
    </row>
    <row r="29" spans="3:19" x14ac:dyDescent="0.3">
      <c r="C29">
        <v>4</v>
      </c>
      <c r="D29">
        <v>520</v>
      </c>
      <c r="E29">
        <v>3.6</v>
      </c>
      <c r="I29">
        <v>550</v>
      </c>
      <c r="Q29">
        <v>109537</v>
      </c>
    </row>
    <row r="30" spans="3:19" x14ac:dyDescent="0.3">
      <c r="C30">
        <v>4</v>
      </c>
      <c r="D30">
        <v>521</v>
      </c>
      <c r="E30">
        <v>7</v>
      </c>
      <c r="I30">
        <v>1112</v>
      </c>
      <c r="Q30">
        <v>287027</v>
      </c>
    </row>
    <row r="31" spans="3:19" x14ac:dyDescent="0.3">
      <c r="C31">
        <v>4</v>
      </c>
      <c r="D31">
        <v>522</v>
      </c>
      <c r="E31">
        <v>1</v>
      </c>
      <c r="I31">
        <v>160</v>
      </c>
      <c r="Q31">
        <v>67257</v>
      </c>
    </row>
    <row r="32" spans="3:19" x14ac:dyDescent="0.3">
      <c r="C32">
        <v>4</v>
      </c>
      <c r="D32">
        <v>526</v>
      </c>
      <c r="R32">
        <v>6970</v>
      </c>
      <c r="S32">
        <v>1752.3182075308971</v>
      </c>
    </row>
    <row r="33" spans="3:19" x14ac:dyDescent="0.3">
      <c r="C33">
        <v>4</v>
      </c>
      <c r="D33" t="s">
        <v>355</v>
      </c>
      <c r="E33">
        <v>1</v>
      </c>
      <c r="I33">
        <v>168</v>
      </c>
      <c r="Q33">
        <v>24280</v>
      </c>
    </row>
    <row r="34" spans="3:19" x14ac:dyDescent="0.3">
      <c r="C34">
        <v>4</v>
      </c>
      <c r="D34">
        <v>30</v>
      </c>
      <c r="E34">
        <v>1</v>
      </c>
      <c r="I34">
        <v>168</v>
      </c>
      <c r="Q34">
        <v>24280</v>
      </c>
    </row>
    <row r="35" spans="3:19" x14ac:dyDescent="0.3">
      <c r="C35" t="s">
        <v>359</v>
      </c>
      <c r="E35">
        <v>12.6</v>
      </c>
      <c r="I35">
        <v>1990</v>
      </c>
      <c r="Q35">
        <v>488101</v>
      </c>
      <c r="R35">
        <v>6970</v>
      </c>
      <c r="S35">
        <v>1752.3182075308971</v>
      </c>
    </row>
    <row r="36" spans="3:19" x14ac:dyDescent="0.3">
      <c r="C36">
        <v>5</v>
      </c>
      <c r="D36" t="s">
        <v>354</v>
      </c>
      <c r="E36">
        <v>11.4</v>
      </c>
      <c r="I36">
        <v>1959</v>
      </c>
      <c r="O36">
        <v>750</v>
      </c>
      <c r="P36">
        <v>750</v>
      </c>
      <c r="Q36">
        <v>469537</v>
      </c>
      <c r="S36">
        <v>1752.3182075308971</v>
      </c>
    </row>
    <row r="37" spans="3:19" x14ac:dyDescent="0.3">
      <c r="C37">
        <v>5</v>
      </c>
      <c r="D37">
        <v>520</v>
      </c>
      <c r="E37">
        <v>3.4</v>
      </c>
      <c r="I37">
        <v>607</v>
      </c>
      <c r="Q37">
        <v>110338</v>
      </c>
    </row>
    <row r="38" spans="3:19" x14ac:dyDescent="0.3">
      <c r="C38">
        <v>5</v>
      </c>
      <c r="D38">
        <v>521</v>
      </c>
      <c r="E38">
        <v>7</v>
      </c>
      <c r="I38">
        <v>1180</v>
      </c>
      <c r="O38">
        <v>750</v>
      </c>
      <c r="P38">
        <v>750</v>
      </c>
      <c r="Q38">
        <v>291531</v>
      </c>
    </row>
    <row r="39" spans="3:19" x14ac:dyDescent="0.3">
      <c r="C39">
        <v>5</v>
      </c>
      <c r="D39">
        <v>522</v>
      </c>
      <c r="E39">
        <v>1</v>
      </c>
      <c r="I39">
        <v>172</v>
      </c>
      <c r="Q39">
        <v>67668</v>
      </c>
    </row>
    <row r="40" spans="3:19" x14ac:dyDescent="0.3">
      <c r="C40">
        <v>5</v>
      </c>
      <c r="D40">
        <v>526</v>
      </c>
      <c r="S40">
        <v>1752.3182075308971</v>
      </c>
    </row>
    <row r="41" spans="3:19" x14ac:dyDescent="0.3">
      <c r="C41">
        <v>5</v>
      </c>
      <c r="D41" t="s">
        <v>355</v>
      </c>
      <c r="E41">
        <v>1</v>
      </c>
      <c r="I41">
        <v>176</v>
      </c>
      <c r="Q41">
        <v>24397</v>
      </c>
    </row>
    <row r="42" spans="3:19" x14ac:dyDescent="0.3">
      <c r="C42">
        <v>5</v>
      </c>
      <c r="D42">
        <v>30</v>
      </c>
      <c r="E42">
        <v>1</v>
      </c>
      <c r="I42">
        <v>176</v>
      </c>
      <c r="Q42">
        <v>24397</v>
      </c>
    </row>
    <row r="43" spans="3:19" x14ac:dyDescent="0.3">
      <c r="C43" t="s">
        <v>360</v>
      </c>
      <c r="E43">
        <v>12.4</v>
      </c>
      <c r="I43">
        <v>2135</v>
      </c>
      <c r="O43">
        <v>750</v>
      </c>
      <c r="P43">
        <v>750</v>
      </c>
      <c r="Q43">
        <v>493934</v>
      </c>
      <c r="S43">
        <v>1752.3182075308971</v>
      </c>
    </row>
    <row r="44" spans="3:19" x14ac:dyDescent="0.3">
      <c r="C44">
        <v>6</v>
      </c>
      <c r="D44" t="s">
        <v>354</v>
      </c>
      <c r="E44">
        <v>12.4</v>
      </c>
      <c r="I44">
        <v>1825</v>
      </c>
      <c r="Q44">
        <v>475521</v>
      </c>
      <c r="R44">
        <v>6870</v>
      </c>
      <c r="S44">
        <v>1752.3182075308971</v>
      </c>
    </row>
    <row r="45" spans="3:19" x14ac:dyDescent="0.3">
      <c r="C45">
        <v>6</v>
      </c>
      <c r="D45">
        <v>520</v>
      </c>
      <c r="E45">
        <v>4.4000000000000004</v>
      </c>
      <c r="I45">
        <v>613</v>
      </c>
      <c r="Q45">
        <v>121450</v>
      </c>
    </row>
    <row r="46" spans="3:19" x14ac:dyDescent="0.3">
      <c r="C46">
        <v>6</v>
      </c>
      <c r="D46">
        <v>521</v>
      </c>
      <c r="E46">
        <v>7</v>
      </c>
      <c r="I46">
        <v>1052</v>
      </c>
      <c r="Q46">
        <v>286814</v>
      </c>
    </row>
    <row r="47" spans="3:19" x14ac:dyDescent="0.3">
      <c r="C47">
        <v>6</v>
      </c>
      <c r="D47">
        <v>522</v>
      </c>
      <c r="E47">
        <v>1</v>
      </c>
      <c r="I47">
        <v>160</v>
      </c>
      <c r="Q47">
        <v>67257</v>
      </c>
    </row>
    <row r="48" spans="3:19" x14ac:dyDescent="0.3">
      <c r="C48">
        <v>6</v>
      </c>
      <c r="D48">
        <v>526</v>
      </c>
      <c r="R48">
        <v>6870</v>
      </c>
      <c r="S48">
        <v>1752.3182075308971</v>
      </c>
    </row>
    <row r="49" spans="3:19" x14ac:dyDescent="0.3">
      <c r="C49">
        <v>6</v>
      </c>
      <c r="D49" t="s">
        <v>355</v>
      </c>
      <c r="E49">
        <v>1</v>
      </c>
      <c r="I49">
        <v>88</v>
      </c>
      <c r="O49">
        <v>15000</v>
      </c>
      <c r="P49">
        <v>15000</v>
      </c>
      <c r="Q49">
        <v>37612</v>
      </c>
    </row>
    <row r="50" spans="3:19" x14ac:dyDescent="0.3">
      <c r="C50">
        <v>6</v>
      </c>
      <c r="D50">
        <v>30</v>
      </c>
      <c r="E50">
        <v>1</v>
      </c>
      <c r="I50">
        <v>88</v>
      </c>
      <c r="O50">
        <v>15000</v>
      </c>
      <c r="P50">
        <v>15000</v>
      </c>
      <c r="Q50">
        <v>37612</v>
      </c>
    </row>
    <row r="51" spans="3:19" x14ac:dyDescent="0.3">
      <c r="C51" t="s">
        <v>361</v>
      </c>
      <c r="E51">
        <v>13.4</v>
      </c>
      <c r="I51">
        <v>1913</v>
      </c>
      <c r="O51">
        <v>15000</v>
      </c>
      <c r="P51">
        <v>15000</v>
      </c>
      <c r="Q51">
        <v>513133</v>
      </c>
      <c r="R51">
        <v>6870</v>
      </c>
      <c r="S51">
        <v>1752.3182075308971</v>
      </c>
    </row>
    <row r="52" spans="3:19" x14ac:dyDescent="0.3">
      <c r="C52">
        <v>7</v>
      </c>
      <c r="D52" t="s">
        <v>354</v>
      </c>
      <c r="E52">
        <v>12.4</v>
      </c>
      <c r="I52">
        <v>1809</v>
      </c>
      <c r="O52">
        <v>154831</v>
      </c>
      <c r="P52">
        <v>154831</v>
      </c>
      <c r="Q52">
        <v>635630</v>
      </c>
      <c r="R52">
        <v>18822</v>
      </c>
      <c r="S52">
        <v>1752.3182075308971</v>
      </c>
    </row>
    <row r="53" spans="3:19" x14ac:dyDescent="0.3">
      <c r="C53">
        <v>7</v>
      </c>
      <c r="D53">
        <v>520</v>
      </c>
      <c r="E53">
        <v>4.4000000000000004</v>
      </c>
      <c r="I53">
        <v>647</v>
      </c>
      <c r="O53">
        <v>38241</v>
      </c>
      <c r="P53">
        <v>38241</v>
      </c>
      <c r="Q53">
        <v>178467</v>
      </c>
    </row>
    <row r="54" spans="3:19" x14ac:dyDescent="0.3">
      <c r="C54">
        <v>7</v>
      </c>
      <c r="D54">
        <v>521</v>
      </c>
      <c r="E54">
        <v>7</v>
      </c>
      <c r="I54">
        <v>1018</v>
      </c>
      <c r="O54">
        <v>86590</v>
      </c>
      <c r="P54">
        <v>86590</v>
      </c>
      <c r="Q54">
        <v>359699</v>
      </c>
    </row>
    <row r="55" spans="3:19" x14ac:dyDescent="0.3">
      <c r="C55">
        <v>7</v>
      </c>
      <c r="D55">
        <v>522</v>
      </c>
      <c r="E55">
        <v>1</v>
      </c>
      <c r="I55">
        <v>144</v>
      </c>
      <c r="O55">
        <v>30000</v>
      </c>
      <c r="P55">
        <v>30000</v>
      </c>
      <c r="Q55">
        <v>97464</v>
      </c>
    </row>
    <row r="56" spans="3:19" x14ac:dyDescent="0.3">
      <c r="C56">
        <v>7</v>
      </c>
      <c r="D56">
        <v>526</v>
      </c>
      <c r="R56">
        <v>18822</v>
      </c>
      <c r="S56">
        <v>1752.3182075308971</v>
      </c>
    </row>
    <row r="57" spans="3:19" x14ac:dyDescent="0.3">
      <c r="C57">
        <v>7</v>
      </c>
      <c r="D57" t="s">
        <v>355</v>
      </c>
      <c r="E57">
        <v>1</v>
      </c>
      <c r="I57">
        <v>176</v>
      </c>
      <c r="O57">
        <v>8728</v>
      </c>
      <c r="P57">
        <v>8728</v>
      </c>
      <c r="Q57">
        <v>29508</v>
      </c>
    </row>
    <row r="58" spans="3:19" x14ac:dyDescent="0.3">
      <c r="C58">
        <v>7</v>
      </c>
      <c r="D58">
        <v>30</v>
      </c>
      <c r="E58">
        <v>1</v>
      </c>
      <c r="I58">
        <v>176</v>
      </c>
      <c r="O58">
        <v>8728</v>
      </c>
      <c r="P58">
        <v>8728</v>
      </c>
      <c r="Q58">
        <v>29508</v>
      </c>
    </row>
    <row r="59" spans="3:19" x14ac:dyDescent="0.3">
      <c r="C59" t="s">
        <v>362</v>
      </c>
      <c r="E59">
        <v>13.4</v>
      </c>
      <c r="I59">
        <v>1985</v>
      </c>
      <c r="O59">
        <v>163559</v>
      </c>
      <c r="P59">
        <v>163559</v>
      </c>
      <c r="Q59">
        <v>665138</v>
      </c>
      <c r="R59">
        <v>18822</v>
      </c>
      <c r="S59">
        <v>1752.3182075308971</v>
      </c>
    </row>
    <row r="60" spans="3:19" x14ac:dyDescent="0.3">
      <c r="C60">
        <v>8</v>
      </c>
      <c r="D60" t="s">
        <v>354</v>
      </c>
      <c r="E60">
        <v>12.4</v>
      </c>
      <c r="I60">
        <v>1596</v>
      </c>
      <c r="O60">
        <v>750</v>
      </c>
      <c r="P60">
        <v>750</v>
      </c>
      <c r="Q60">
        <v>493241</v>
      </c>
      <c r="R60">
        <v>11500</v>
      </c>
      <c r="S60">
        <v>1752.3182075308971</v>
      </c>
    </row>
    <row r="61" spans="3:19" x14ac:dyDescent="0.3">
      <c r="C61">
        <v>8</v>
      </c>
      <c r="D61">
        <v>520</v>
      </c>
      <c r="E61">
        <v>4.4000000000000004</v>
      </c>
      <c r="I61">
        <v>709</v>
      </c>
      <c r="Q61">
        <v>141225</v>
      </c>
    </row>
    <row r="62" spans="3:19" x14ac:dyDescent="0.3">
      <c r="C62">
        <v>8</v>
      </c>
      <c r="D62">
        <v>521</v>
      </c>
      <c r="E62">
        <v>7</v>
      </c>
      <c r="I62">
        <v>743</v>
      </c>
      <c r="O62">
        <v>750</v>
      </c>
      <c r="P62">
        <v>750</v>
      </c>
      <c r="Q62">
        <v>283839</v>
      </c>
    </row>
    <row r="63" spans="3:19" x14ac:dyDescent="0.3">
      <c r="C63">
        <v>8</v>
      </c>
      <c r="D63">
        <v>522</v>
      </c>
      <c r="E63">
        <v>1</v>
      </c>
      <c r="I63">
        <v>144</v>
      </c>
      <c r="Q63">
        <v>68177</v>
      </c>
    </row>
    <row r="64" spans="3:19" x14ac:dyDescent="0.3">
      <c r="C64">
        <v>8</v>
      </c>
      <c r="D64">
        <v>526</v>
      </c>
      <c r="R64">
        <v>11500</v>
      </c>
      <c r="S64">
        <v>1752.3182075308971</v>
      </c>
    </row>
    <row r="65" spans="3:19" x14ac:dyDescent="0.3">
      <c r="C65">
        <v>8</v>
      </c>
      <c r="D65" t="s">
        <v>355</v>
      </c>
      <c r="E65">
        <v>1</v>
      </c>
      <c r="I65">
        <v>136</v>
      </c>
      <c r="Q65">
        <v>21387</v>
      </c>
    </row>
    <row r="66" spans="3:19" x14ac:dyDescent="0.3">
      <c r="C66">
        <v>8</v>
      </c>
      <c r="D66">
        <v>30</v>
      </c>
      <c r="E66">
        <v>1</v>
      </c>
      <c r="I66">
        <v>136</v>
      </c>
      <c r="Q66">
        <v>21387</v>
      </c>
    </row>
    <row r="67" spans="3:19" x14ac:dyDescent="0.3">
      <c r="C67" t="s">
        <v>363</v>
      </c>
      <c r="E67">
        <v>13.4</v>
      </c>
      <c r="I67">
        <v>1732</v>
      </c>
      <c r="O67">
        <v>750</v>
      </c>
      <c r="P67">
        <v>750</v>
      </c>
      <c r="Q67">
        <v>514628</v>
      </c>
      <c r="R67">
        <v>11500</v>
      </c>
      <c r="S67">
        <v>1752.3182075308971</v>
      </c>
    </row>
    <row r="68" spans="3:19" x14ac:dyDescent="0.3">
      <c r="C68">
        <v>9</v>
      </c>
      <c r="D68" t="s">
        <v>354</v>
      </c>
      <c r="E68">
        <v>12.2</v>
      </c>
      <c r="I68">
        <v>1567</v>
      </c>
      <c r="O68">
        <v>4266</v>
      </c>
      <c r="P68">
        <v>4266</v>
      </c>
      <c r="Q68">
        <v>473965</v>
      </c>
      <c r="R68">
        <v>390</v>
      </c>
      <c r="S68">
        <v>1752.3182075308971</v>
      </c>
    </row>
    <row r="69" spans="3:19" x14ac:dyDescent="0.3">
      <c r="C69">
        <v>9</v>
      </c>
      <c r="D69">
        <v>520</v>
      </c>
      <c r="E69">
        <v>4.4000000000000004</v>
      </c>
      <c r="I69">
        <v>500</v>
      </c>
      <c r="O69">
        <v>262</v>
      </c>
      <c r="P69">
        <v>262</v>
      </c>
      <c r="Q69">
        <v>131147</v>
      </c>
    </row>
    <row r="70" spans="3:19" x14ac:dyDescent="0.3">
      <c r="C70">
        <v>9</v>
      </c>
      <c r="D70">
        <v>521</v>
      </c>
      <c r="E70">
        <v>6.8</v>
      </c>
      <c r="I70">
        <v>963</v>
      </c>
      <c r="O70">
        <v>3577</v>
      </c>
      <c r="P70">
        <v>3577</v>
      </c>
      <c r="Q70">
        <v>276923</v>
      </c>
    </row>
    <row r="71" spans="3:19" x14ac:dyDescent="0.3">
      <c r="C71">
        <v>9</v>
      </c>
      <c r="D71">
        <v>522</v>
      </c>
      <c r="E71">
        <v>1</v>
      </c>
      <c r="I71">
        <v>104</v>
      </c>
      <c r="O71">
        <v>427</v>
      </c>
      <c r="P71">
        <v>427</v>
      </c>
      <c r="Q71">
        <v>65895</v>
      </c>
    </row>
    <row r="72" spans="3:19" x14ac:dyDescent="0.3">
      <c r="C72">
        <v>9</v>
      </c>
      <c r="D72">
        <v>526</v>
      </c>
      <c r="R72">
        <v>390</v>
      </c>
      <c r="S72">
        <v>1752.3182075308971</v>
      </c>
    </row>
    <row r="73" spans="3:19" x14ac:dyDescent="0.3">
      <c r="C73">
        <v>9</v>
      </c>
      <c r="D73" t="s">
        <v>355</v>
      </c>
      <c r="E73">
        <v>1</v>
      </c>
      <c r="I73">
        <v>128</v>
      </c>
      <c r="Q73">
        <v>16624</v>
      </c>
    </row>
    <row r="74" spans="3:19" x14ac:dyDescent="0.3">
      <c r="C74">
        <v>9</v>
      </c>
      <c r="D74">
        <v>30</v>
      </c>
      <c r="E74">
        <v>1</v>
      </c>
      <c r="I74">
        <v>128</v>
      </c>
      <c r="Q74">
        <v>16624</v>
      </c>
    </row>
    <row r="75" spans="3:19" x14ac:dyDescent="0.3">
      <c r="C75" t="s">
        <v>364</v>
      </c>
      <c r="E75">
        <v>13.2</v>
      </c>
      <c r="I75">
        <v>1695</v>
      </c>
      <c r="O75">
        <v>4266</v>
      </c>
      <c r="P75">
        <v>4266</v>
      </c>
      <c r="Q75">
        <v>490589</v>
      </c>
      <c r="R75">
        <v>390</v>
      </c>
      <c r="S75">
        <v>1752.3182075308971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67" t="s">
        <v>373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" customHeight="1" thickBot="1" x14ac:dyDescent="0.35">
      <c r="A3" s="181" t="s">
        <v>99</v>
      </c>
      <c r="B3" s="182">
        <f>SUBTOTAL(9,B6:B1048576)/4</f>
        <v>3512129.0099999993</v>
      </c>
      <c r="C3" s="183">
        <f t="shared" ref="C3:Z3" si="0">SUBTOTAL(9,C6:C1048576)</f>
        <v>4</v>
      </c>
      <c r="D3" s="183"/>
      <c r="E3" s="183">
        <f>SUBTOTAL(9,E6:E1048576)/4</f>
        <v>3588233.3699999992</v>
      </c>
      <c r="F3" s="183"/>
      <c r="G3" s="183">
        <f t="shared" si="0"/>
        <v>4</v>
      </c>
      <c r="H3" s="183">
        <f>SUBTOTAL(9,H6:H1048576)/4</f>
        <v>4058540.01</v>
      </c>
      <c r="I3" s="186">
        <f>IF(B3&lt;&gt;0,H3/B3,"")</f>
        <v>1.1555782827009538</v>
      </c>
      <c r="J3" s="184">
        <f>IF(E3&lt;&gt;0,H3/E3,"")</f>
        <v>1.1310691338896948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" customHeight="1" x14ac:dyDescent="0.3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" customHeight="1" thickBot="1" x14ac:dyDescent="0.35">
      <c r="A5" s="444"/>
      <c r="B5" s="445">
        <v>2015</v>
      </c>
      <c r="C5" s="446"/>
      <c r="D5" s="446"/>
      <c r="E5" s="446">
        <v>2017</v>
      </c>
      <c r="F5" s="446"/>
      <c r="G5" s="446"/>
      <c r="H5" s="446">
        <v>2018</v>
      </c>
      <c r="I5" s="447" t="s">
        <v>161</v>
      </c>
      <c r="J5" s="448" t="s">
        <v>2</v>
      </c>
      <c r="K5" s="445">
        <v>2015</v>
      </c>
      <c r="L5" s="446"/>
      <c r="M5" s="446"/>
      <c r="N5" s="446">
        <v>2017</v>
      </c>
      <c r="O5" s="446"/>
      <c r="P5" s="446"/>
      <c r="Q5" s="446">
        <v>2018</v>
      </c>
      <c r="R5" s="447" t="s">
        <v>161</v>
      </c>
      <c r="S5" s="448" t="s">
        <v>2</v>
      </c>
      <c r="T5" s="445">
        <v>2015</v>
      </c>
      <c r="U5" s="446"/>
      <c r="V5" s="446"/>
      <c r="W5" s="446">
        <v>2017</v>
      </c>
      <c r="X5" s="446"/>
      <c r="Y5" s="446"/>
      <c r="Z5" s="446">
        <v>2018</v>
      </c>
      <c r="AA5" s="447" t="s">
        <v>161</v>
      </c>
      <c r="AB5" s="448" t="s">
        <v>2</v>
      </c>
    </row>
    <row r="6" spans="1:28" ht="14.4" customHeight="1" x14ac:dyDescent="0.3">
      <c r="A6" s="449" t="s">
        <v>371</v>
      </c>
      <c r="B6" s="450">
        <v>3512129.0099999993</v>
      </c>
      <c r="C6" s="451">
        <v>1</v>
      </c>
      <c r="D6" s="451">
        <v>0.97879057682360282</v>
      </c>
      <c r="E6" s="450">
        <v>3588233.3699999992</v>
      </c>
      <c r="F6" s="451">
        <v>1.0216690103875199</v>
      </c>
      <c r="G6" s="451">
        <v>1</v>
      </c>
      <c r="H6" s="450">
        <v>4058540.01</v>
      </c>
      <c r="I6" s="451">
        <v>1.1555782827009538</v>
      </c>
      <c r="J6" s="451">
        <v>1.1310691338896948</v>
      </c>
      <c r="K6" s="450"/>
      <c r="L6" s="451"/>
      <c r="M6" s="451"/>
      <c r="N6" s="450"/>
      <c r="O6" s="451"/>
      <c r="P6" s="451"/>
      <c r="Q6" s="450"/>
      <c r="R6" s="451"/>
      <c r="S6" s="451"/>
      <c r="T6" s="450"/>
      <c r="U6" s="451"/>
      <c r="V6" s="451"/>
      <c r="W6" s="450"/>
      <c r="X6" s="451"/>
      <c r="Y6" s="451"/>
      <c r="Z6" s="450"/>
      <c r="AA6" s="451"/>
      <c r="AB6" s="452"/>
    </row>
    <row r="7" spans="1:28" ht="14.4" customHeight="1" thickBot="1" x14ac:dyDescent="0.35">
      <c r="A7" s="456" t="s">
        <v>372</v>
      </c>
      <c r="B7" s="453">
        <v>3512129.0099999993</v>
      </c>
      <c r="C7" s="454">
        <v>1</v>
      </c>
      <c r="D7" s="454">
        <v>0.97879057682360282</v>
      </c>
      <c r="E7" s="453">
        <v>3588233.3699999992</v>
      </c>
      <c r="F7" s="454">
        <v>1.0216690103875199</v>
      </c>
      <c r="G7" s="454">
        <v>1</v>
      </c>
      <c r="H7" s="453">
        <v>4058540.01</v>
      </c>
      <c r="I7" s="454">
        <v>1.1555782827009538</v>
      </c>
      <c r="J7" s="454">
        <v>1.1310691338896948</v>
      </c>
      <c r="K7" s="453"/>
      <c r="L7" s="454"/>
      <c r="M7" s="454"/>
      <c r="N7" s="453"/>
      <c r="O7" s="454"/>
      <c r="P7" s="454"/>
      <c r="Q7" s="453"/>
      <c r="R7" s="454"/>
      <c r="S7" s="454"/>
      <c r="T7" s="453"/>
      <c r="U7" s="454"/>
      <c r="V7" s="454"/>
      <c r="W7" s="453"/>
      <c r="X7" s="454"/>
      <c r="Y7" s="454"/>
      <c r="Z7" s="453"/>
      <c r="AA7" s="454"/>
      <c r="AB7" s="455"/>
    </row>
    <row r="8" spans="1:28" ht="14.4" customHeight="1" thickBot="1" x14ac:dyDescent="0.35"/>
    <row r="9" spans="1:28" ht="14.4" customHeight="1" x14ac:dyDescent="0.3">
      <c r="A9" s="449" t="s">
        <v>346</v>
      </c>
      <c r="B9" s="450">
        <v>3512129.01</v>
      </c>
      <c r="C9" s="451">
        <v>1</v>
      </c>
      <c r="D9" s="451">
        <v>0.97879057682360293</v>
      </c>
      <c r="E9" s="450">
        <v>3588233.3699999992</v>
      </c>
      <c r="F9" s="451">
        <v>1.0216690103875197</v>
      </c>
      <c r="G9" s="451">
        <v>1</v>
      </c>
      <c r="H9" s="450">
        <v>4058540.01</v>
      </c>
      <c r="I9" s="451">
        <v>1.1555782827009535</v>
      </c>
      <c r="J9" s="452">
        <v>1.1310691338896948</v>
      </c>
    </row>
    <row r="10" spans="1:28" ht="14.4" customHeight="1" x14ac:dyDescent="0.3">
      <c r="A10" s="460" t="s">
        <v>374</v>
      </c>
      <c r="B10" s="457"/>
      <c r="C10" s="458"/>
      <c r="D10" s="458"/>
      <c r="E10" s="457"/>
      <c r="F10" s="458"/>
      <c r="G10" s="458"/>
      <c r="H10" s="457">
        <v>1388</v>
      </c>
      <c r="I10" s="458"/>
      <c r="J10" s="459"/>
    </row>
    <row r="11" spans="1:28" ht="14.4" customHeight="1" thickBot="1" x14ac:dyDescent="0.35">
      <c r="A11" s="456" t="s">
        <v>375</v>
      </c>
      <c r="B11" s="453">
        <v>3512129.01</v>
      </c>
      <c r="C11" s="454">
        <v>1</v>
      </c>
      <c r="D11" s="454">
        <v>0.97879057682360293</v>
      </c>
      <c r="E11" s="453">
        <v>3588233.3699999992</v>
      </c>
      <c r="F11" s="454">
        <v>1.0216690103875197</v>
      </c>
      <c r="G11" s="454">
        <v>1</v>
      </c>
      <c r="H11" s="453">
        <v>4057152.01</v>
      </c>
      <c r="I11" s="454">
        <v>1.1551830808174099</v>
      </c>
      <c r="J11" s="455">
        <v>1.1306823140101394</v>
      </c>
    </row>
    <row r="12" spans="1:28" ht="14.4" customHeight="1" x14ac:dyDescent="0.3">
      <c r="A12" s="461" t="s">
        <v>196</v>
      </c>
    </row>
    <row r="13" spans="1:28" ht="14.4" customHeight="1" x14ac:dyDescent="0.3">
      <c r="A13" s="462" t="s">
        <v>376</v>
      </c>
    </row>
    <row r="14" spans="1:28" ht="14.4" customHeight="1" x14ac:dyDescent="0.3">
      <c r="A14" s="461" t="s">
        <v>377</v>
      </c>
    </row>
    <row r="15" spans="1:28" ht="14.4" customHeight="1" x14ac:dyDescent="0.3">
      <c r="A15" s="461" t="s">
        <v>378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67" t="s">
        <v>397</v>
      </c>
      <c r="B1" s="288"/>
      <c r="C1" s="288"/>
      <c r="D1" s="288"/>
      <c r="E1" s="288"/>
      <c r="F1" s="288"/>
      <c r="G1" s="288"/>
    </row>
    <row r="2" spans="1:7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34" t="s">
        <v>99</v>
      </c>
      <c r="B3" s="220">
        <f t="shared" ref="B3:G3" si="0">SUBTOTAL(9,B6:B1048576)</f>
        <v>9375</v>
      </c>
      <c r="C3" s="221">
        <f t="shared" si="0"/>
        <v>9700</v>
      </c>
      <c r="D3" s="233">
        <f t="shared" si="0"/>
        <v>10838</v>
      </c>
      <c r="E3" s="185">
        <f t="shared" si="0"/>
        <v>3512129.0100000002</v>
      </c>
      <c r="F3" s="183">
        <f t="shared" si="0"/>
        <v>3588233.3700000006</v>
      </c>
      <c r="G3" s="222">
        <f t="shared" si="0"/>
        <v>4058540.0099999993</v>
      </c>
    </row>
    <row r="4" spans="1:7" ht="14.4" customHeight="1" x14ac:dyDescent="0.3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" customHeight="1" thickBot="1" x14ac:dyDescent="0.35">
      <c r="A5" s="444"/>
      <c r="B5" s="445">
        <v>2015</v>
      </c>
      <c r="C5" s="446">
        <v>2017</v>
      </c>
      <c r="D5" s="463">
        <v>2018</v>
      </c>
      <c r="E5" s="445">
        <v>2015</v>
      </c>
      <c r="F5" s="446">
        <v>2017</v>
      </c>
      <c r="G5" s="463">
        <v>2018</v>
      </c>
    </row>
    <row r="6" spans="1:7" ht="14.4" customHeight="1" x14ac:dyDescent="0.3">
      <c r="A6" s="427" t="s">
        <v>374</v>
      </c>
      <c r="B6" s="428"/>
      <c r="C6" s="428"/>
      <c r="D6" s="428">
        <v>4</v>
      </c>
      <c r="E6" s="465"/>
      <c r="F6" s="465"/>
      <c r="G6" s="466">
        <v>1388</v>
      </c>
    </row>
    <row r="7" spans="1:7" ht="14.4" customHeight="1" x14ac:dyDescent="0.3">
      <c r="A7" s="474" t="s">
        <v>379</v>
      </c>
      <c r="B7" s="468">
        <v>379</v>
      </c>
      <c r="C7" s="468">
        <v>390</v>
      </c>
      <c r="D7" s="468">
        <v>524</v>
      </c>
      <c r="E7" s="469">
        <v>144707.33000000002</v>
      </c>
      <c r="F7" s="469">
        <v>154226</v>
      </c>
      <c r="G7" s="470">
        <v>213015</v>
      </c>
    </row>
    <row r="8" spans="1:7" ht="14.4" customHeight="1" x14ac:dyDescent="0.3">
      <c r="A8" s="474" t="s">
        <v>380</v>
      </c>
      <c r="B8" s="468">
        <v>584</v>
      </c>
      <c r="C8" s="468">
        <v>940</v>
      </c>
      <c r="D8" s="468">
        <v>735</v>
      </c>
      <c r="E8" s="469">
        <v>201226.99</v>
      </c>
      <c r="F8" s="469">
        <v>324453.66000000003</v>
      </c>
      <c r="G8" s="470">
        <v>253167.99</v>
      </c>
    </row>
    <row r="9" spans="1:7" ht="14.4" customHeight="1" x14ac:dyDescent="0.3">
      <c r="A9" s="474" t="s">
        <v>381</v>
      </c>
      <c r="B9" s="468">
        <v>946</v>
      </c>
      <c r="C9" s="468"/>
      <c r="D9" s="468"/>
      <c r="E9" s="469">
        <v>396839</v>
      </c>
      <c r="F9" s="469"/>
      <c r="G9" s="470"/>
    </row>
    <row r="10" spans="1:7" ht="14.4" customHeight="1" x14ac:dyDescent="0.3">
      <c r="A10" s="474" t="s">
        <v>382</v>
      </c>
      <c r="B10" s="468"/>
      <c r="C10" s="468">
        <v>785</v>
      </c>
      <c r="D10" s="468">
        <v>1486</v>
      </c>
      <c r="E10" s="469"/>
      <c r="F10" s="469">
        <v>315178</v>
      </c>
      <c r="G10" s="470">
        <v>558601</v>
      </c>
    </row>
    <row r="11" spans="1:7" ht="14.4" customHeight="1" x14ac:dyDescent="0.3">
      <c r="A11" s="474" t="s">
        <v>383</v>
      </c>
      <c r="B11" s="468">
        <v>331</v>
      </c>
      <c r="C11" s="468"/>
      <c r="D11" s="468"/>
      <c r="E11" s="469">
        <v>157457</v>
      </c>
      <c r="F11" s="469"/>
      <c r="G11" s="470"/>
    </row>
    <row r="12" spans="1:7" ht="14.4" customHeight="1" x14ac:dyDescent="0.3">
      <c r="A12" s="474" t="s">
        <v>384</v>
      </c>
      <c r="B12" s="468">
        <v>1240</v>
      </c>
      <c r="C12" s="468">
        <v>1338</v>
      </c>
      <c r="D12" s="468">
        <v>1325</v>
      </c>
      <c r="E12" s="469">
        <v>444040.64</v>
      </c>
      <c r="F12" s="469">
        <v>479968.99000000005</v>
      </c>
      <c r="G12" s="470">
        <v>468324.99000000005</v>
      </c>
    </row>
    <row r="13" spans="1:7" ht="14.4" customHeight="1" x14ac:dyDescent="0.3">
      <c r="A13" s="474" t="s">
        <v>385</v>
      </c>
      <c r="B13" s="468"/>
      <c r="C13" s="468">
        <v>33</v>
      </c>
      <c r="D13" s="468"/>
      <c r="E13" s="469"/>
      <c r="F13" s="469">
        <v>11451</v>
      </c>
      <c r="G13" s="470"/>
    </row>
    <row r="14" spans="1:7" ht="14.4" customHeight="1" x14ac:dyDescent="0.3">
      <c r="A14" s="474" t="s">
        <v>386</v>
      </c>
      <c r="B14" s="468">
        <v>22</v>
      </c>
      <c r="C14" s="468"/>
      <c r="D14" s="468"/>
      <c r="E14" s="469">
        <v>9962</v>
      </c>
      <c r="F14" s="469"/>
      <c r="G14" s="470"/>
    </row>
    <row r="15" spans="1:7" ht="14.4" customHeight="1" x14ac:dyDescent="0.3">
      <c r="A15" s="474" t="s">
        <v>387</v>
      </c>
      <c r="B15" s="468">
        <v>1209</v>
      </c>
      <c r="C15" s="468">
        <v>980</v>
      </c>
      <c r="D15" s="468">
        <v>1258</v>
      </c>
      <c r="E15" s="469">
        <v>461258</v>
      </c>
      <c r="F15" s="469">
        <v>398482</v>
      </c>
      <c r="G15" s="470">
        <v>498044</v>
      </c>
    </row>
    <row r="16" spans="1:7" ht="14.4" customHeight="1" x14ac:dyDescent="0.3">
      <c r="A16" s="474" t="s">
        <v>388</v>
      </c>
      <c r="B16" s="468">
        <v>511</v>
      </c>
      <c r="C16" s="468">
        <v>393</v>
      </c>
      <c r="D16" s="468"/>
      <c r="E16" s="469">
        <v>182415.97999999998</v>
      </c>
      <c r="F16" s="469">
        <v>136989.33000000002</v>
      </c>
      <c r="G16" s="470"/>
    </row>
    <row r="17" spans="1:7" ht="14.4" customHeight="1" x14ac:dyDescent="0.3">
      <c r="A17" s="474" t="s">
        <v>389</v>
      </c>
      <c r="B17" s="468">
        <v>573</v>
      </c>
      <c r="C17" s="468">
        <v>297</v>
      </c>
      <c r="D17" s="468">
        <v>542</v>
      </c>
      <c r="E17" s="469">
        <v>196252.68000000002</v>
      </c>
      <c r="F17" s="469">
        <v>103042.01</v>
      </c>
      <c r="G17" s="470">
        <v>199455.34</v>
      </c>
    </row>
    <row r="18" spans="1:7" ht="14.4" customHeight="1" x14ac:dyDescent="0.3">
      <c r="A18" s="474" t="s">
        <v>390</v>
      </c>
      <c r="B18" s="468">
        <v>998</v>
      </c>
      <c r="C18" s="468">
        <v>1080</v>
      </c>
      <c r="D18" s="468">
        <v>1203</v>
      </c>
      <c r="E18" s="469">
        <v>309948</v>
      </c>
      <c r="F18" s="469">
        <v>341381.98</v>
      </c>
      <c r="G18" s="470">
        <v>393638.32</v>
      </c>
    </row>
    <row r="19" spans="1:7" ht="14.4" customHeight="1" x14ac:dyDescent="0.3">
      <c r="A19" s="474" t="s">
        <v>391</v>
      </c>
      <c r="B19" s="468"/>
      <c r="C19" s="468"/>
      <c r="D19" s="468">
        <v>222</v>
      </c>
      <c r="E19" s="469"/>
      <c r="F19" s="469"/>
      <c r="G19" s="470">
        <v>81711</v>
      </c>
    </row>
    <row r="20" spans="1:7" ht="14.4" customHeight="1" x14ac:dyDescent="0.3">
      <c r="A20" s="474" t="s">
        <v>392</v>
      </c>
      <c r="B20" s="468">
        <v>138</v>
      </c>
      <c r="C20" s="468">
        <v>256</v>
      </c>
      <c r="D20" s="468">
        <v>274</v>
      </c>
      <c r="E20" s="469">
        <v>47748</v>
      </c>
      <c r="F20" s="469">
        <v>89602.67</v>
      </c>
      <c r="G20" s="470">
        <v>95854.67</v>
      </c>
    </row>
    <row r="21" spans="1:7" ht="14.4" customHeight="1" x14ac:dyDescent="0.3">
      <c r="A21" s="474" t="s">
        <v>393</v>
      </c>
      <c r="B21" s="468">
        <v>1081</v>
      </c>
      <c r="C21" s="468">
        <v>1009</v>
      </c>
      <c r="D21" s="468">
        <v>872</v>
      </c>
      <c r="E21" s="469">
        <v>416398.69999999995</v>
      </c>
      <c r="F21" s="469">
        <v>376953.03999999986</v>
      </c>
      <c r="G21" s="470">
        <v>351813.33999999997</v>
      </c>
    </row>
    <row r="22" spans="1:7" ht="14.4" customHeight="1" x14ac:dyDescent="0.3">
      <c r="A22" s="474" t="s">
        <v>394</v>
      </c>
      <c r="B22" s="468">
        <v>1007</v>
      </c>
      <c r="C22" s="468">
        <v>1179</v>
      </c>
      <c r="D22" s="468">
        <v>1175</v>
      </c>
      <c r="E22" s="469">
        <v>387982.69</v>
      </c>
      <c r="F22" s="469">
        <v>440316.01</v>
      </c>
      <c r="G22" s="470">
        <v>458791.34999999992</v>
      </c>
    </row>
    <row r="23" spans="1:7" ht="14.4" customHeight="1" x14ac:dyDescent="0.3">
      <c r="A23" s="474" t="s">
        <v>395</v>
      </c>
      <c r="B23" s="468">
        <v>356</v>
      </c>
      <c r="C23" s="468">
        <v>405</v>
      </c>
      <c r="D23" s="468">
        <v>225</v>
      </c>
      <c r="E23" s="469">
        <v>155892</v>
      </c>
      <c r="F23" s="469">
        <v>166737.68000000002</v>
      </c>
      <c r="G23" s="470">
        <v>107048.01</v>
      </c>
    </row>
    <row r="24" spans="1:7" ht="14.4" customHeight="1" thickBot="1" x14ac:dyDescent="0.35">
      <c r="A24" s="475" t="s">
        <v>396</v>
      </c>
      <c r="B24" s="431"/>
      <c r="C24" s="431">
        <v>615</v>
      </c>
      <c r="D24" s="431">
        <v>993</v>
      </c>
      <c r="E24" s="472"/>
      <c r="F24" s="472">
        <v>249451</v>
      </c>
      <c r="G24" s="473">
        <v>377687</v>
      </c>
    </row>
    <row r="25" spans="1:7" ht="14.4" customHeight="1" x14ac:dyDescent="0.3">
      <c r="A25" s="461" t="s">
        <v>196</v>
      </c>
    </row>
    <row r="26" spans="1:7" ht="14.4" customHeight="1" x14ac:dyDescent="0.3">
      <c r="A26" s="462" t="s">
        <v>376</v>
      </c>
    </row>
    <row r="27" spans="1:7" ht="14.4" customHeight="1" x14ac:dyDescent="0.3">
      <c r="A27" s="461" t="s">
        <v>377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88" t="s">
        <v>432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" customHeight="1" thickBot="1" x14ac:dyDescent="0.35">
      <c r="A2" s="193" t="s">
        <v>219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" customHeight="1" thickBot="1" x14ac:dyDescent="0.35">
      <c r="F3" s="62" t="s">
        <v>99</v>
      </c>
      <c r="G3" s="74">
        <f t="shared" ref="G3:P3" si="0">SUBTOTAL(9,G6:G1048576)</f>
        <v>9375</v>
      </c>
      <c r="H3" s="75">
        <f t="shared" si="0"/>
        <v>3512129.01</v>
      </c>
      <c r="I3" s="57"/>
      <c r="J3" s="57"/>
      <c r="K3" s="75">
        <f t="shared" si="0"/>
        <v>9700</v>
      </c>
      <c r="L3" s="75">
        <f t="shared" si="0"/>
        <v>3588233.37</v>
      </c>
      <c r="M3" s="57"/>
      <c r="N3" s="57"/>
      <c r="O3" s="75">
        <f t="shared" si="0"/>
        <v>10838</v>
      </c>
      <c r="P3" s="75">
        <f t="shared" si="0"/>
        <v>4058540.01</v>
      </c>
      <c r="Q3" s="58">
        <f>IF(L3=0,0,P3/L3)</f>
        <v>1.1310691338896945</v>
      </c>
      <c r="R3" s="76">
        <f>IF(O3=0,0,P3/O3)</f>
        <v>374.47315095035981</v>
      </c>
    </row>
    <row r="4" spans="1:18" ht="14.4" customHeight="1" x14ac:dyDescent="0.3">
      <c r="A4" s="375" t="s">
        <v>162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2015</v>
      </c>
      <c r="H4" s="380"/>
      <c r="I4" s="73"/>
      <c r="J4" s="73"/>
      <c r="K4" s="379">
        <v>2017</v>
      </c>
      <c r="L4" s="380"/>
      <c r="M4" s="73"/>
      <c r="N4" s="73"/>
      <c r="O4" s="379">
        <v>2018</v>
      </c>
      <c r="P4" s="380"/>
      <c r="Q4" s="381" t="s">
        <v>2</v>
      </c>
      <c r="R4" s="376" t="s">
        <v>73</v>
      </c>
    </row>
    <row r="5" spans="1:18" ht="14.4" customHeight="1" thickBot="1" x14ac:dyDescent="0.35">
      <c r="A5" s="476"/>
      <c r="B5" s="476"/>
      <c r="C5" s="477"/>
      <c r="D5" s="478"/>
      <c r="E5" s="479"/>
      <c r="F5" s="480"/>
      <c r="G5" s="481" t="s">
        <v>47</v>
      </c>
      <c r="H5" s="482" t="s">
        <v>4</v>
      </c>
      <c r="I5" s="483"/>
      <c r="J5" s="483"/>
      <c r="K5" s="481" t="s">
        <v>47</v>
      </c>
      <c r="L5" s="482" t="s">
        <v>4</v>
      </c>
      <c r="M5" s="483"/>
      <c r="N5" s="483"/>
      <c r="O5" s="481" t="s">
        <v>47</v>
      </c>
      <c r="P5" s="482" t="s">
        <v>4</v>
      </c>
      <c r="Q5" s="484"/>
      <c r="R5" s="485"/>
    </row>
    <row r="6" spans="1:18" ht="14.4" customHeight="1" x14ac:dyDescent="0.3">
      <c r="A6" s="464" t="s">
        <v>398</v>
      </c>
      <c r="B6" s="486" t="s">
        <v>399</v>
      </c>
      <c r="C6" s="486" t="s">
        <v>346</v>
      </c>
      <c r="D6" s="486" t="s">
        <v>400</v>
      </c>
      <c r="E6" s="486" t="s">
        <v>401</v>
      </c>
      <c r="F6" s="486" t="s">
        <v>402</v>
      </c>
      <c r="G6" s="428"/>
      <c r="H6" s="428"/>
      <c r="I6" s="486"/>
      <c r="J6" s="486"/>
      <c r="K6" s="428"/>
      <c r="L6" s="428"/>
      <c r="M6" s="486"/>
      <c r="N6" s="486"/>
      <c r="O6" s="428">
        <v>1</v>
      </c>
      <c r="P6" s="428">
        <v>37</v>
      </c>
      <c r="Q6" s="429"/>
      <c r="R6" s="440">
        <v>37</v>
      </c>
    </row>
    <row r="7" spans="1:18" ht="14.4" customHeight="1" x14ac:dyDescent="0.3">
      <c r="A7" s="467" t="s">
        <v>398</v>
      </c>
      <c r="B7" s="487" t="s">
        <v>399</v>
      </c>
      <c r="C7" s="487" t="s">
        <v>346</v>
      </c>
      <c r="D7" s="487" t="s">
        <v>400</v>
      </c>
      <c r="E7" s="487" t="s">
        <v>403</v>
      </c>
      <c r="F7" s="487" t="s">
        <v>404</v>
      </c>
      <c r="G7" s="468">
        <v>200</v>
      </c>
      <c r="H7" s="468">
        <v>14800</v>
      </c>
      <c r="I7" s="487">
        <v>0.94786729857819907</v>
      </c>
      <c r="J7" s="487">
        <v>74</v>
      </c>
      <c r="K7" s="468">
        <v>211</v>
      </c>
      <c r="L7" s="468">
        <v>15614</v>
      </c>
      <c r="M7" s="487">
        <v>1</v>
      </c>
      <c r="N7" s="487">
        <v>74</v>
      </c>
      <c r="O7" s="468">
        <v>133</v>
      </c>
      <c r="P7" s="468">
        <v>9842</v>
      </c>
      <c r="Q7" s="488">
        <v>0.63033175355450233</v>
      </c>
      <c r="R7" s="489">
        <v>74</v>
      </c>
    </row>
    <row r="8" spans="1:18" ht="14.4" customHeight="1" x14ac:dyDescent="0.3">
      <c r="A8" s="467" t="s">
        <v>398</v>
      </c>
      <c r="B8" s="487" t="s">
        <v>399</v>
      </c>
      <c r="C8" s="487" t="s">
        <v>346</v>
      </c>
      <c r="D8" s="487" t="s">
        <v>400</v>
      </c>
      <c r="E8" s="487" t="s">
        <v>405</v>
      </c>
      <c r="F8" s="487" t="s">
        <v>406</v>
      </c>
      <c r="G8" s="468">
        <v>6139</v>
      </c>
      <c r="H8" s="468">
        <v>2124094</v>
      </c>
      <c r="I8" s="487">
        <v>0.91077344998492826</v>
      </c>
      <c r="J8" s="487">
        <v>346</v>
      </c>
      <c r="K8" s="468">
        <v>6721</v>
      </c>
      <c r="L8" s="468">
        <v>2332187</v>
      </c>
      <c r="M8" s="487">
        <v>1</v>
      </c>
      <c r="N8" s="487">
        <v>347</v>
      </c>
      <c r="O8" s="468">
        <v>6986</v>
      </c>
      <c r="P8" s="468">
        <v>2424142</v>
      </c>
      <c r="Q8" s="488">
        <v>1.0394286564499331</v>
      </c>
      <c r="R8" s="489">
        <v>347</v>
      </c>
    </row>
    <row r="9" spans="1:18" ht="14.4" customHeight="1" x14ac:dyDescent="0.3">
      <c r="A9" s="467" t="s">
        <v>398</v>
      </c>
      <c r="B9" s="487" t="s">
        <v>399</v>
      </c>
      <c r="C9" s="487" t="s">
        <v>346</v>
      </c>
      <c r="D9" s="487" t="s">
        <v>400</v>
      </c>
      <c r="E9" s="487" t="s">
        <v>407</v>
      </c>
      <c r="F9" s="487" t="s">
        <v>408</v>
      </c>
      <c r="G9" s="468">
        <v>605</v>
      </c>
      <c r="H9" s="468">
        <v>209330</v>
      </c>
      <c r="I9" s="487">
        <v>1.4501357792063845</v>
      </c>
      <c r="J9" s="487">
        <v>346</v>
      </c>
      <c r="K9" s="468">
        <v>416</v>
      </c>
      <c r="L9" s="468">
        <v>144352</v>
      </c>
      <c r="M9" s="487">
        <v>1</v>
      </c>
      <c r="N9" s="487">
        <v>347</v>
      </c>
      <c r="O9" s="468">
        <v>1028</v>
      </c>
      <c r="P9" s="468">
        <v>356716</v>
      </c>
      <c r="Q9" s="488">
        <v>2.4711538461538463</v>
      </c>
      <c r="R9" s="489">
        <v>347</v>
      </c>
    </row>
    <row r="10" spans="1:18" ht="14.4" customHeight="1" x14ac:dyDescent="0.3">
      <c r="A10" s="467" t="s">
        <v>398</v>
      </c>
      <c r="B10" s="487" t="s">
        <v>399</v>
      </c>
      <c r="C10" s="487" t="s">
        <v>346</v>
      </c>
      <c r="D10" s="487" t="s">
        <v>400</v>
      </c>
      <c r="E10" s="487" t="s">
        <v>407</v>
      </c>
      <c r="F10" s="487" t="s">
        <v>409</v>
      </c>
      <c r="G10" s="468">
        <v>192</v>
      </c>
      <c r="H10" s="468">
        <v>66432</v>
      </c>
      <c r="I10" s="487">
        <v>0.43313729836869352</v>
      </c>
      <c r="J10" s="487">
        <v>346</v>
      </c>
      <c r="K10" s="468">
        <v>442</v>
      </c>
      <c r="L10" s="468">
        <v>153374</v>
      </c>
      <c r="M10" s="487">
        <v>1</v>
      </c>
      <c r="N10" s="487">
        <v>347</v>
      </c>
      <c r="O10" s="468">
        <v>431</v>
      </c>
      <c r="P10" s="468">
        <v>149557</v>
      </c>
      <c r="Q10" s="488">
        <v>0.97511312217194568</v>
      </c>
      <c r="R10" s="489">
        <v>347</v>
      </c>
    </row>
    <row r="11" spans="1:18" ht="14.4" customHeight="1" x14ac:dyDescent="0.3">
      <c r="A11" s="467" t="s">
        <v>398</v>
      </c>
      <c r="B11" s="487" t="s">
        <v>399</v>
      </c>
      <c r="C11" s="487" t="s">
        <v>346</v>
      </c>
      <c r="D11" s="487" t="s">
        <v>400</v>
      </c>
      <c r="E11" s="487" t="s">
        <v>410</v>
      </c>
      <c r="F11" s="487" t="s">
        <v>411</v>
      </c>
      <c r="G11" s="468">
        <v>44</v>
      </c>
      <c r="H11" s="468">
        <v>15224</v>
      </c>
      <c r="I11" s="487">
        <v>1.994236311239193</v>
      </c>
      <c r="J11" s="487">
        <v>346</v>
      </c>
      <c r="K11" s="468">
        <v>22</v>
      </c>
      <c r="L11" s="468">
        <v>7634</v>
      </c>
      <c r="M11" s="487">
        <v>1</v>
      </c>
      <c r="N11" s="487">
        <v>347</v>
      </c>
      <c r="O11" s="468">
        <v>53</v>
      </c>
      <c r="P11" s="468">
        <v>18391</v>
      </c>
      <c r="Q11" s="488">
        <v>2.4090909090909092</v>
      </c>
      <c r="R11" s="489">
        <v>347</v>
      </c>
    </row>
    <row r="12" spans="1:18" ht="14.4" customHeight="1" x14ac:dyDescent="0.3">
      <c r="A12" s="467" t="s">
        <v>398</v>
      </c>
      <c r="B12" s="487" t="s">
        <v>399</v>
      </c>
      <c r="C12" s="487" t="s">
        <v>346</v>
      </c>
      <c r="D12" s="487" t="s">
        <v>400</v>
      </c>
      <c r="E12" s="487" t="s">
        <v>410</v>
      </c>
      <c r="F12" s="487" t="s">
        <v>412</v>
      </c>
      <c r="G12" s="468">
        <v>99</v>
      </c>
      <c r="H12" s="468">
        <v>34254</v>
      </c>
      <c r="I12" s="487">
        <v>4.4870317002881848</v>
      </c>
      <c r="J12" s="487">
        <v>346</v>
      </c>
      <c r="K12" s="468">
        <v>22</v>
      </c>
      <c r="L12" s="468">
        <v>7634</v>
      </c>
      <c r="M12" s="487">
        <v>1</v>
      </c>
      <c r="N12" s="487">
        <v>347</v>
      </c>
      <c r="O12" s="468">
        <v>97</v>
      </c>
      <c r="P12" s="468">
        <v>33659</v>
      </c>
      <c r="Q12" s="488">
        <v>4.4090909090909092</v>
      </c>
      <c r="R12" s="489">
        <v>347</v>
      </c>
    </row>
    <row r="13" spans="1:18" ht="14.4" customHeight="1" x14ac:dyDescent="0.3">
      <c r="A13" s="467" t="s">
        <v>398</v>
      </c>
      <c r="B13" s="487" t="s">
        <v>399</v>
      </c>
      <c r="C13" s="487" t="s">
        <v>346</v>
      </c>
      <c r="D13" s="487" t="s">
        <v>400</v>
      </c>
      <c r="E13" s="487" t="s">
        <v>413</v>
      </c>
      <c r="F13" s="487" t="s">
        <v>414</v>
      </c>
      <c r="G13" s="468">
        <v>141</v>
      </c>
      <c r="H13" s="468">
        <v>4700</v>
      </c>
      <c r="I13" s="487">
        <v>3.3571668369059777</v>
      </c>
      <c r="J13" s="487">
        <v>33.333333333333336</v>
      </c>
      <c r="K13" s="468">
        <v>42</v>
      </c>
      <c r="L13" s="468">
        <v>1399.99</v>
      </c>
      <c r="M13" s="487">
        <v>1</v>
      </c>
      <c r="N13" s="487">
        <v>33.33309523809524</v>
      </c>
      <c r="O13" s="468">
        <v>27</v>
      </c>
      <c r="P13" s="468">
        <v>900.00999999999988</v>
      </c>
      <c r="Q13" s="488">
        <v>0.64286887763484013</v>
      </c>
      <c r="R13" s="489">
        <v>33.333703703703698</v>
      </c>
    </row>
    <row r="14" spans="1:18" ht="14.4" customHeight="1" x14ac:dyDescent="0.3">
      <c r="A14" s="467" t="s">
        <v>398</v>
      </c>
      <c r="B14" s="487" t="s">
        <v>399</v>
      </c>
      <c r="C14" s="487" t="s">
        <v>346</v>
      </c>
      <c r="D14" s="487" t="s">
        <v>400</v>
      </c>
      <c r="E14" s="487" t="s">
        <v>413</v>
      </c>
      <c r="F14" s="487" t="s">
        <v>415</v>
      </c>
      <c r="G14" s="468">
        <v>165</v>
      </c>
      <c r="H14" s="468">
        <v>5500.01</v>
      </c>
      <c r="I14" s="487">
        <v>0.71120389790751259</v>
      </c>
      <c r="J14" s="487">
        <v>33.333393939393943</v>
      </c>
      <c r="K14" s="468">
        <v>232</v>
      </c>
      <c r="L14" s="468">
        <v>7733.38</v>
      </c>
      <c r="M14" s="487">
        <v>1</v>
      </c>
      <c r="N14" s="487">
        <v>33.333534482758623</v>
      </c>
      <c r="O14" s="468">
        <v>225</v>
      </c>
      <c r="P14" s="468">
        <v>7500</v>
      </c>
      <c r="Q14" s="488">
        <v>0.96982173383436476</v>
      </c>
      <c r="R14" s="489">
        <v>33.333333333333336</v>
      </c>
    </row>
    <row r="15" spans="1:18" ht="14.4" customHeight="1" x14ac:dyDescent="0.3">
      <c r="A15" s="467" t="s">
        <v>398</v>
      </c>
      <c r="B15" s="487" t="s">
        <v>399</v>
      </c>
      <c r="C15" s="487" t="s">
        <v>346</v>
      </c>
      <c r="D15" s="487" t="s">
        <v>400</v>
      </c>
      <c r="E15" s="487" t="s">
        <v>416</v>
      </c>
      <c r="F15" s="487" t="s">
        <v>417</v>
      </c>
      <c r="G15" s="468">
        <v>795</v>
      </c>
      <c r="H15" s="468">
        <v>461100</v>
      </c>
      <c r="I15" s="487">
        <v>1.1919040479760119</v>
      </c>
      <c r="J15" s="487">
        <v>580</v>
      </c>
      <c r="K15" s="468">
        <v>667</v>
      </c>
      <c r="L15" s="468">
        <v>386860</v>
      </c>
      <c r="M15" s="487">
        <v>1</v>
      </c>
      <c r="N15" s="487">
        <v>580</v>
      </c>
      <c r="O15" s="468">
        <v>758</v>
      </c>
      <c r="P15" s="468">
        <v>440480</v>
      </c>
      <c r="Q15" s="488">
        <v>1.1386031122369848</v>
      </c>
      <c r="R15" s="489">
        <v>581.10817941952507</v>
      </c>
    </row>
    <row r="16" spans="1:18" ht="14.4" customHeight="1" x14ac:dyDescent="0.3">
      <c r="A16" s="467" t="s">
        <v>398</v>
      </c>
      <c r="B16" s="487" t="s">
        <v>399</v>
      </c>
      <c r="C16" s="487" t="s">
        <v>346</v>
      </c>
      <c r="D16" s="487" t="s">
        <v>400</v>
      </c>
      <c r="E16" s="487" t="s">
        <v>416</v>
      </c>
      <c r="F16" s="487" t="s">
        <v>418</v>
      </c>
      <c r="G16" s="468">
        <v>120</v>
      </c>
      <c r="H16" s="468">
        <v>69600</v>
      </c>
      <c r="I16" s="487">
        <v>1.1538461538461537</v>
      </c>
      <c r="J16" s="487">
        <v>580</v>
      </c>
      <c r="K16" s="468">
        <v>104</v>
      </c>
      <c r="L16" s="468">
        <v>60320</v>
      </c>
      <c r="M16" s="487">
        <v>1</v>
      </c>
      <c r="N16" s="487">
        <v>580</v>
      </c>
      <c r="O16" s="468">
        <v>117</v>
      </c>
      <c r="P16" s="468">
        <v>67983</v>
      </c>
      <c r="Q16" s="488">
        <v>1.127039124668435</v>
      </c>
      <c r="R16" s="489">
        <v>581.0512820512821</v>
      </c>
    </row>
    <row r="17" spans="1:18" ht="14.4" customHeight="1" x14ac:dyDescent="0.3">
      <c r="A17" s="467" t="s">
        <v>398</v>
      </c>
      <c r="B17" s="487" t="s">
        <v>399</v>
      </c>
      <c r="C17" s="487" t="s">
        <v>346</v>
      </c>
      <c r="D17" s="487" t="s">
        <v>400</v>
      </c>
      <c r="E17" s="487" t="s">
        <v>419</v>
      </c>
      <c r="F17" s="487" t="s">
        <v>420</v>
      </c>
      <c r="G17" s="468">
        <v>295</v>
      </c>
      <c r="H17" s="468">
        <v>171395</v>
      </c>
      <c r="I17" s="487">
        <v>0.9966216216216216</v>
      </c>
      <c r="J17" s="487">
        <v>581</v>
      </c>
      <c r="K17" s="468">
        <v>296</v>
      </c>
      <c r="L17" s="468">
        <v>171976</v>
      </c>
      <c r="M17" s="487">
        <v>1</v>
      </c>
      <c r="N17" s="487">
        <v>581</v>
      </c>
      <c r="O17" s="468">
        <v>246</v>
      </c>
      <c r="P17" s="468">
        <v>143183</v>
      </c>
      <c r="Q17" s="488">
        <v>0.8325754756477648</v>
      </c>
      <c r="R17" s="489">
        <v>582.04471544715443</v>
      </c>
    </row>
    <row r="18" spans="1:18" ht="14.4" customHeight="1" x14ac:dyDescent="0.3">
      <c r="A18" s="467" t="s">
        <v>398</v>
      </c>
      <c r="B18" s="487" t="s">
        <v>399</v>
      </c>
      <c r="C18" s="487" t="s">
        <v>346</v>
      </c>
      <c r="D18" s="487" t="s">
        <v>400</v>
      </c>
      <c r="E18" s="487" t="s">
        <v>419</v>
      </c>
      <c r="F18" s="487" t="s">
        <v>421</v>
      </c>
      <c r="G18" s="468">
        <v>150</v>
      </c>
      <c r="H18" s="468">
        <v>87150</v>
      </c>
      <c r="I18" s="487">
        <v>0.64935064935064934</v>
      </c>
      <c r="J18" s="487">
        <v>581</v>
      </c>
      <c r="K18" s="468">
        <v>231</v>
      </c>
      <c r="L18" s="468">
        <v>134211</v>
      </c>
      <c r="M18" s="487">
        <v>1</v>
      </c>
      <c r="N18" s="487">
        <v>581</v>
      </c>
      <c r="O18" s="468">
        <v>186</v>
      </c>
      <c r="P18" s="468">
        <v>108283</v>
      </c>
      <c r="Q18" s="488">
        <v>0.80681166223334899</v>
      </c>
      <c r="R18" s="489">
        <v>582.16666666666663</v>
      </c>
    </row>
    <row r="19" spans="1:18" ht="14.4" customHeight="1" x14ac:dyDescent="0.3">
      <c r="A19" s="467" t="s">
        <v>398</v>
      </c>
      <c r="B19" s="487" t="s">
        <v>399</v>
      </c>
      <c r="C19" s="487" t="s">
        <v>346</v>
      </c>
      <c r="D19" s="487" t="s">
        <v>400</v>
      </c>
      <c r="E19" s="487" t="s">
        <v>422</v>
      </c>
      <c r="F19" s="487" t="s">
        <v>423</v>
      </c>
      <c r="G19" s="468">
        <v>4</v>
      </c>
      <c r="H19" s="468">
        <v>1160</v>
      </c>
      <c r="I19" s="487">
        <v>0.33218785796105382</v>
      </c>
      <c r="J19" s="487">
        <v>290</v>
      </c>
      <c r="K19" s="468">
        <v>12</v>
      </c>
      <c r="L19" s="468">
        <v>3492</v>
      </c>
      <c r="M19" s="487">
        <v>1</v>
      </c>
      <c r="N19" s="487">
        <v>291</v>
      </c>
      <c r="O19" s="468"/>
      <c r="P19" s="468"/>
      <c r="Q19" s="488"/>
      <c r="R19" s="489"/>
    </row>
    <row r="20" spans="1:18" ht="14.4" customHeight="1" x14ac:dyDescent="0.3">
      <c r="A20" s="467" t="s">
        <v>398</v>
      </c>
      <c r="B20" s="487" t="s">
        <v>399</v>
      </c>
      <c r="C20" s="487" t="s">
        <v>346</v>
      </c>
      <c r="D20" s="487" t="s">
        <v>400</v>
      </c>
      <c r="E20" s="487" t="s">
        <v>424</v>
      </c>
      <c r="F20" s="487" t="s">
        <v>425</v>
      </c>
      <c r="G20" s="468">
        <v>310</v>
      </c>
      <c r="H20" s="468">
        <v>180110</v>
      </c>
      <c r="I20" s="487">
        <v>1.5656565656565657</v>
      </c>
      <c r="J20" s="487">
        <v>581</v>
      </c>
      <c r="K20" s="468">
        <v>198</v>
      </c>
      <c r="L20" s="468">
        <v>115038</v>
      </c>
      <c r="M20" s="487">
        <v>1</v>
      </c>
      <c r="N20" s="487">
        <v>581</v>
      </c>
      <c r="O20" s="468">
        <v>315</v>
      </c>
      <c r="P20" s="468">
        <v>183348</v>
      </c>
      <c r="Q20" s="488">
        <v>1.5938037865748709</v>
      </c>
      <c r="R20" s="489">
        <v>582.05714285714282</v>
      </c>
    </row>
    <row r="21" spans="1:18" ht="14.4" customHeight="1" x14ac:dyDescent="0.3">
      <c r="A21" s="467" t="s">
        <v>398</v>
      </c>
      <c r="B21" s="487" t="s">
        <v>399</v>
      </c>
      <c r="C21" s="487" t="s">
        <v>346</v>
      </c>
      <c r="D21" s="487" t="s">
        <v>400</v>
      </c>
      <c r="E21" s="487" t="s">
        <v>426</v>
      </c>
      <c r="F21" s="487" t="s">
        <v>427</v>
      </c>
      <c r="G21" s="468">
        <v>64</v>
      </c>
      <c r="H21" s="468">
        <v>37120</v>
      </c>
      <c r="I21" s="487">
        <v>1.7777777777777777</v>
      </c>
      <c r="J21" s="487">
        <v>580</v>
      </c>
      <c r="K21" s="468">
        <v>36</v>
      </c>
      <c r="L21" s="468">
        <v>20880</v>
      </c>
      <c r="M21" s="487">
        <v>1</v>
      </c>
      <c r="N21" s="487">
        <v>580</v>
      </c>
      <c r="O21" s="468">
        <v>80</v>
      </c>
      <c r="P21" s="468">
        <v>46504</v>
      </c>
      <c r="Q21" s="488">
        <v>2.2272030651340997</v>
      </c>
      <c r="R21" s="489">
        <v>581.29999999999995</v>
      </c>
    </row>
    <row r="22" spans="1:18" ht="14.4" customHeight="1" x14ac:dyDescent="0.3">
      <c r="A22" s="467" t="s">
        <v>398</v>
      </c>
      <c r="B22" s="487" t="s">
        <v>399</v>
      </c>
      <c r="C22" s="487" t="s">
        <v>346</v>
      </c>
      <c r="D22" s="487" t="s">
        <v>400</v>
      </c>
      <c r="E22" s="487" t="s">
        <v>426</v>
      </c>
      <c r="F22" s="487" t="s">
        <v>428</v>
      </c>
      <c r="G22" s="468">
        <v>52</v>
      </c>
      <c r="H22" s="468">
        <v>30160</v>
      </c>
      <c r="I22" s="487">
        <v>1.3</v>
      </c>
      <c r="J22" s="487">
        <v>580</v>
      </c>
      <c r="K22" s="468">
        <v>40</v>
      </c>
      <c r="L22" s="468">
        <v>23200</v>
      </c>
      <c r="M22" s="487">
        <v>1</v>
      </c>
      <c r="N22" s="487">
        <v>580</v>
      </c>
      <c r="O22" s="468">
        <v>79</v>
      </c>
      <c r="P22" s="468">
        <v>45899</v>
      </c>
      <c r="Q22" s="488">
        <v>1.9784051724137932</v>
      </c>
      <c r="R22" s="489">
        <v>581</v>
      </c>
    </row>
    <row r="23" spans="1:18" ht="14.4" customHeight="1" x14ac:dyDescent="0.3">
      <c r="A23" s="467" t="s">
        <v>398</v>
      </c>
      <c r="B23" s="487" t="s">
        <v>399</v>
      </c>
      <c r="C23" s="487" t="s">
        <v>346</v>
      </c>
      <c r="D23" s="487" t="s">
        <v>400</v>
      </c>
      <c r="E23" s="487" t="s">
        <v>429</v>
      </c>
      <c r="F23" s="487" t="s">
        <v>430</v>
      </c>
      <c r="G23" s="468"/>
      <c r="H23" s="468"/>
      <c r="I23" s="487"/>
      <c r="J23" s="487"/>
      <c r="K23" s="468"/>
      <c r="L23" s="468"/>
      <c r="M23" s="487"/>
      <c r="N23" s="487"/>
      <c r="O23" s="468">
        <v>28</v>
      </c>
      <c r="P23" s="468">
        <v>8148</v>
      </c>
      <c r="Q23" s="488"/>
      <c r="R23" s="489">
        <v>291</v>
      </c>
    </row>
    <row r="24" spans="1:18" ht="14.4" customHeight="1" thickBot="1" x14ac:dyDescent="0.35">
      <c r="A24" s="471" t="s">
        <v>398</v>
      </c>
      <c r="B24" s="490" t="s">
        <v>399</v>
      </c>
      <c r="C24" s="490" t="s">
        <v>346</v>
      </c>
      <c r="D24" s="490" t="s">
        <v>400</v>
      </c>
      <c r="E24" s="490" t="s">
        <v>429</v>
      </c>
      <c r="F24" s="490" t="s">
        <v>431</v>
      </c>
      <c r="G24" s="431"/>
      <c r="H24" s="431"/>
      <c r="I24" s="490"/>
      <c r="J24" s="490"/>
      <c r="K24" s="431">
        <v>8</v>
      </c>
      <c r="L24" s="431">
        <v>2328</v>
      </c>
      <c r="M24" s="490">
        <v>1</v>
      </c>
      <c r="N24" s="490">
        <v>291</v>
      </c>
      <c r="O24" s="431">
        <v>48</v>
      </c>
      <c r="P24" s="431">
        <v>13968</v>
      </c>
      <c r="Q24" s="432">
        <v>6</v>
      </c>
      <c r="R24" s="441">
        <v>291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88" t="s">
        <v>433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193" t="s">
        <v>219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" customHeight="1" thickBot="1" x14ac:dyDescent="0.35">
      <c r="G3" s="62" t="s">
        <v>99</v>
      </c>
      <c r="H3" s="74">
        <f t="shared" ref="H3:Q3" si="0">SUBTOTAL(9,H6:H1048576)</f>
        <v>9375</v>
      </c>
      <c r="I3" s="75">
        <f t="shared" si="0"/>
        <v>3512129.01</v>
      </c>
      <c r="J3" s="57"/>
      <c r="K3" s="57"/>
      <c r="L3" s="75">
        <f t="shared" si="0"/>
        <v>9700</v>
      </c>
      <c r="M3" s="75">
        <f t="shared" si="0"/>
        <v>3588233.3699999996</v>
      </c>
      <c r="N3" s="57"/>
      <c r="O3" s="57"/>
      <c r="P3" s="75">
        <f t="shared" si="0"/>
        <v>10838</v>
      </c>
      <c r="Q3" s="75">
        <f t="shared" si="0"/>
        <v>4058540.0099999993</v>
      </c>
      <c r="R3" s="58">
        <f>IF(M3=0,0,Q3/M3)</f>
        <v>1.1310691338896945</v>
      </c>
      <c r="S3" s="76">
        <f>IF(P3=0,0,Q3/P3)</f>
        <v>374.47315095035981</v>
      </c>
    </row>
    <row r="4" spans="1:19" ht="14.4" customHeight="1" x14ac:dyDescent="0.3">
      <c r="A4" s="375" t="s">
        <v>162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2015</v>
      </c>
      <c r="I4" s="380"/>
      <c r="J4" s="73"/>
      <c r="K4" s="73"/>
      <c r="L4" s="379">
        <v>2017</v>
      </c>
      <c r="M4" s="380"/>
      <c r="N4" s="73"/>
      <c r="O4" s="73"/>
      <c r="P4" s="379">
        <v>2018</v>
      </c>
      <c r="Q4" s="380"/>
      <c r="R4" s="381" t="s">
        <v>2</v>
      </c>
      <c r="S4" s="376" t="s">
        <v>73</v>
      </c>
    </row>
    <row r="5" spans="1:19" ht="14.4" customHeight="1" thickBot="1" x14ac:dyDescent="0.35">
      <c r="A5" s="476"/>
      <c r="B5" s="476"/>
      <c r="C5" s="477"/>
      <c r="D5" s="491"/>
      <c r="E5" s="478"/>
      <c r="F5" s="479"/>
      <c r="G5" s="480"/>
      <c r="H5" s="481" t="s">
        <v>47</v>
      </c>
      <c r="I5" s="482" t="s">
        <v>4</v>
      </c>
      <c r="J5" s="483"/>
      <c r="K5" s="483"/>
      <c r="L5" s="481" t="s">
        <v>47</v>
      </c>
      <c r="M5" s="482" t="s">
        <v>4</v>
      </c>
      <c r="N5" s="483"/>
      <c r="O5" s="483"/>
      <c r="P5" s="481" t="s">
        <v>47</v>
      </c>
      <c r="Q5" s="482" t="s">
        <v>4</v>
      </c>
      <c r="R5" s="484"/>
      <c r="S5" s="485"/>
    </row>
    <row r="6" spans="1:19" ht="14.4" customHeight="1" x14ac:dyDescent="0.3">
      <c r="A6" s="464" t="s">
        <v>398</v>
      </c>
      <c r="B6" s="486" t="s">
        <v>399</v>
      </c>
      <c r="C6" s="486" t="s">
        <v>346</v>
      </c>
      <c r="D6" s="486" t="s">
        <v>374</v>
      </c>
      <c r="E6" s="486" t="s">
        <v>400</v>
      </c>
      <c r="F6" s="486" t="s">
        <v>405</v>
      </c>
      <c r="G6" s="486" t="s">
        <v>406</v>
      </c>
      <c r="H6" s="428"/>
      <c r="I6" s="428"/>
      <c r="J6" s="486"/>
      <c r="K6" s="486"/>
      <c r="L6" s="428"/>
      <c r="M6" s="428"/>
      <c r="N6" s="486"/>
      <c r="O6" s="486"/>
      <c r="P6" s="428">
        <v>4</v>
      </c>
      <c r="Q6" s="428">
        <v>1388</v>
      </c>
      <c r="R6" s="429"/>
      <c r="S6" s="440">
        <v>347</v>
      </c>
    </row>
    <row r="7" spans="1:19" ht="14.4" customHeight="1" x14ac:dyDescent="0.3">
      <c r="A7" s="467" t="s">
        <v>398</v>
      </c>
      <c r="B7" s="487" t="s">
        <v>399</v>
      </c>
      <c r="C7" s="487" t="s">
        <v>346</v>
      </c>
      <c r="D7" s="487" t="s">
        <v>379</v>
      </c>
      <c r="E7" s="487" t="s">
        <v>400</v>
      </c>
      <c r="F7" s="487" t="s">
        <v>403</v>
      </c>
      <c r="G7" s="487" t="s">
        <v>404</v>
      </c>
      <c r="H7" s="468">
        <v>6</v>
      </c>
      <c r="I7" s="468">
        <v>444</v>
      </c>
      <c r="J7" s="487">
        <v>0.75</v>
      </c>
      <c r="K7" s="487">
        <v>74</v>
      </c>
      <c r="L7" s="468">
        <v>8</v>
      </c>
      <c r="M7" s="468">
        <v>592</v>
      </c>
      <c r="N7" s="487">
        <v>1</v>
      </c>
      <c r="O7" s="487">
        <v>74</v>
      </c>
      <c r="P7" s="468">
        <v>2</v>
      </c>
      <c r="Q7" s="468">
        <v>148</v>
      </c>
      <c r="R7" s="488">
        <v>0.25</v>
      </c>
      <c r="S7" s="489">
        <v>74</v>
      </c>
    </row>
    <row r="8" spans="1:19" ht="14.4" customHeight="1" x14ac:dyDescent="0.3">
      <c r="A8" s="467" t="s">
        <v>398</v>
      </c>
      <c r="B8" s="487" t="s">
        <v>399</v>
      </c>
      <c r="C8" s="487" t="s">
        <v>346</v>
      </c>
      <c r="D8" s="487" t="s">
        <v>379</v>
      </c>
      <c r="E8" s="487" t="s">
        <v>400</v>
      </c>
      <c r="F8" s="487" t="s">
        <v>405</v>
      </c>
      <c r="G8" s="487" t="s">
        <v>406</v>
      </c>
      <c r="H8" s="468">
        <v>28</v>
      </c>
      <c r="I8" s="468">
        <v>9688</v>
      </c>
      <c r="J8" s="487">
        <v>0.99711815561959649</v>
      </c>
      <c r="K8" s="487">
        <v>346</v>
      </c>
      <c r="L8" s="468">
        <v>28</v>
      </c>
      <c r="M8" s="468">
        <v>9716</v>
      </c>
      <c r="N8" s="487">
        <v>1</v>
      </c>
      <c r="O8" s="487">
        <v>347</v>
      </c>
      <c r="P8" s="468">
        <v>60</v>
      </c>
      <c r="Q8" s="468">
        <v>20820</v>
      </c>
      <c r="R8" s="488">
        <v>2.1428571428571428</v>
      </c>
      <c r="S8" s="489">
        <v>347</v>
      </c>
    </row>
    <row r="9" spans="1:19" ht="14.4" customHeight="1" x14ac:dyDescent="0.3">
      <c r="A9" s="467" t="s">
        <v>398</v>
      </c>
      <c r="B9" s="487" t="s">
        <v>399</v>
      </c>
      <c r="C9" s="487" t="s">
        <v>346</v>
      </c>
      <c r="D9" s="487" t="s">
        <v>379</v>
      </c>
      <c r="E9" s="487" t="s">
        <v>400</v>
      </c>
      <c r="F9" s="487" t="s">
        <v>407</v>
      </c>
      <c r="G9" s="487" t="s">
        <v>408</v>
      </c>
      <c r="H9" s="468">
        <v>205</v>
      </c>
      <c r="I9" s="468">
        <v>70930</v>
      </c>
      <c r="J9" s="487">
        <v>1.1483664151798725</v>
      </c>
      <c r="K9" s="487">
        <v>346</v>
      </c>
      <c r="L9" s="468">
        <v>178</v>
      </c>
      <c r="M9" s="468">
        <v>61766</v>
      </c>
      <c r="N9" s="487">
        <v>1</v>
      </c>
      <c r="O9" s="487">
        <v>347</v>
      </c>
      <c r="P9" s="468">
        <v>255</v>
      </c>
      <c r="Q9" s="468">
        <v>88485</v>
      </c>
      <c r="R9" s="488">
        <v>1.4325842696629214</v>
      </c>
      <c r="S9" s="489">
        <v>347</v>
      </c>
    </row>
    <row r="10" spans="1:19" ht="14.4" customHeight="1" x14ac:dyDescent="0.3">
      <c r="A10" s="467" t="s">
        <v>398</v>
      </c>
      <c r="B10" s="487" t="s">
        <v>399</v>
      </c>
      <c r="C10" s="487" t="s">
        <v>346</v>
      </c>
      <c r="D10" s="487" t="s">
        <v>379</v>
      </c>
      <c r="E10" s="487" t="s">
        <v>400</v>
      </c>
      <c r="F10" s="487" t="s">
        <v>407</v>
      </c>
      <c r="G10" s="487" t="s">
        <v>409</v>
      </c>
      <c r="H10" s="468">
        <v>68</v>
      </c>
      <c r="I10" s="468">
        <v>23528</v>
      </c>
      <c r="J10" s="487">
        <v>0.89215834976490216</v>
      </c>
      <c r="K10" s="487">
        <v>346</v>
      </c>
      <c r="L10" s="468">
        <v>76</v>
      </c>
      <c r="M10" s="468">
        <v>26372</v>
      </c>
      <c r="N10" s="487">
        <v>1</v>
      </c>
      <c r="O10" s="487">
        <v>347</v>
      </c>
      <c r="P10" s="468">
        <v>72</v>
      </c>
      <c r="Q10" s="468">
        <v>24984</v>
      </c>
      <c r="R10" s="488">
        <v>0.94736842105263153</v>
      </c>
      <c r="S10" s="489">
        <v>347</v>
      </c>
    </row>
    <row r="11" spans="1:19" ht="14.4" customHeight="1" x14ac:dyDescent="0.3">
      <c r="A11" s="467" t="s">
        <v>398</v>
      </c>
      <c r="B11" s="487" t="s">
        <v>399</v>
      </c>
      <c r="C11" s="487" t="s">
        <v>346</v>
      </c>
      <c r="D11" s="487" t="s">
        <v>379</v>
      </c>
      <c r="E11" s="487" t="s">
        <v>400</v>
      </c>
      <c r="F11" s="487" t="s">
        <v>413</v>
      </c>
      <c r="G11" s="487" t="s">
        <v>415</v>
      </c>
      <c r="H11" s="468">
        <v>1</v>
      </c>
      <c r="I11" s="468">
        <v>33.33</v>
      </c>
      <c r="J11" s="487"/>
      <c r="K11" s="487">
        <v>33.33</v>
      </c>
      <c r="L11" s="468"/>
      <c r="M11" s="468"/>
      <c r="N11" s="487"/>
      <c r="O11" s="487"/>
      <c r="P11" s="468"/>
      <c r="Q11" s="468"/>
      <c r="R11" s="488"/>
      <c r="S11" s="489"/>
    </row>
    <row r="12" spans="1:19" ht="14.4" customHeight="1" x14ac:dyDescent="0.3">
      <c r="A12" s="467" t="s">
        <v>398</v>
      </c>
      <c r="B12" s="487" t="s">
        <v>399</v>
      </c>
      <c r="C12" s="487" t="s">
        <v>346</v>
      </c>
      <c r="D12" s="487" t="s">
        <v>379</v>
      </c>
      <c r="E12" s="487" t="s">
        <v>400</v>
      </c>
      <c r="F12" s="487" t="s">
        <v>416</v>
      </c>
      <c r="G12" s="487" t="s">
        <v>417</v>
      </c>
      <c r="H12" s="468">
        <v>3</v>
      </c>
      <c r="I12" s="468">
        <v>1740</v>
      </c>
      <c r="J12" s="487"/>
      <c r="K12" s="487">
        <v>580</v>
      </c>
      <c r="L12" s="468"/>
      <c r="M12" s="468"/>
      <c r="N12" s="487"/>
      <c r="O12" s="487"/>
      <c r="P12" s="468"/>
      <c r="Q12" s="468"/>
      <c r="R12" s="488"/>
      <c r="S12" s="489"/>
    </row>
    <row r="13" spans="1:19" ht="14.4" customHeight="1" x14ac:dyDescent="0.3">
      <c r="A13" s="467" t="s">
        <v>398</v>
      </c>
      <c r="B13" s="487" t="s">
        <v>399</v>
      </c>
      <c r="C13" s="487" t="s">
        <v>346</v>
      </c>
      <c r="D13" s="487" t="s">
        <v>379</v>
      </c>
      <c r="E13" s="487" t="s">
        <v>400</v>
      </c>
      <c r="F13" s="487" t="s">
        <v>419</v>
      </c>
      <c r="G13" s="487" t="s">
        <v>420</v>
      </c>
      <c r="H13" s="468">
        <v>19</v>
      </c>
      <c r="I13" s="468">
        <v>11039</v>
      </c>
      <c r="J13" s="487">
        <v>0.42222222222222222</v>
      </c>
      <c r="K13" s="487">
        <v>581</v>
      </c>
      <c r="L13" s="468">
        <v>45</v>
      </c>
      <c r="M13" s="468">
        <v>26145</v>
      </c>
      <c r="N13" s="487">
        <v>1</v>
      </c>
      <c r="O13" s="487">
        <v>581</v>
      </c>
      <c r="P13" s="468">
        <v>70</v>
      </c>
      <c r="Q13" s="468">
        <v>40740</v>
      </c>
      <c r="R13" s="488">
        <v>1.5582329317269077</v>
      </c>
      <c r="S13" s="489">
        <v>582</v>
      </c>
    </row>
    <row r="14" spans="1:19" ht="14.4" customHeight="1" x14ac:dyDescent="0.3">
      <c r="A14" s="467" t="s">
        <v>398</v>
      </c>
      <c r="B14" s="487" t="s">
        <v>399</v>
      </c>
      <c r="C14" s="487" t="s">
        <v>346</v>
      </c>
      <c r="D14" s="487" t="s">
        <v>379</v>
      </c>
      <c r="E14" s="487" t="s">
        <v>400</v>
      </c>
      <c r="F14" s="487" t="s">
        <v>419</v>
      </c>
      <c r="G14" s="487" t="s">
        <v>421</v>
      </c>
      <c r="H14" s="468">
        <v>37</v>
      </c>
      <c r="I14" s="468">
        <v>21497</v>
      </c>
      <c r="J14" s="487">
        <v>0.94871794871794868</v>
      </c>
      <c r="K14" s="487">
        <v>581</v>
      </c>
      <c r="L14" s="468">
        <v>39</v>
      </c>
      <c r="M14" s="468">
        <v>22659</v>
      </c>
      <c r="N14" s="487">
        <v>1</v>
      </c>
      <c r="O14" s="487">
        <v>581</v>
      </c>
      <c r="P14" s="468">
        <v>53</v>
      </c>
      <c r="Q14" s="468">
        <v>30854</v>
      </c>
      <c r="R14" s="488">
        <v>1.3616664460037955</v>
      </c>
      <c r="S14" s="489">
        <v>582.15094339622647</v>
      </c>
    </row>
    <row r="15" spans="1:19" ht="14.4" customHeight="1" x14ac:dyDescent="0.3">
      <c r="A15" s="467" t="s">
        <v>398</v>
      </c>
      <c r="B15" s="487" t="s">
        <v>399</v>
      </c>
      <c r="C15" s="487" t="s">
        <v>346</v>
      </c>
      <c r="D15" s="487" t="s">
        <v>379</v>
      </c>
      <c r="E15" s="487" t="s">
        <v>400</v>
      </c>
      <c r="F15" s="487" t="s">
        <v>422</v>
      </c>
      <c r="G15" s="487" t="s">
        <v>423</v>
      </c>
      <c r="H15" s="468">
        <v>4</v>
      </c>
      <c r="I15" s="468">
        <v>1160</v>
      </c>
      <c r="J15" s="487">
        <v>0.49828178694158076</v>
      </c>
      <c r="K15" s="487">
        <v>290</v>
      </c>
      <c r="L15" s="468">
        <v>8</v>
      </c>
      <c r="M15" s="468">
        <v>2328</v>
      </c>
      <c r="N15" s="487">
        <v>1</v>
      </c>
      <c r="O15" s="487">
        <v>291</v>
      </c>
      <c r="P15" s="468"/>
      <c r="Q15" s="468"/>
      <c r="R15" s="488"/>
      <c r="S15" s="489"/>
    </row>
    <row r="16" spans="1:19" ht="14.4" customHeight="1" x14ac:dyDescent="0.3">
      <c r="A16" s="467" t="s">
        <v>398</v>
      </c>
      <c r="B16" s="487" t="s">
        <v>399</v>
      </c>
      <c r="C16" s="487" t="s">
        <v>346</v>
      </c>
      <c r="D16" s="487" t="s">
        <v>379</v>
      </c>
      <c r="E16" s="487" t="s">
        <v>400</v>
      </c>
      <c r="F16" s="487" t="s">
        <v>424</v>
      </c>
      <c r="G16" s="487" t="s">
        <v>425</v>
      </c>
      <c r="H16" s="468">
        <v>8</v>
      </c>
      <c r="I16" s="468">
        <v>4648</v>
      </c>
      <c r="J16" s="487">
        <v>1</v>
      </c>
      <c r="K16" s="487">
        <v>581</v>
      </c>
      <c r="L16" s="468">
        <v>8</v>
      </c>
      <c r="M16" s="468">
        <v>4648</v>
      </c>
      <c r="N16" s="487">
        <v>1</v>
      </c>
      <c r="O16" s="487">
        <v>581</v>
      </c>
      <c r="P16" s="468">
        <v>12</v>
      </c>
      <c r="Q16" s="468">
        <v>6984</v>
      </c>
      <c r="R16" s="488">
        <v>1.5025817555938037</v>
      </c>
      <c r="S16" s="489">
        <v>582</v>
      </c>
    </row>
    <row r="17" spans="1:19" ht="14.4" customHeight="1" x14ac:dyDescent="0.3">
      <c r="A17" s="467" t="s">
        <v>398</v>
      </c>
      <c r="B17" s="487" t="s">
        <v>399</v>
      </c>
      <c r="C17" s="487" t="s">
        <v>346</v>
      </c>
      <c r="D17" s="487" t="s">
        <v>380</v>
      </c>
      <c r="E17" s="487" t="s">
        <v>400</v>
      </c>
      <c r="F17" s="487" t="s">
        <v>403</v>
      </c>
      <c r="G17" s="487" t="s">
        <v>404</v>
      </c>
      <c r="H17" s="468">
        <v>16</v>
      </c>
      <c r="I17" s="468">
        <v>1184</v>
      </c>
      <c r="J17" s="487">
        <v>1.6</v>
      </c>
      <c r="K17" s="487">
        <v>74</v>
      </c>
      <c r="L17" s="468">
        <v>10</v>
      </c>
      <c r="M17" s="468">
        <v>740</v>
      </c>
      <c r="N17" s="487">
        <v>1</v>
      </c>
      <c r="O17" s="487">
        <v>74</v>
      </c>
      <c r="P17" s="468">
        <v>12</v>
      </c>
      <c r="Q17" s="468">
        <v>888</v>
      </c>
      <c r="R17" s="488">
        <v>1.2</v>
      </c>
      <c r="S17" s="489">
        <v>74</v>
      </c>
    </row>
    <row r="18" spans="1:19" ht="14.4" customHeight="1" x14ac:dyDescent="0.3">
      <c r="A18" s="467" t="s">
        <v>398</v>
      </c>
      <c r="B18" s="487" t="s">
        <v>399</v>
      </c>
      <c r="C18" s="487" t="s">
        <v>346</v>
      </c>
      <c r="D18" s="487" t="s">
        <v>380</v>
      </c>
      <c r="E18" s="487" t="s">
        <v>400</v>
      </c>
      <c r="F18" s="487" t="s">
        <v>405</v>
      </c>
      <c r="G18" s="487" t="s">
        <v>406</v>
      </c>
      <c r="H18" s="468">
        <v>485</v>
      </c>
      <c r="I18" s="468">
        <v>167810</v>
      </c>
      <c r="J18" s="487">
        <v>0.52968489099179006</v>
      </c>
      <c r="K18" s="487">
        <v>346</v>
      </c>
      <c r="L18" s="468">
        <v>913</v>
      </c>
      <c r="M18" s="468">
        <v>316811</v>
      </c>
      <c r="N18" s="487">
        <v>1</v>
      </c>
      <c r="O18" s="487">
        <v>347</v>
      </c>
      <c r="P18" s="468">
        <v>670</v>
      </c>
      <c r="Q18" s="468">
        <v>232490</v>
      </c>
      <c r="R18" s="488">
        <v>0.73384446878422782</v>
      </c>
      <c r="S18" s="489">
        <v>347</v>
      </c>
    </row>
    <row r="19" spans="1:19" ht="14.4" customHeight="1" x14ac:dyDescent="0.3">
      <c r="A19" s="467" t="s">
        <v>398</v>
      </c>
      <c r="B19" s="487" t="s">
        <v>399</v>
      </c>
      <c r="C19" s="487" t="s">
        <v>346</v>
      </c>
      <c r="D19" s="487" t="s">
        <v>380</v>
      </c>
      <c r="E19" s="487" t="s">
        <v>400</v>
      </c>
      <c r="F19" s="487" t="s">
        <v>407</v>
      </c>
      <c r="G19" s="487" t="s">
        <v>408</v>
      </c>
      <c r="H19" s="468"/>
      <c r="I19" s="468"/>
      <c r="J19" s="487"/>
      <c r="K19" s="487"/>
      <c r="L19" s="468"/>
      <c r="M19" s="468"/>
      <c r="N19" s="487"/>
      <c r="O19" s="487"/>
      <c r="P19" s="468">
        <v>12</v>
      </c>
      <c r="Q19" s="468">
        <v>4164</v>
      </c>
      <c r="R19" s="488"/>
      <c r="S19" s="489">
        <v>347</v>
      </c>
    </row>
    <row r="20" spans="1:19" ht="14.4" customHeight="1" x14ac:dyDescent="0.3">
      <c r="A20" s="467" t="s">
        <v>398</v>
      </c>
      <c r="B20" s="487" t="s">
        <v>399</v>
      </c>
      <c r="C20" s="487" t="s">
        <v>346</v>
      </c>
      <c r="D20" s="487" t="s">
        <v>380</v>
      </c>
      <c r="E20" s="487" t="s">
        <v>400</v>
      </c>
      <c r="F20" s="487" t="s">
        <v>407</v>
      </c>
      <c r="G20" s="487" t="s">
        <v>409</v>
      </c>
      <c r="H20" s="468"/>
      <c r="I20" s="468"/>
      <c r="J20" s="487"/>
      <c r="K20" s="487"/>
      <c r="L20" s="468"/>
      <c r="M20" s="468"/>
      <c r="N20" s="487"/>
      <c r="O20" s="487"/>
      <c r="P20" s="468">
        <v>4</v>
      </c>
      <c r="Q20" s="468">
        <v>1388</v>
      </c>
      <c r="R20" s="488"/>
      <c r="S20" s="489">
        <v>347</v>
      </c>
    </row>
    <row r="21" spans="1:19" ht="14.4" customHeight="1" x14ac:dyDescent="0.3">
      <c r="A21" s="467" t="s">
        <v>398</v>
      </c>
      <c r="B21" s="487" t="s">
        <v>399</v>
      </c>
      <c r="C21" s="487" t="s">
        <v>346</v>
      </c>
      <c r="D21" s="487" t="s">
        <v>380</v>
      </c>
      <c r="E21" s="487" t="s">
        <v>400</v>
      </c>
      <c r="F21" s="487" t="s">
        <v>410</v>
      </c>
      <c r="G21" s="487" t="s">
        <v>411</v>
      </c>
      <c r="H21" s="468">
        <v>26</v>
      </c>
      <c r="I21" s="468">
        <v>8996</v>
      </c>
      <c r="J21" s="487">
        <v>6.4812680115273773</v>
      </c>
      <c r="K21" s="487">
        <v>346</v>
      </c>
      <c r="L21" s="468">
        <v>4</v>
      </c>
      <c r="M21" s="468">
        <v>1388</v>
      </c>
      <c r="N21" s="487">
        <v>1</v>
      </c>
      <c r="O21" s="487">
        <v>347</v>
      </c>
      <c r="P21" s="468">
        <v>8</v>
      </c>
      <c r="Q21" s="468">
        <v>2776</v>
      </c>
      <c r="R21" s="488">
        <v>2</v>
      </c>
      <c r="S21" s="489">
        <v>347</v>
      </c>
    </row>
    <row r="22" spans="1:19" ht="14.4" customHeight="1" x14ac:dyDescent="0.3">
      <c r="A22" s="467" t="s">
        <v>398</v>
      </c>
      <c r="B22" s="487" t="s">
        <v>399</v>
      </c>
      <c r="C22" s="487" t="s">
        <v>346</v>
      </c>
      <c r="D22" s="487" t="s">
        <v>380</v>
      </c>
      <c r="E22" s="487" t="s">
        <v>400</v>
      </c>
      <c r="F22" s="487" t="s">
        <v>410</v>
      </c>
      <c r="G22" s="487" t="s">
        <v>412</v>
      </c>
      <c r="H22" s="468">
        <v>35</v>
      </c>
      <c r="I22" s="468">
        <v>12110</v>
      </c>
      <c r="J22" s="487">
        <v>8.7247838616714706</v>
      </c>
      <c r="K22" s="487">
        <v>346</v>
      </c>
      <c r="L22" s="468">
        <v>4</v>
      </c>
      <c r="M22" s="468">
        <v>1388</v>
      </c>
      <c r="N22" s="487">
        <v>1</v>
      </c>
      <c r="O22" s="487">
        <v>347</v>
      </c>
      <c r="P22" s="468">
        <v>16</v>
      </c>
      <c r="Q22" s="468">
        <v>5552</v>
      </c>
      <c r="R22" s="488">
        <v>4</v>
      </c>
      <c r="S22" s="489">
        <v>347</v>
      </c>
    </row>
    <row r="23" spans="1:19" ht="14.4" customHeight="1" x14ac:dyDescent="0.3">
      <c r="A23" s="467" t="s">
        <v>398</v>
      </c>
      <c r="B23" s="487" t="s">
        <v>399</v>
      </c>
      <c r="C23" s="487" t="s">
        <v>346</v>
      </c>
      <c r="D23" s="487" t="s">
        <v>380</v>
      </c>
      <c r="E23" s="487" t="s">
        <v>400</v>
      </c>
      <c r="F23" s="487" t="s">
        <v>413</v>
      </c>
      <c r="G23" s="487" t="s">
        <v>414</v>
      </c>
      <c r="H23" s="468">
        <v>2</v>
      </c>
      <c r="I23" s="468">
        <v>66.66</v>
      </c>
      <c r="J23" s="487">
        <v>2</v>
      </c>
      <c r="K23" s="487">
        <v>33.33</v>
      </c>
      <c r="L23" s="468">
        <v>1</v>
      </c>
      <c r="M23" s="468">
        <v>33.33</v>
      </c>
      <c r="N23" s="487">
        <v>1</v>
      </c>
      <c r="O23" s="487">
        <v>33.33</v>
      </c>
      <c r="P23" s="468">
        <v>1</v>
      </c>
      <c r="Q23" s="468">
        <v>33.33</v>
      </c>
      <c r="R23" s="488">
        <v>1</v>
      </c>
      <c r="S23" s="489">
        <v>33.33</v>
      </c>
    </row>
    <row r="24" spans="1:19" ht="14.4" customHeight="1" x14ac:dyDescent="0.3">
      <c r="A24" s="467" t="s">
        <v>398</v>
      </c>
      <c r="B24" s="487" t="s">
        <v>399</v>
      </c>
      <c r="C24" s="487" t="s">
        <v>346</v>
      </c>
      <c r="D24" s="487" t="s">
        <v>380</v>
      </c>
      <c r="E24" s="487" t="s">
        <v>400</v>
      </c>
      <c r="F24" s="487" t="s">
        <v>413</v>
      </c>
      <c r="G24" s="487" t="s">
        <v>415</v>
      </c>
      <c r="H24" s="468">
        <v>1</v>
      </c>
      <c r="I24" s="468">
        <v>33.33</v>
      </c>
      <c r="J24" s="487">
        <v>1</v>
      </c>
      <c r="K24" s="487">
        <v>33.33</v>
      </c>
      <c r="L24" s="468">
        <v>1</v>
      </c>
      <c r="M24" s="468">
        <v>33.33</v>
      </c>
      <c r="N24" s="487">
        <v>1</v>
      </c>
      <c r="O24" s="487">
        <v>33.33</v>
      </c>
      <c r="P24" s="468">
        <v>2</v>
      </c>
      <c r="Q24" s="468">
        <v>66.66</v>
      </c>
      <c r="R24" s="488">
        <v>2</v>
      </c>
      <c r="S24" s="489">
        <v>33.33</v>
      </c>
    </row>
    <row r="25" spans="1:19" ht="14.4" customHeight="1" x14ac:dyDescent="0.3">
      <c r="A25" s="467" t="s">
        <v>398</v>
      </c>
      <c r="B25" s="487" t="s">
        <v>399</v>
      </c>
      <c r="C25" s="487" t="s">
        <v>346</v>
      </c>
      <c r="D25" s="487" t="s">
        <v>380</v>
      </c>
      <c r="E25" s="487" t="s">
        <v>400</v>
      </c>
      <c r="F25" s="487" t="s">
        <v>416</v>
      </c>
      <c r="G25" s="487" t="s">
        <v>417</v>
      </c>
      <c r="H25" s="468">
        <v>8</v>
      </c>
      <c r="I25" s="468">
        <v>4640</v>
      </c>
      <c r="J25" s="487">
        <v>2</v>
      </c>
      <c r="K25" s="487">
        <v>580</v>
      </c>
      <c r="L25" s="468">
        <v>4</v>
      </c>
      <c r="M25" s="468">
        <v>2320</v>
      </c>
      <c r="N25" s="487">
        <v>1</v>
      </c>
      <c r="O25" s="487">
        <v>580</v>
      </c>
      <c r="P25" s="468">
        <v>7</v>
      </c>
      <c r="Q25" s="468">
        <v>4067</v>
      </c>
      <c r="R25" s="488">
        <v>1.7530172413793104</v>
      </c>
      <c r="S25" s="489">
        <v>581</v>
      </c>
    </row>
    <row r="26" spans="1:19" ht="14.4" customHeight="1" x14ac:dyDescent="0.3">
      <c r="A26" s="467" t="s">
        <v>398</v>
      </c>
      <c r="B26" s="487" t="s">
        <v>399</v>
      </c>
      <c r="C26" s="487" t="s">
        <v>346</v>
      </c>
      <c r="D26" s="487" t="s">
        <v>380</v>
      </c>
      <c r="E26" s="487" t="s">
        <v>400</v>
      </c>
      <c r="F26" s="487" t="s">
        <v>416</v>
      </c>
      <c r="G26" s="487" t="s">
        <v>418</v>
      </c>
      <c r="H26" s="468"/>
      <c r="I26" s="468"/>
      <c r="J26" s="487"/>
      <c r="K26" s="487"/>
      <c r="L26" s="468">
        <v>3</v>
      </c>
      <c r="M26" s="468">
        <v>1740</v>
      </c>
      <c r="N26" s="487">
        <v>1</v>
      </c>
      <c r="O26" s="487">
        <v>580</v>
      </c>
      <c r="P26" s="468">
        <v>3</v>
      </c>
      <c r="Q26" s="468">
        <v>1743</v>
      </c>
      <c r="R26" s="488">
        <v>1.0017241379310344</v>
      </c>
      <c r="S26" s="489">
        <v>581</v>
      </c>
    </row>
    <row r="27" spans="1:19" ht="14.4" customHeight="1" x14ac:dyDescent="0.3">
      <c r="A27" s="467" t="s">
        <v>398</v>
      </c>
      <c r="B27" s="487" t="s">
        <v>399</v>
      </c>
      <c r="C27" s="487" t="s">
        <v>346</v>
      </c>
      <c r="D27" s="487" t="s">
        <v>380</v>
      </c>
      <c r="E27" s="487" t="s">
        <v>400</v>
      </c>
      <c r="F27" s="487" t="s">
        <v>419</v>
      </c>
      <c r="G27" s="487" t="s">
        <v>421</v>
      </c>
      <c r="H27" s="468">
        <v>3</v>
      </c>
      <c r="I27" s="468">
        <v>1743</v>
      </c>
      <c r="J27" s="487"/>
      <c r="K27" s="487">
        <v>581</v>
      </c>
      <c r="L27" s="468"/>
      <c r="M27" s="468"/>
      <c r="N27" s="487"/>
      <c r="O27" s="487"/>
      <c r="P27" s="468"/>
      <c r="Q27" s="468"/>
      <c r="R27" s="488"/>
      <c r="S27" s="489"/>
    </row>
    <row r="28" spans="1:19" ht="14.4" customHeight="1" x14ac:dyDescent="0.3">
      <c r="A28" s="467" t="s">
        <v>398</v>
      </c>
      <c r="B28" s="487" t="s">
        <v>399</v>
      </c>
      <c r="C28" s="487" t="s">
        <v>346</v>
      </c>
      <c r="D28" s="487" t="s">
        <v>380</v>
      </c>
      <c r="E28" s="487" t="s">
        <v>400</v>
      </c>
      <c r="F28" s="487" t="s">
        <v>424</v>
      </c>
      <c r="G28" s="487" t="s">
        <v>425</v>
      </c>
      <c r="H28" s="468">
        <v>4</v>
      </c>
      <c r="I28" s="468">
        <v>2324</v>
      </c>
      <c r="J28" s="487"/>
      <c r="K28" s="487">
        <v>581</v>
      </c>
      <c r="L28" s="468"/>
      <c r="M28" s="468"/>
      <c r="N28" s="487"/>
      <c r="O28" s="487"/>
      <c r="P28" s="468"/>
      <c r="Q28" s="468"/>
      <c r="R28" s="488"/>
      <c r="S28" s="489"/>
    </row>
    <row r="29" spans="1:19" ht="14.4" customHeight="1" x14ac:dyDescent="0.3">
      <c r="A29" s="467" t="s">
        <v>398</v>
      </c>
      <c r="B29" s="487" t="s">
        <v>399</v>
      </c>
      <c r="C29" s="487" t="s">
        <v>346</v>
      </c>
      <c r="D29" s="487" t="s">
        <v>380</v>
      </c>
      <c r="E29" s="487" t="s">
        <v>400</v>
      </c>
      <c r="F29" s="487" t="s">
        <v>426</v>
      </c>
      <c r="G29" s="487" t="s">
        <v>427</v>
      </c>
      <c r="H29" s="468">
        <v>4</v>
      </c>
      <c r="I29" s="468">
        <v>2320</v>
      </c>
      <c r="J29" s="487"/>
      <c r="K29" s="487">
        <v>580</v>
      </c>
      <c r="L29" s="468"/>
      <c r="M29" s="468"/>
      <c r="N29" s="487"/>
      <c r="O29" s="487"/>
      <c r="P29" s="468"/>
      <c r="Q29" s="468"/>
      <c r="R29" s="488"/>
      <c r="S29" s="489"/>
    </row>
    <row r="30" spans="1:19" ht="14.4" customHeight="1" x14ac:dyDescent="0.3">
      <c r="A30" s="467" t="s">
        <v>398</v>
      </c>
      <c r="B30" s="487" t="s">
        <v>399</v>
      </c>
      <c r="C30" s="487" t="s">
        <v>346</v>
      </c>
      <c r="D30" s="487" t="s">
        <v>381</v>
      </c>
      <c r="E30" s="487" t="s">
        <v>400</v>
      </c>
      <c r="F30" s="487" t="s">
        <v>403</v>
      </c>
      <c r="G30" s="487" t="s">
        <v>404</v>
      </c>
      <c r="H30" s="468">
        <v>1</v>
      </c>
      <c r="I30" s="468">
        <v>74</v>
      </c>
      <c r="J30" s="487"/>
      <c r="K30" s="487">
        <v>74</v>
      </c>
      <c r="L30" s="468"/>
      <c r="M30" s="468"/>
      <c r="N30" s="487"/>
      <c r="O30" s="487"/>
      <c r="P30" s="468"/>
      <c r="Q30" s="468"/>
      <c r="R30" s="488"/>
      <c r="S30" s="489"/>
    </row>
    <row r="31" spans="1:19" ht="14.4" customHeight="1" x14ac:dyDescent="0.3">
      <c r="A31" s="467" t="s">
        <v>398</v>
      </c>
      <c r="B31" s="487" t="s">
        <v>399</v>
      </c>
      <c r="C31" s="487" t="s">
        <v>346</v>
      </c>
      <c r="D31" s="487" t="s">
        <v>381</v>
      </c>
      <c r="E31" s="487" t="s">
        <v>400</v>
      </c>
      <c r="F31" s="487" t="s">
        <v>405</v>
      </c>
      <c r="G31" s="487" t="s">
        <v>406</v>
      </c>
      <c r="H31" s="468">
        <v>325</v>
      </c>
      <c r="I31" s="468">
        <v>112450</v>
      </c>
      <c r="J31" s="487"/>
      <c r="K31" s="487">
        <v>346</v>
      </c>
      <c r="L31" s="468"/>
      <c r="M31" s="468"/>
      <c r="N31" s="487"/>
      <c r="O31" s="487"/>
      <c r="P31" s="468"/>
      <c r="Q31" s="468"/>
      <c r="R31" s="488"/>
      <c r="S31" s="489"/>
    </row>
    <row r="32" spans="1:19" ht="14.4" customHeight="1" x14ac:dyDescent="0.3">
      <c r="A32" s="467" t="s">
        <v>398</v>
      </c>
      <c r="B32" s="487" t="s">
        <v>399</v>
      </c>
      <c r="C32" s="487" t="s">
        <v>346</v>
      </c>
      <c r="D32" s="487" t="s">
        <v>381</v>
      </c>
      <c r="E32" s="487" t="s">
        <v>400</v>
      </c>
      <c r="F32" s="487" t="s">
        <v>407</v>
      </c>
      <c r="G32" s="487" t="s">
        <v>408</v>
      </c>
      <c r="H32" s="468">
        <v>228</v>
      </c>
      <c r="I32" s="468">
        <v>78888</v>
      </c>
      <c r="J32" s="487"/>
      <c r="K32" s="487">
        <v>346</v>
      </c>
      <c r="L32" s="468"/>
      <c r="M32" s="468"/>
      <c r="N32" s="487"/>
      <c r="O32" s="487"/>
      <c r="P32" s="468"/>
      <c r="Q32" s="468"/>
      <c r="R32" s="488"/>
      <c r="S32" s="489"/>
    </row>
    <row r="33" spans="1:19" ht="14.4" customHeight="1" x14ac:dyDescent="0.3">
      <c r="A33" s="467" t="s">
        <v>398</v>
      </c>
      <c r="B33" s="487" t="s">
        <v>399</v>
      </c>
      <c r="C33" s="487" t="s">
        <v>346</v>
      </c>
      <c r="D33" s="487" t="s">
        <v>381</v>
      </c>
      <c r="E33" s="487" t="s">
        <v>400</v>
      </c>
      <c r="F33" s="487" t="s">
        <v>407</v>
      </c>
      <c r="G33" s="487" t="s">
        <v>409</v>
      </c>
      <c r="H33" s="468">
        <v>71</v>
      </c>
      <c r="I33" s="468">
        <v>24566</v>
      </c>
      <c r="J33" s="487"/>
      <c r="K33" s="487">
        <v>346</v>
      </c>
      <c r="L33" s="468"/>
      <c r="M33" s="468"/>
      <c r="N33" s="487"/>
      <c r="O33" s="487"/>
      <c r="P33" s="468"/>
      <c r="Q33" s="468"/>
      <c r="R33" s="488"/>
      <c r="S33" s="489"/>
    </row>
    <row r="34" spans="1:19" ht="14.4" customHeight="1" x14ac:dyDescent="0.3">
      <c r="A34" s="467" t="s">
        <v>398</v>
      </c>
      <c r="B34" s="487" t="s">
        <v>399</v>
      </c>
      <c r="C34" s="487" t="s">
        <v>346</v>
      </c>
      <c r="D34" s="487" t="s">
        <v>381</v>
      </c>
      <c r="E34" s="487" t="s">
        <v>400</v>
      </c>
      <c r="F34" s="487" t="s">
        <v>410</v>
      </c>
      <c r="G34" s="487" t="s">
        <v>411</v>
      </c>
      <c r="H34" s="468">
        <v>4</v>
      </c>
      <c r="I34" s="468">
        <v>1384</v>
      </c>
      <c r="J34" s="487"/>
      <c r="K34" s="487">
        <v>346</v>
      </c>
      <c r="L34" s="468"/>
      <c r="M34" s="468"/>
      <c r="N34" s="487"/>
      <c r="O34" s="487"/>
      <c r="P34" s="468"/>
      <c r="Q34" s="468"/>
      <c r="R34" s="488"/>
      <c r="S34" s="489"/>
    </row>
    <row r="35" spans="1:19" ht="14.4" customHeight="1" x14ac:dyDescent="0.3">
      <c r="A35" s="467" t="s">
        <v>398</v>
      </c>
      <c r="B35" s="487" t="s">
        <v>399</v>
      </c>
      <c r="C35" s="487" t="s">
        <v>346</v>
      </c>
      <c r="D35" s="487" t="s">
        <v>381</v>
      </c>
      <c r="E35" s="487" t="s">
        <v>400</v>
      </c>
      <c r="F35" s="487" t="s">
        <v>410</v>
      </c>
      <c r="G35" s="487" t="s">
        <v>412</v>
      </c>
      <c r="H35" s="468">
        <v>20</v>
      </c>
      <c r="I35" s="468">
        <v>6920</v>
      </c>
      <c r="J35" s="487"/>
      <c r="K35" s="487">
        <v>346</v>
      </c>
      <c r="L35" s="468"/>
      <c r="M35" s="468"/>
      <c r="N35" s="487"/>
      <c r="O35" s="487"/>
      <c r="P35" s="468"/>
      <c r="Q35" s="468"/>
      <c r="R35" s="488"/>
      <c r="S35" s="489"/>
    </row>
    <row r="36" spans="1:19" ht="14.4" customHeight="1" x14ac:dyDescent="0.3">
      <c r="A36" s="467" t="s">
        <v>398</v>
      </c>
      <c r="B36" s="487" t="s">
        <v>399</v>
      </c>
      <c r="C36" s="487" t="s">
        <v>346</v>
      </c>
      <c r="D36" s="487" t="s">
        <v>381</v>
      </c>
      <c r="E36" s="487" t="s">
        <v>400</v>
      </c>
      <c r="F36" s="487" t="s">
        <v>419</v>
      </c>
      <c r="G36" s="487" t="s">
        <v>420</v>
      </c>
      <c r="H36" s="468">
        <v>221</v>
      </c>
      <c r="I36" s="468">
        <v>128401</v>
      </c>
      <c r="J36" s="487"/>
      <c r="K36" s="487">
        <v>581</v>
      </c>
      <c r="L36" s="468"/>
      <c r="M36" s="468"/>
      <c r="N36" s="487"/>
      <c r="O36" s="487"/>
      <c r="P36" s="468"/>
      <c r="Q36" s="468"/>
      <c r="R36" s="488"/>
      <c r="S36" s="489"/>
    </row>
    <row r="37" spans="1:19" ht="14.4" customHeight="1" x14ac:dyDescent="0.3">
      <c r="A37" s="467" t="s">
        <v>398</v>
      </c>
      <c r="B37" s="487" t="s">
        <v>399</v>
      </c>
      <c r="C37" s="487" t="s">
        <v>346</v>
      </c>
      <c r="D37" s="487" t="s">
        <v>381</v>
      </c>
      <c r="E37" s="487" t="s">
        <v>400</v>
      </c>
      <c r="F37" s="487" t="s">
        <v>419</v>
      </c>
      <c r="G37" s="487" t="s">
        <v>421</v>
      </c>
      <c r="H37" s="468">
        <v>76</v>
      </c>
      <c r="I37" s="468">
        <v>44156</v>
      </c>
      <c r="J37" s="487"/>
      <c r="K37" s="487">
        <v>581</v>
      </c>
      <c r="L37" s="468"/>
      <c r="M37" s="468"/>
      <c r="N37" s="487"/>
      <c r="O37" s="487"/>
      <c r="P37" s="468"/>
      <c r="Q37" s="468"/>
      <c r="R37" s="488"/>
      <c r="S37" s="489"/>
    </row>
    <row r="38" spans="1:19" ht="14.4" customHeight="1" x14ac:dyDescent="0.3">
      <c r="A38" s="467" t="s">
        <v>398</v>
      </c>
      <c r="B38" s="487" t="s">
        <v>399</v>
      </c>
      <c r="C38" s="487" t="s">
        <v>346</v>
      </c>
      <c r="D38" s="487" t="s">
        <v>383</v>
      </c>
      <c r="E38" s="487" t="s">
        <v>400</v>
      </c>
      <c r="F38" s="487" t="s">
        <v>403</v>
      </c>
      <c r="G38" s="487" t="s">
        <v>404</v>
      </c>
      <c r="H38" s="468">
        <v>2</v>
      </c>
      <c r="I38" s="468">
        <v>148</v>
      </c>
      <c r="J38" s="487"/>
      <c r="K38" s="487">
        <v>74</v>
      </c>
      <c r="L38" s="468"/>
      <c r="M38" s="468"/>
      <c r="N38" s="487"/>
      <c r="O38" s="487"/>
      <c r="P38" s="468"/>
      <c r="Q38" s="468"/>
      <c r="R38" s="488"/>
      <c r="S38" s="489"/>
    </row>
    <row r="39" spans="1:19" ht="14.4" customHeight="1" x14ac:dyDescent="0.3">
      <c r="A39" s="467" t="s">
        <v>398</v>
      </c>
      <c r="B39" s="487" t="s">
        <v>399</v>
      </c>
      <c r="C39" s="487" t="s">
        <v>346</v>
      </c>
      <c r="D39" s="487" t="s">
        <v>383</v>
      </c>
      <c r="E39" s="487" t="s">
        <v>400</v>
      </c>
      <c r="F39" s="487" t="s">
        <v>405</v>
      </c>
      <c r="G39" s="487" t="s">
        <v>406</v>
      </c>
      <c r="H39" s="468">
        <v>128</v>
      </c>
      <c r="I39" s="468">
        <v>44288</v>
      </c>
      <c r="J39" s="487"/>
      <c r="K39" s="487">
        <v>346</v>
      </c>
      <c r="L39" s="468"/>
      <c r="M39" s="468"/>
      <c r="N39" s="487"/>
      <c r="O39" s="487"/>
      <c r="P39" s="468"/>
      <c r="Q39" s="468"/>
      <c r="R39" s="488"/>
      <c r="S39" s="489"/>
    </row>
    <row r="40" spans="1:19" ht="14.4" customHeight="1" x14ac:dyDescent="0.3">
      <c r="A40" s="467" t="s">
        <v>398</v>
      </c>
      <c r="B40" s="487" t="s">
        <v>399</v>
      </c>
      <c r="C40" s="487" t="s">
        <v>346</v>
      </c>
      <c r="D40" s="487" t="s">
        <v>383</v>
      </c>
      <c r="E40" s="487" t="s">
        <v>400</v>
      </c>
      <c r="F40" s="487" t="s">
        <v>407</v>
      </c>
      <c r="G40" s="487" t="s">
        <v>408</v>
      </c>
      <c r="H40" s="468">
        <v>12</v>
      </c>
      <c r="I40" s="468">
        <v>4152</v>
      </c>
      <c r="J40" s="487"/>
      <c r="K40" s="487">
        <v>346</v>
      </c>
      <c r="L40" s="468"/>
      <c r="M40" s="468"/>
      <c r="N40" s="487"/>
      <c r="O40" s="487"/>
      <c r="P40" s="468"/>
      <c r="Q40" s="468"/>
      <c r="R40" s="488"/>
      <c r="S40" s="489"/>
    </row>
    <row r="41" spans="1:19" ht="14.4" customHeight="1" x14ac:dyDescent="0.3">
      <c r="A41" s="467" t="s">
        <v>398</v>
      </c>
      <c r="B41" s="487" t="s">
        <v>399</v>
      </c>
      <c r="C41" s="487" t="s">
        <v>346</v>
      </c>
      <c r="D41" s="487" t="s">
        <v>383</v>
      </c>
      <c r="E41" s="487" t="s">
        <v>400</v>
      </c>
      <c r="F41" s="487" t="s">
        <v>410</v>
      </c>
      <c r="G41" s="487" t="s">
        <v>412</v>
      </c>
      <c r="H41" s="468">
        <v>4</v>
      </c>
      <c r="I41" s="468">
        <v>1384</v>
      </c>
      <c r="J41" s="487"/>
      <c r="K41" s="487">
        <v>346</v>
      </c>
      <c r="L41" s="468"/>
      <c r="M41" s="468"/>
      <c r="N41" s="487"/>
      <c r="O41" s="487"/>
      <c r="P41" s="468"/>
      <c r="Q41" s="468"/>
      <c r="R41" s="488"/>
      <c r="S41" s="489"/>
    </row>
    <row r="42" spans="1:19" ht="14.4" customHeight="1" x14ac:dyDescent="0.3">
      <c r="A42" s="467" t="s">
        <v>398</v>
      </c>
      <c r="B42" s="487" t="s">
        <v>399</v>
      </c>
      <c r="C42" s="487" t="s">
        <v>346</v>
      </c>
      <c r="D42" s="487" t="s">
        <v>383</v>
      </c>
      <c r="E42" s="487" t="s">
        <v>400</v>
      </c>
      <c r="F42" s="487" t="s">
        <v>419</v>
      </c>
      <c r="G42" s="487" t="s">
        <v>420</v>
      </c>
      <c r="H42" s="468">
        <v>51</v>
      </c>
      <c r="I42" s="468">
        <v>29631</v>
      </c>
      <c r="J42" s="487"/>
      <c r="K42" s="487">
        <v>581</v>
      </c>
      <c r="L42" s="468"/>
      <c r="M42" s="468"/>
      <c r="N42" s="487"/>
      <c r="O42" s="487"/>
      <c r="P42" s="468"/>
      <c r="Q42" s="468"/>
      <c r="R42" s="488"/>
      <c r="S42" s="489"/>
    </row>
    <row r="43" spans="1:19" ht="14.4" customHeight="1" x14ac:dyDescent="0.3">
      <c r="A43" s="467" t="s">
        <v>398</v>
      </c>
      <c r="B43" s="487" t="s">
        <v>399</v>
      </c>
      <c r="C43" s="487" t="s">
        <v>346</v>
      </c>
      <c r="D43" s="487" t="s">
        <v>383</v>
      </c>
      <c r="E43" s="487" t="s">
        <v>400</v>
      </c>
      <c r="F43" s="487" t="s">
        <v>424</v>
      </c>
      <c r="G43" s="487" t="s">
        <v>425</v>
      </c>
      <c r="H43" s="468">
        <v>134</v>
      </c>
      <c r="I43" s="468">
        <v>77854</v>
      </c>
      <c r="J43" s="487"/>
      <c r="K43" s="487">
        <v>581</v>
      </c>
      <c r="L43" s="468"/>
      <c r="M43" s="468"/>
      <c r="N43" s="487"/>
      <c r="O43" s="487"/>
      <c r="P43" s="468"/>
      <c r="Q43" s="468"/>
      <c r="R43" s="488"/>
      <c r="S43" s="489"/>
    </row>
    <row r="44" spans="1:19" ht="14.4" customHeight="1" x14ac:dyDescent="0.3">
      <c r="A44" s="467" t="s">
        <v>398</v>
      </c>
      <c r="B44" s="487" t="s">
        <v>399</v>
      </c>
      <c r="C44" s="487" t="s">
        <v>346</v>
      </c>
      <c r="D44" s="487" t="s">
        <v>384</v>
      </c>
      <c r="E44" s="487" t="s">
        <v>400</v>
      </c>
      <c r="F44" s="487" t="s">
        <v>403</v>
      </c>
      <c r="G44" s="487" t="s">
        <v>404</v>
      </c>
      <c r="H44" s="468">
        <v>1</v>
      </c>
      <c r="I44" s="468">
        <v>74</v>
      </c>
      <c r="J44" s="487">
        <v>0.5</v>
      </c>
      <c r="K44" s="487">
        <v>74</v>
      </c>
      <c r="L44" s="468">
        <v>2</v>
      </c>
      <c r="M44" s="468">
        <v>148</v>
      </c>
      <c r="N44" s="487">
        <v>1</v>
      </c>
      <c r="O44" s="487">
        <v>74</v>
      </c>
      <c r="P44" s="468">
        <v>2</v>
      </c>
      <c r="Q44" s="468">
        <v>148</v>
      </c>
      <c r="R44" s="488">
        <v>1</v>
      </c>
      <c r="S44" s="489">
        <v>74</v>
      </c>
    </row>
    <row r="45" spans="1:19" ht="14.4" customHeight="1" x14ac:dyDescent="0.3">
      <c r="A45" s="467" t="s">
        <v>398</v>
      </c>
      <c r="B45" s="487" t="s">
        <v>399</v>
      </c>
      <c r="C45" s="487" t="s">
        <v>346</v>
      </c>
      <c r="D45" s="487" t="s">
        <v>384</v>
      </c>
      <c r="E45" s="487" t="s">
        <v>400</v>
      </c>
      <c r="F45" s="487" t="s">
        <v>405</v>
      </c>
      <c r="G45" s="487" t="s">
        <v>406</v>
      </c>
      <c r="H45" s="468">
        <v>1120</v>
      </c>
      <c r="I45" s="468">
        <v>387520</v>
      </c>
      <c r="J45" s="487">
        <v>0.95614069716947614</v>
      </c>
      <c r="K45" s="487">
        <v>346</v>
      </c>
      <c r="L45" s="468">
        <v>1168</v>
      </c>
      <c r="M45" s="468">
        <v>405296</v>
      </c>
      <c r="N45" s="487">
        <v>1</v>
      </c>
      <c r="O45" s="487">
        <v>347</v>
      </c>
      <c r="P45" s="468">
        <v>1220</v>
      </c>
      <c r="Q45" s="468">
        <v>423340</v>
      </c>
      <c r="R45" s="488">
        <v>1.0445205479452055</v>
      </c>
      <c r="S45" s="489">
        <v>347</v>
      </c>
    </row>
    <row r="46" spans="1:19" ht="14.4" customHeight="1" x14ac:dyDescent="0.3">
      <c r="A46" s="467" t="s">
        <v>398</v>
      </c>
      <c r="B46" s="487" t="s">
        <v>399</v>
      </c>
      <c r="C46" s="487" t="s">
        <v>346</v>
      </c>
      <c r="D46" s="487" t="s">
        <v>384</v>
      </c>
      <c r="E46" s="487" t="s">
        <v>400</v>
      </c>
      <c r="F46" s="487" t="s">
        <v>407</v>
      </c>
      <c r="G46" s="487" t="s">
        <v>408</v>
      </c>
      <c r="H46" s="468"/>
      <c r="I46" s="468"/>
      <c r="J46" s="487"/>
      <c r="K46" s="487"/>
      <c r="L46" s="468">
        <v>19</v>
      </c>
      <c r="M46" s="468">
        <v>6593</v>
      </c>
      <c r="N46" s="487">
        <v>1</v>
      </c>
      <c r="O46" s="487">
        <v>347</v>
      </c>
      <c r="P46" s="468">
        <v>10</v>
      </c>
      <c r="Q46" s="468">
        <v>3470</v>
      </c>
      <c r="R46" s="488">
        <v>0.52631578947368418</v>
      </c>
      <c r="S46" s="489">
        <v>347</v>
      </c>
    </row>
    <row r="47" spans="1:19" ht="14.4" customHeight="1" x14ac:dyDescent="0.3">
      <c r="A47" s="467" t="s">
        <v>398</v>
      </c>
      <c r="B47" s="487" t="s">
        <v>399</v>
      </c>
      <c r="C47" s="487" t="s">
        <v>346</v>
      </c>
      <c r="D47" s="487" t="s">
        <v>384</v>
      </c>
      <c r="E47" s="487" t="s">
        <v>400</v>
      </c>
      <c r="F47" s="487" t="s">
        <v>407</v>
      </c>
      <c r="G47" s="487" t="s">
        <v>409</v>
      </c>
      <c r="H47" s="468"/>
      <c r="I47" s="468"/>
      <c r="J47" s="487"/>
      <c r="K47" s="487"/>
      <c r="L47" s="468">
        <v>16</v>
      </c>
      <c r="M47" s="468">
        <v>5552</v>
      </c>
      <c r="N47" s="487">
        <v>1</v>
      </c>
      <c r="O47" s="487">
        <v>347</v>
      </c>
      <c r="P47" s="468">
        <v>12</v>
      </c>
      <c r="Q47" s="468">
        <v>4164</v>
      </c>
      <c r="R47" s="488">
        <v>0.75</v>
      </c>
      <c r="S47" s="489">
        <v>347</v>
      </c>
    </row>
    <row r="48" spans="1:19" ht="14.4" customHeight="1" x14ac:dyDescent="0.3">
      <c r="A48" s="467" t="s">
        <v>398</v>
      </c>
      <c r="B48" s="487" t="s">
        <v>399</v>
      </c>
      <c r="C48" s="487" t="s">
        <v>346</v>
      </c>
      <c r="D48" s="487" t="s">
        <v>384</v>
      </c>
      <c r="E48" s="487" t="s">
        <v>400</v>
      </c>
      <c r="F48" s="487" t="s">
        <v>413</v>
      </c>
      <c r="G48" s="487" t="s">
        <v>414</v>
      </c>
      <c r="H48" s="468">
        <v>18</v>
      </c>
      <c r="I48" s="468">
        <v>599.96999999999991</v>
      </c>
      <c r="J48" s="487">
        <v>2.2499437485937146</v>
      </c>
      <c r="K48" s="487">
        <v>33.331666666666663</v>
      </c>
      <c r="L48" s="468">
        <v>8</v>
      </c>
      <c r="M48" s="468">
        <v>266.65999999999997</v>
      </c>
      <c r="N48" s="487">
        <v>1</v>
      </c>
      <c r="O48" s="487">
        <v>33.332499999999996</v>
      </c>
      <c r="P48" s="468">
        <v>2</v>
      </c>
      <c r="Q48" s="468">
        <v>66.66</v>
      </c>
      <c r="R48" s="488">
        <v>0.24998124953123829</v>
      </c>
      <c r="S48" s="489">
        <v>33.33</v>
      </c>
    </row>
    <row r="49" spans="1:19" ht="14.4" customHeight="1" x14ac:dyDescent="0.3">
      <c r="A49" s="467" t="s">
        <v>398</v>
      </c>
      <c r="B49" s="487" t="s">
        <v>399</v>
      </c>
      <c r="C49" s="487" t="s">
        <v>346</v>
      </c>
      <c r="D49" s="487" t="s">
        <v>384</v>
      </c>
      <c r="E49" s="487" t="s">
        <v>400</v>
      </c>
      <c r="F49" s="487" t="s">
        <v>413</v>
      </c>
      <c r="G49" s="487" t="s">
        <v>415</v>
      </c>
      <c r="H49" s="468">
        <v>5</v>
      </c>
      <c r="I49" s="468">
        <v>166.67000000000002</v>
      </c>
      <c r="J49" s="487">
        <v>0.26316454297127878</v>
      </c>
      <c r="K49" s="487">
        <v>33.334000000000003</v>
      </c>
      <c r="L49" s="468">
        <v>19</v>
      </c>
      <c r="M49" s="468">
        <v>633.33000000000004</v>
      </c>
      <c r="N49" s="487">
        <v>1</v>
      </c>
      <c r="O49" s="487">
        <v>33.333157894736843</v>
      </c>
      <c r="P49" s="468">
        <v>16</v>
      </c>
      <c r="Q49" s="468">
        <v>533.33000000000004</v>
      </c>
      <c r="R49" s="488">
        <v>0.84210443212859021</v>
      </c>
      <c r="S49" s="489">
        <v>33.333125000000003</v>
      </c>
    </row>
    <row r="50" spans="1:19" ht="14.4" customHeight="1" x14ac:dyDescent="0.3">
      <c r="A50" s="467" t="s">
        <v>398</v>
      </c>
      <c r="B50" s="487" t="s">
        <v>399</v>
      </c>
      <c r="C50" s="487" t="s">
        <v>346</v>
      </c>
      <c r="D50" s="487" t="s">
        <v>384</v>
      </c>
      <c r="E50" s="487" t="s">
        <v>400</v>
      </c>
      <c r="F50" s="487" t="s">
        <v>416</v>
      </c>
      <c r="G50" s="487" t="s">
        <v>417</v>
      </c>
      <c r="H50" s="468">
        <v>40</v>
      </c>
      <c r="I50" s="468">
        <v>23200</v>
      </c>
      <c r="J50" s="487">
        <v>0.7407407407407407</v>
      </c>
      <c r="K50" s="487">
        <v>580</v>
      </c>
      <c r="L50" s="468">
        <v>54</v>
      </c>
      <c r="M50" s="468">
        <v>31320</v>
      </c>
      <c r="N50" s="487">
        <v>1</v>
      </c>
      <c r="O50" s="487">
        <v>580</v>
      </c>
      <c r="P50" s="468">
        <v>8</v>
      </c>
      <c r="Q50" s="468">
        <v>4648</v>
      </c>
      <c r="R50" s="488">
        <v>0.14840357598978288</v>
      </c>
      <c r="S50" s="489">
        <v>581</v>
      </c>
    </row>
    <row r="51" spans="1:19" ht="14.4" customHeight="1" x14ac:dyDescent="0.3">
      <c r="A51" s="467" t="s">
        <v>398</v>
      </c>
      <c r="B51" s="487" t="s">
        <v>399</v>
      </c>
      <c r="C51" s="487" t="s">
        <v>346</v>
      </c>
      <c r="D51" s="487" t="s">
        <v>384</v>
      </c>
      <c r="E51" s="487" t="s">
        <v>400</v>
      </c>
      <c r="F51" s="487" t="s">
        <v>416</v>
      </c>
      <c r="G51" s="487" t="s">
        <v>418</v>
      </c>
      <c r="H51" s="468">
        <v>24</v>
      </c>
      <c r="I51" s="468">
        <v>13920</v>
      </c>
      <c r="J51" s="487">
        <v>2</v>
      </c>
      <c r="K51" s="487">
        <v>580</v>
      </c>
      <c r="L51" s="468">
        <v>12</v>
      </c>
      <c r="M51" s="468">
        <v>6960</v>
      </c>
      <c r="N51" s="487">
        <v>1</v>
      </c>
      <c r="O51" s="487">
        <v>580</v>
      </c>
      <c r="P51" s="468">
        <v>16</v>
      </c>
      <c r="Q51" s="468">
        <v>9296</v>
      </c>
      <c r="R51" s="488">
        <v>1.3356321839080461</v>
      </c>
      <c r="S51" s="489">
        <v>581</v>
      </c>
    </row>
    <row r="52" spans="1:19" ht="14.4" customHeight="1" x14ac:dyDescent="0.3">
      <c r="A52" s="467" t="s">
        <v>398</v>
      </c>
      <c r="B52" s="487" t="s">
        <v>399</v>
      </c>
      <c r="C52" s="487" t="s">
        <v>346</v>
      </c>
      <c r="D52" s="487" t="s">
        <v>384</v>
      </c>
      <c r="E52" s="487" t="s">
        <v>400</v>
      </c>
      <c r="F52" s="487" t="s">
        <v>426</v>
      </c>
      <c r="G52" s="487" t="s">
        <v>427</v>
      </c>
      <c r="H52" s="468">
        <v>20</v>
      </c>
      <c r="I52" s="468">
        <v>11600</v>
      </c>
      <c r="J52" s="487">
        <v>0.7142857142857143</v>
      </c>
      <c r="K52" s="487">
        <v>580</v>
      </c>
      <c r="L52" s="468">
        <v>28</v>
      </c>
      <c r="M52" s="468">
        <v>16240</v>
      </c>
      <c r="N52" s="487">
        <v>1</v>
      </c>
      <c r="O52" s="487">
        <v>580</v>
      </c>
      <c r="P52" s="468"/>
      <c r="Q52" s="468"/>
      <c r="R52" s="488"/>
      <c r="S52" s="489"/>
    </row>
    <row r="53" spans="1:19" ht="14.4" customHeight="1" x14ac:dyDescent="0.3">
      <c r="A53" s="467" t="s">
        <v>398</v>
      </c>
      <c r="B53" s="487" t="s">
        <v>399</v>
      </c>
      <c r="C53" s="487" t="s">
        <v>346</v>
      </c>
      <c r="D53" s="487" t="s">
        <v>384</v>
      </c>
      <c r="E53" s="487" t="s">
        <v>400</v>
      </c>
      <c r="F53" s="487" t="s">
        <v>426</v>
      </c>
      <c r="G53" s="487" t="s">
        <v>428</v>
      </c>
      <c r="H53" s="468">
        <v>12</v>
      </c>
      <c r="I53" s="468">
        <v>6960</v>
      </c>
      <c r="J53" s="487">
        <v>1</v>
      </c>
      <c r="K53" s="487">
        <v>580</v>
      </c>
      <c r="L53" s="468">
        <v>12</v>
      </c>
      <c r="M53" s="468">
        <v>6960</v>
      </c>
      <c r="N53" s="487">
        <v>1</v>
      </c>
      <c r="O53" s="487">
        <v>580</v>
      </c>
      <c r="P53" s="468">
        <v>39</v>
      </c>
      <c r="Q53" s="468">
        <v>22659</v>
      </c>
      <c r="R53" s="488">
        <v>3.255603448275862</v>
      </c>
      <c r="S53" s="489">
        <v>581</v>
      </c>
    </row>
    <row r="54" spans="1:19" ht="14.4" customHeight="1" x14ac:dyDescent="0.3">
      <c r="A54" s="467" t="s">
        <v>398</v>
      </c>
      <c r="B54" s="487" t="s">
        <v>399</v>
      </c>
      <c r="C54" s="487" t="s">
        <v>346</v>
      </c>
      <c r="D54" s="487" t="s">
        <v>385</v>
      </c>
      <c r="E54" s="487" t="s">
        <v>400</v>
      </c>
      <c r="F54" s="487" t="s">
        <v>405</v>
      </c>
      <c r="G54" s="487" t="s">
        <v>406</v>
      </c>
      <c r="H54" s="468"/>
      <c r="I54" s="468"/>
      <c r="J54" s="487"/>
      <c r="K54" s="487"/>
      <c r="L54" s="468">
        <v>33</v>
      </c>
      <c r="M54" s="468">
        <v>11451</v>
      </c>
      <c r="N54" s="487">
        <v>1</v>
      </c>
      <c r="O54" s="487">
        <v>347</v>
      </c>
      <c r="P54" s="468"/>
      <c r="Q54" s="468"/>
      <c r="R54" s="488"/>
      <c r="S54" s="489"/>
    </row>
    <row r="55" spans="1:19" ht="14.4" customHeight="1" x14ac:dyDescent="0.3">
      <c r="A55" s="467" t="s">
        <v>398</v>
      </c>
      <c r="B55" s="487" t="s">
        <v>399</v>
      </c>
      <c r="C55" s="487" t="s">
        <v>346</v>
      </c>
      <c r="D55" s="487" t="s">
        <v>386</v>
      </c>
      <c r="E55" s="487" t="s">
        <v>400</v>
      </c>
      <c r="F55" s="487" t="s">
        <v>405</v>
      </c>
      <c r="G55" s="487" t="s">
        <v>406</v>
      </c>
      <c r="H55" s="468">
        <v>12</v>
      </c>
      <c r="I55" s="468">
        <v>4152</v>
      </c>
      <c r="J55" s="487"/>
      <c r="K55" s="487">
        <v>346</v>
      </c>
      <c r="L55" s="468"/>
      <c r="M55" s="468"/>
      <c r="N55" s="487"/>
      <c r="O55" s="487"/>
      <c r="P55" s="468"/>
      <c r="Q55" s="468"/>
      <c r="R55" s="488"/>
      <c r="S55" s="489"/>
    </row>
    <row r="56" spans="1:19" ht="14.4" customHeight="1" x14ac:dyDescent="0.3">
      <c r="A56" s="467" t="s">
        <v>398</v>
      </c>
      <c r="B56" s="487" t="s">
        <v>399</v>
      </c>
      <c r="C56" s="487" t="s">
        <v>346</v>
      </c>
      <c r="D56" s="487" t="s">
        <v>386</v>
      </c>
      <c r="E56" s="487" t="s">
        <v>400</v>
      </c>
      <c r="F56" s="487" t="s">
        <v>419</v>
      </c>
      <c r="G56" s="487" t="s">
        <v>421</v>
      </c>
      <c r="H56" s="468">
        <v>10</v>
      </c>
      <c r="I56" s="468">
        <v>5810</v>
      </c>
      <c r="J56" s="487"/>
      <c r="K56" s="487">
        <v>581</v>
      </c>
      <c r="L56" s="468"/>
      <c r="M56" s="468"/>
      <c r="N56" s="487"/>
      <c r="O56" s="487"/>
      <c r="P56" s="468"/>
      <c r="Q56" s="468"/>
      <c r="R56" s="488"/>
      <c r="S56" s="489"/>
    </row>
    <row r="57" spans="1:19" ht="14.4" customHeight="1" x14ac:dyDescent="0.3">
      <c r="A57" s="467" t="s">
        <v>398</v>
      </c>
      <c r="B57" s="487" t="s">
        <v>399</v>
      </c>
      <c r="C57" s="487" t="s">
        <v>346</v>
      </c>
      <c r="D57" s="487" t="s">
        <v>387</v>
      </c>
      <c r="E57" s="487" t="s">
        <v>400</v>
      </c>
      <c r="F57" s="487" t="s">
        <v>403</v>
      </c>
      <c r="G57" s="487" t="s">
        <v>404</v>
      </c>
      <c r="H57" s="468">
        <v>8</v>
      </c>
      <c r="I57" s="468">
        <v>592</v>
      </c>
      <c r="J57" s="487">
        <v>1</v>
      </c>
      <c r="K57" s="487">
        <v>74</v>
      </c>
      <c r="L57" s="468">
        <v>8</v>
      </c>
      <c r="M57" s="468">
        <v>592</v>
      </c>
      <c r="N57" s="487">
        <v>1</v>
      </c>
      <c r="O57" s="487">
        <v>74</v>
      </c>
      <c r="P57" s="468">
        <v>2</v>
      </c>
      <c r="Q57" s="468">
        <v>148</v>
      </c>
      <c r="R57" s="488">
        <v>0.25</v>
      </c>
      <c r="S57" s="489">
        <v>74</v>
      </c>
    </row>
    <row r="58" spans="1:19" ht="14.4" customHeight="1" x14ac:dyDescent="0.3">
      <c r="A58" s="467" t="s">
        <v>398</v>
      </c>
      <c r="B58" s="487" t="s">
        <v>399</v>
      </c>
      <c r="C58" s="487" t="s">
        <v>346</v>
      </c>
      <c r="D58" s="487" t="s">
        <v>387</v>
      </c>
      <c r="E58" s="487" t="s">
        <v>400</v>
      </c>
      <c r="F58" s="487" t="s">
        <v>405</v>
      </c>
      <c r="G58" s="487" t="s">
        <v>406</v>
      </c>
      <c r="H58" s="468">
        <v>830</v>
      </c>
      <c r="I58" s="468">
        <v>287180</v>
      </c>
      <c r="J58" s="487">
        <v>1.5297746195272923</v>
      </c>
      <c r="K58" s="487">
        <v>346</v>
      </c>
      <c r="L58" s="468">
        <v>541</v>
      </c>
      <c r="M58" s="468">
        <v>187727</v>
      </c>
      <c r="N58" s="487">
        <v>1</v>
      </c>
      <c r="O58" s="487">
        <v>347</v>
      </c>
      <c r="P58" s="468">
        <v>653</v>
      </c>
      <c r="Q58" s="468">
        <v>226591</v>
      </c>
      <c r="R58" s="488">
        <v>1.2070240295748613</v>
      </c>
      <c r="S58" s="489">
        <v>347</v>
      </c>
    </row>
    <row r="59" spans="1:19" ht="14.4" customHeight="1" x14ac:dyDescent="0.3">
      <c r="A59" s="467" t="s">
        <v>398</v>
      </c>
      <c r="B59" s="487" t="s">
        <v>399</v>
      </c>
      <c r="C59" s="487" t="s">
        <v>346</v>
      </c>
      <c r="D59" s="487" t="s">
        <v>387</v>
      </c>
      <c r="E59" s="487" t="s">
        <v>400</v>
      </c>
      <c r="F59" s="487" t="s">
        <v>407</v>
      </c>
      <c r="G59" s="487" t="s">
        <v>408</v>
      </c>
      <c r="H59" s="468">
        <v>140</v>
      </c>
      <c r="I59" s="468">
        <v>48440</v>
      </c>
      <c r="J59" s="487">
        <v>1.6045579515717645</v>
      </c>
      <c r="K59" s="487">
        <v>346</v>
      </c>
      <c r="L59" s="468">
        <v>87</v>
      </c>
      <c r="M59" s="468">
        <v>30189</v>
      </c>
      <c r="N59" s="487">
        <v>1</v>
      </c>
      <c r="O59" s="487">
        <v>347</v>
      </c>
      <c r="P59" s="468">
        <v>179</v>
      </c>
      <c r="Q59" s="468">
        <v>62113</v>
      </c>
      <c r="R59" s="488">
        <v>2.0574712643678161</v>
      </c>
      <c r="S59" s="489">
        <v>347</v>
      </c>
    </row>
    <row r="60" spans="1:19" ht="14.4" customHeight="1" x14ac:dyDescent="0.3">
      <c r="A60" s="467" t="s">
        <v>398</v>
      </c>
      <c r="B60" s="487" t="s">
        <v>399</v>
      </c>
      <c r="C60" s="487" t="s">
        <v>346</v>
      </c>
      <c r="D60" s="487" t="s">
        <v>387</v>
      </c>
      <c r="E60" s="487" t="s">
        <v>400</v>
      </c>
      <c r="F60" s="487" t="s">
        <v>407</v>
      </c>
      <c r="G60" s="487" t="s">
        <v>409</v>
      </c>
      <c r="H60" s="468">
        <v>25</v>
      </c>
      <c r="I60" s="468">
        <v>8650</v>
      </c>
      <c r="J60" s="487">
        <v>0.36127469406507123</v>
      </c>
      <c r="K60" s="487">
        <v>346</v>
      </c>
      <c r="L60" s="468">
        <v>69</v>
      </c>
      <c r="M60" s="468">
        <v>23943</v>
      </c>
      <c r="N60" s="487">
        <v>1</v>
      </c>
      <c r="O60" s="487">
        <v>347</v>
      </c>
      <c r="P60" s="468">
        <v>109</v>
      </c>
      <c r="Q60" s="468">
        <v>37823</v>
      </c>
      <c r="R60" s="488">
        <v>1.5797101449275361</v>
      </c>
      <c r="S60" s="489">
        <v>347</v>
      </c>
    </row>
    <row r="61" spans="1:19" ht="14.4" customHeight="1" x14ac:dyDescent="0.3">
      <c r="A61" s="467" t="s">
        <v>398</v>
      </c>
      <c r="B61" s="487" t="s">
        <v>399</v>
      </c>
      <c r="C61" s="487" t="s">
        <v>346</v>
      </c>
      <c r="D61" s="487" t="s">
        <v>387</v>
      </c>
      <c r="E61" s="487" t="s">
        <v>400</v>
      </c>
      <c r="F61" s="487" t="s">
        <v>410</v>
      </c>
      <c r="G61" s="487" t="s">
        <v>411</v>
      </c>
      <c r="H61" s="468"/>
      <c r="I61" s="468"/>
      <c r="J61" s="487"/>
      <c r="K61" s="487"/>
      <c r="L61" s="468">
        <v>6</v>
      </c>
      <c r="M61" s="468">
        <v>2082</v>
      </c>
      <c r="N61" s="487">
        <v>1</v>
      </c>
      <c r="O61" s="487">
        <v>347</v>
      </c>
      <c r="P61" s="468">
        <v>21</v>
      </c>
      <c r="Q61" s="468">
        <v>7287</v>
      </c>
      <c r="R61" s="488">
        <v>3.5</v>
      </c>
      <c r="S61" s="489">
        <v>347</v>
      </c>
    </row>
    <row r="62" spans="1:19" ht="14.4" customHeight="1" x14ac:dyDescent="0.3">
      <c r="A62" s="467" t="s">
        <v>398</v>
      </c>
      <c r="B62" s="487" t="s">
        <v>399</v>
      </c>
      <c r="C62" s="487" t="s">
        <v>346</v>
      </c>
      <c r="D62" s="487" t="s">
        <v>387</v>
      </c>
      <c r="E62" s="487" t="s">
        <v>400</v>
      </c>
      <c r="F62" s="487" t="s">
        <v>410</v>
      </c>
      <c r="G62" s="487" t="s">
        <v>412</v>
      </c>
      <c r="H62" s="468">
        <v>14</v>
      </c>
      <c r="I62" s="468">
        <v>4844</v>
      </c>
      <c r="J62" s="487">
        <v>1.3959654178674352</v>
      </c>
      <c r="K62" s="487">
        <v>346</v>
      </c>
      <c r="L62" s="468">
        <v>10</v>
      </c>
      <c r="M62" s="468">
        <v>3470</v>
      </c>
      <c r="N62" s="487">
        <v>1</v>
      </c>
      <c r="O62" s="487">
        <v>347</v>
      </c>
      <c r="P62" s="468">
        <v>30</v>
      </c>
      <c r="Q62" s="468">
        <v>10410</v>
      </c>
      <c r="R62" s="488">
        <v>3</v>
      </c>
      <c r="S62" s="489">
        <v>347</v>
      </c>
    </row>
    <row r="63" spans="1:19" ht="14.4" customHeight="1" x14ac:dyDescent="0.3">
      <c r="A63" s="467" t="s">
        <v>398</v>
      </c>
      <c r="B63" s="487" t="s">
        <v>399</v>
      </c>
      <c r="C63" s="487" t="s">
        <v>346</v>
      </c>
      <c r="D63" s="487" t="s">
        <v>387</v>
      </c>
      <c r="E63" s="487" t="s">
        <v>400</v>
      </c>
      <c r="F63" s="487" t="s">
        <v>419</v>
      </c>
      <c r="G63" s="487" t="s">
        <v>420</v>
      </c>
      <c r="H63" s="468">
        <v>4</v>
      </c>
      <c r="I63" s="468">
        <v>2324</v>
      </c>
      <c r="J63" s="487">
        <v>6.0606060606060608E-2</v>
      </c>
      <c r="K63" s="487">
        <v>581</v>
      </c>
      <c r="L63" s="468">
        <v>66</v>
      </c>
      <c r="M63" s="468">
        <v>38346</v>
      </c>
      <c r="N63" s="487">
        <v>1</v>
      </c>
      <c r="O63" s="487">
        <v>581</v>
      </c>
      <c r="P63" s="468">
        <v>77</v>
      </c>
      <c r="Q63" s="468">
        <v>44822</v>
      </c>
      <c r="R63" s="488">
        <v>1.1688833255098314</v>
      </c>
      <c r="S63" s="489">
        <v>582.10389610389609</v>
      </c>
    </row>
    <row r="64" spans="1:19" ht="14.4" customHeight="1" x14ac:dyDescent="0.3">
      <c r="A64" s="467" t="s">
        <v>398</v>
      </c>
      <c r="B64" s="487" t="s">
        <v>399</v>
      </c>
      <c r="C64" s="487" t="s">
        <v>346</v>
      </c>
      <c r="D64" s="487" t="s">
        <v>387</v>
      </c>
      <c r="E64" s="487" t="s">
        <v>400</v>
      </c>
      <c r="F64" s="487" t="s">
        <v>419</v>
      </c>
      <c r="G64" s="487" t="s">
        <v>421</v>
      </c>
      <c r="H64" s="468">
        <v>24</v>
      </c>
      <c r="I64" s="468">
        <v>13944</v>
      </c>
      <c r="J64" s="487">
        <v>1.1428571428571428</v>
      </c>
      <c r="K64" s="487">
        <v>581</v>
      </c>
      <c r="L64" s="468">
        <v>21</v>
      </c>
      <c r="M64" s="468">
        <v>12201</v>
      </c>
      <c r="N64" s="487">
        <v>1</v>
      </c>
      <c r="O64" s="487">
        <v>581</v>
      </c>
      <c r="P64" s="468">
        <v>51</v>
      </c>
      <c r="Q64" s="468">
        <v>29687</v>
      </c>
      <c r="R64" s="488">
        <v>2.4331612162937466</v>
      </c>
      <c r="S64" s="489">
        <v>582.0980392156863</v>
      </c>
    </row>
    <row r="65" spans="1:19" ht="14.4" customHeight="1" x14ac:dyDescent="0.3">
      <c r="A65" s="467" t="s">
        <v>398</v>
      </c>
      <c r="B65" s="487" t="s">
        <v>399</v>
      </c>
      <c r="C65" s="487" t="s">
        <v>346</v>
      </c>
      <c r="D65" s="487" t="s">
        <v>387</v>
      </c>
      <c r="E65" s="487" t="s">
        <v>400</v>
      </c>
      <c r="F65" s="487" t="s">
        <v>424</v>
      </c>
      <c r="G65" s="487" t="s">
        <v>425</v>
      </c>
      <c r="H65" s="468">
        <v>164</v>
      </c>
      <c r="I65" s="468">
        <v>95284</v>
      </c>
      <c r="J65" s="487">
        <v>0.95348837209302328</v>
      </c>
      <c r="K65" s="487">
        <v>581</v>
      </c>
      <c r="L65" s="468">
        <v>172</v>
      </c>
      <c r="M65" s="468">
        <v>99932</v>
      </c>
      <c r="N65" s="487">
        <v>1</v>
      </c>
      <c r="O65" s="487">
        <v>581</v>
      </c>
      <c r="P65" s="468">
        <v>136</v>
      </c>
      <c r="Q65" s="468">
        <v>79163</v>
      </c>
      <c r="R65" s="488">
        <v>0.79216867469879515</v>
      </c>
      <c r="S65" s="489">
        <v>582.08088235294122</v>
      </c>
    </row>
    <row r="66" spans="1:19" ht="14.4" customHeight="1" x14ac:dyDescent="0.3">
      <c r="A66" s="467" t="s">
        <v>398</v>
      </c>
      <c r="B66" s="487" t="s">
        <v>399</v>
      </c>
      <c r="C66" s="487" t="s">
        <v>346</v>
      </c>
      <c r="D66" s="487" t="s">
        <v>388</v>
      </c>
      <c r="E66" s="487" t="s">
        <v>400</v>
      </c>
      <c r="F66" s="487" t="s">
        <v>405</v>
      </c>
      <c r="G66" s="487" t="s">
        <v>406</v>
      </c>
      <c r="H66" s="468">
        <v>462</v>
      </c>
      <c r="I66" s="468">
        <v>159852</v>
      </c>
      <c r="J66" s="487">
        <v>1.1872901749903444</v>
      </c>
      <c r="K66" s="487">
        <v>346</v>
      </c>
      <c r="L66" s="468">
        <v>388</v>
      </c>
      <c r="M66" s="468">
        <v>134636</v>
      </c>
      <c r="N66" s="487">
        <v>1</v>
      </c>
      <c r="O66" s="487">
        <v>347</v>
      </c>
      <c r="P66" s="468"/>
      <c r="Q66" s="468"/>
      <c r="R66" s="488"/>
      <c r="S66" s="489"/>
    </row>
    <row r="67" spans="1:19" ht="14.4" customHeight="1" x14ac:dyDescent="0.3">
      <c r="A67" s="467" t="s">
        <v>398</v>
      </c>
      <c r="B67" s="487" t="s">
        <v>399</v>
      </c>
      <c r="C67" s="487" t="s">
        <v>346</v>
      </c>
      <c r="D67" s="487" t="s">
        <v>388</v>
      </c>
      <c r="E67" s="487" t="s">
        <v>400</v>
      </c>
      <c r="F67" s="487" t="s">
        <v>407</v>
      </c>
      <c r="G67" s="487" t="s">
        <v>409</v>
      </c>
      <c r="H67" s="468">
        <v>4</v>
      </c>
      <c r="I67" s="468">
        <v>1384</v>
      </c>
      <c r="J67" s="487"/>
      <c r="K67" s="487">
        <v>346</v>
      </c>
      <c r="L67" s="468"/>
      <c r="M67" s="468"/>
      <c r="N67" s="487"/>
      <c r="O67" s="487"/>
      <c r="P67" s="468"/>
      <c r="Q67" s="468"/>
      <c r="R67" s="488"/>
      <c r="S67" s="489"/>
    </row>
    <row r="68" spans="1:19" ht="14.4" customHeight="1" x14ac:dyDescent="0.3">
      <c r="A68" s="467" t="s">
        <v>398</v>
      </c>
      <c r="B68" s="487" t="s">
        <v>399</v>
      </c>
      <c r="C68" s="487" t="s">
        <v>346</v>
      </c>
      <c r="D68" s="487" t="s">
        <v>388</v>
      </c>
      <c r="E68" s="487" t="s">
        <v>400</v>
      </c>
      <c r="F68" s="487" t="s">
        <v>413</v>
      </c>
      <c r="G68" s="487" t="s">
        <v>414</v>
      </c>
      <c r="H68" s="468">
        <v>5</v>
      </c>
      <c r="I68" s="468">
        <v>166.65999999999997</v>
      </c>
      <c r="J68" s="487">
        <v>5.0003000300029994</v>
      </c>
      <c r="K68" s="487">
        <v>33.331999999999994</v>
      </c>
      <c r="L68" s="468">
        <v>1</v>
      </c>
      <c r="M68" s="468">
        <v>33.33</v>
      </c>
      <c r="N68" s="487">
        <v>1</v>
      </c>
      <c r="O68" s="487">
        <v>33.33</v>
      </c>
      <c r="P68" s="468"/>
      <c r="Q68" s="468"/>
      <c r="R68" s="488"/>
      <c r="S68" s="489"/>
    </row>
    <row r="69" spans="1:19" ht="14.4" customHeight="1" x14ac:dyDescent="0.3">
      <c r="A69" s="467" t="s">
        <v>398</v>
      </c>
      <c r="B69" s="487" t="s">
        <v>399</v>
      </c>
      <c r="C69" s="487" t="s">
        <v>346</v>
      </c>
      <c r="D69" s="487" t="s">
        <v>388</v>
      </c>
      <c r="E69" s="487" t="s">
        <v>400</v>
      </c>
      <c r="F69" s="487" t="s">
        <v>413</v>
      </c>
      <c r="G69" s="487" t="s">
        <v>415</v>
      </c>
      <c r="H69" s="468">
        <v>4</v>
      </c>
      <c r="I69" s="468">
        <v>133.32</v>
      </c>
      <c r="J69" s="487"/>
      <c r="K69" s="487">
        <v>33.33</v>
      </c>
      <c r="L69" s="468"/>
      <c r="M69" s="468"/>
      <c r="N69" s="487"/>
      <c r="O69" s="487"/>
      <c r="P69" s="468"/>
      <c r="Q69" s="468"/>
      <c r="R69" s="488"/>
      <c r="S69" s="489"/>
    </row>
    <row r="70" spans="1:19" ht="14.4" customHeight="1" x14ac:dyDescent="0.3">
      <c r="A70" s="467" t="s">
        <v>398</v>
      </c>
      <c r="B70" s="487" t="s">
        <v>399</v>
      </c>
      <c r="C70" s="487" t="s">
        <v>346</v>
      </c>
      <c r="D70" s="487" t="s">
        <v>388</v>
      </c>
      <c r="E70" s="487" t="s">
        <v>400</v>
      </c>
      <c r="F70" s="487" t="s">
        <v>416</v>
      </c>
      <c r="G70" s="487" t="s">
        <v>417</v>
      </c>
      <c r="H70" s="468">
        <v>20</v>
      </c>
      <c r="I70" s="468">
        <v>11600</v>
      </c>
      <c r="J70" s="487"/>
      <c r="K70" s="487">
        <v>580</v>
      </c>
      <c r="L70" s="468"/>
      <c r="M70" s="468"/>
      <c r="N70" s="487"/>
      <c r="O70" s="487"/>
      <c r="P70" s="468"/>
      <c r="Q70" s="468"/>
      <c r="R70" s="488"/>
      <c r="S70" s="489"/>
    </row>
    <row r="71" spans="1:19" ht="14.4" customHeight="1" x14ac:dyDescent="0.3">
      <c r="A71" s="467" t="s">
        <v>398</v>
      </c>
      <c r="B71" s="487" t="s">
        <v>399</v>
      </c>
      <c r="C71" s="487" t="s">
        <v>346</v>
      </c>
      <c r="D71" s="487" t="s">
        <v>388</v>
      </c>
      <c r="E71" s="487" t="s">
        <v>400</v>
      </c>
      <c r="F71" s="487" t="s">
        <v>416</v>
      </c>
      <c r="G71" s="487" t="s">
        <v>418</v>
      </c>
      <c r="H71" s="468">
        <v>16</v>
      </c>
      <c r="I71" s="468">
        <v>9280</v>
      </c>
      <c r="J71" s="487">
        <v>4</v>
      </c>
      <c r="K71" s="487">
        <v>580</v>
      </c>
      <c r="L71" s="468">
        <v>4</v>
      </c>
      <c r="M71" s="468">
        <v>2320</v>
      </c>
      <c r="N71" s="487">
        <v>1</v>
      </c>
      <c r="O71" s="487">
        <v>580</v>
      </c>
      <c r="P71" s="468"/>
      <c r="Q71" s="468"/>
      <c r="R71" s="488"/>
      <c r="S71" s="489"/>
    </row>
    <row r="72" spans="1:19" ht="14.4" customHeight="1" x14ac:dyDescent="0.3">
      <c r="A72" s="467" t="s">
        <v>398</v>
      </c>
      <c r="B72" s="487" t="s">
        <v>399</v>
      </c>
      <c r="C72" s="487" t="s">
        <v>346</v>
      </c>
      <c r="D72" s="487" t="s">
        <v>389</v>
      </c>
      <c r="E72" s="487" t="s">
        <v>400</v>
      </c>
      <c r="F72" s="487" t="s">
        <v>403</v>
      </c>
      <c r="G72" s="487" t="s">
        <v>404</v>
      </c>
      <c r="H72" s="468">
        <v>36</v>
      </c>
      <c r="I72" s="468">
        <v>2664</v>
      </c>
      <c r="J72" s="487">
        <v>2.1176470588235294</v>
      </c>
      <c r="K72" s="487">
        <v>74</v>
      </c>
      <c r="L72" s="468">
        <v>17</v>
      </c>
      <c r="M72" s="468">
        <v>1258</v>
      </c>
      <c r="N72" s="487">
        <v>1</v>
      </c>
      <c r="O72" s="487">
        <v>74</v>
      </c>
      <c r="P72" s="468">
        <v>12</v>
      </c>
      <c r="Q72" s="468">
        <v>888</v>
      </c>
      <c r="R72" s="488">
        <v>0.70588235294117652</v>
      </c>
      <c r="S72" s="489">
        <v>74</v>
      </c>
    </row>
    <row r="73" spans="1:19" ht="14.4" customHeight="1" x14ac:dyDescent="0.3">
      <c r="A73" s="467" t="s">
        <v>398</v>
      </c>
      <c r="B73" s="487" t="s">
        <v>399</v>
      </c>
      <c r="C73" s="487" t="s">
        <v>346</v>
      </c>
      <c r="D73" s="487" t="s">
        <v>389</v>
      </c>
      <c r="E73" s="487" t="s">
        <v>400</v>
      </c>
      <c r="F73" s="487" t="s">
        <v>405</v>
      </c>
      <c r="G73" s="487" t="s">
        <v>406</v>
      </c>
      <c r="H73" s="468">
        <v>441</v>
      </c>
      <c r="I73" s="468">
        <v>152586</v>
      </c>
      <c r="J73" s="487">
        <v>2.0357829010566761</v>
      </c>
      <c r="K73" s="487">
        <v>346</v>
      </c>
      <c r="L73" s="468">
        <v>216</v>
      </c>
      <c r="M73" s="468">
        <v>74952</v>
      </c>
      <c r="N73" s="487">
        <v>1</v>
      </c>
      <c r="O73" s="487">
        <v>347</v>
      </c>
      <c r="P73" s="468">
        <v>456</v>
      </c>
      <c r="Q73" s="468">
        <v>158232</v>
      </c>
      <c r="R73" s="488">
        <v>2.1111111111111112</v>
      </c>
      <c r="S73" s="489">
        <v>347</v>
      </c>
    </row>
    <row r="74" spans="1:19" ht="14.4" customHeight="1" x14ac:dyDescent="0.3">
      <c r="A74" s="467" t="s">
        <v>398</v>
      </c>
      <c r="B74" s="487" t="s">
        <v>399</v>
      </c>
      <c r="C74" s="487" t="s">
        <v>346</v>
      </c>
      <c r="D74" s="487" t="s">
        <v>389</v>
      </c>
      <c r="E74" s="487" t="s">
        <v>400</v>
      </c>
      <c r="F74" s="487" t="s">
        <v>407</v>
      </c>
      <c r="G74" s="487" t="s">
        <v>408</v>
      </c>
      <c r="H74" s="468">
        <v>8</v>
      </c>
      <c r="I74" s="468">
        <v>2768</v>
      </c>
      <c r="J74" s="487">
        <v>0.99711815561959649</v>
      </c>
      <c r="K74" s="487">
        <v>346</v>
      </c>
      <c r="L74" s="468">
        <v>8</v>
      </c>
      <c r="M74" s="468">
        <v>2776</v>
      </c>
      <c r="N74" s="487">
        <v>1</v>
      </c>
      <c r="O74" s="487">
        <v>347</v>
      </c>
      <c r="P74" s="468">
        <v>2</v>
      </c>
      <c r="Q74" s="468">
        <v>694</v>
      </c>
      <c r="R74" s="488">
        <v>0.25</v>
      </c>
      <c r="S74" s="489">
        <v>347</v>
      </c>
    </row>
    <row r="75" spans="1:19" ht="14.4" customHeight="1" x14ac:dyDescent="0.3">
      <c r="A75" s="467" t="s">
        <v>398</v>
      </c>
      <c r="B75" s="487" t="s">
        <v>399</v>
      </c>
      <c r="C75" s="487" t="s">
        <v>346</v>
      </c>
      <c r="D75" s="487" t="s">
        <v>389</v>
      </c>
      <c r="E75" s="487" t="s">
        <v>400</v>
      </c>
      <c r="F75" s="487" t="s">
        <v>407</v>
      </c>
      <c r="G75" s="487" t="s">
        <v>409</v>
      </c>
      <c r="H75" s="468">
        <v>4</v>
      </c>
      <c r="I75" s="468">
        <v>1384</v>
      </c>
      <c r="J75" s="487">
        <v>0.49855907780979825</v>
      </c>
      <c r="K75" s="487">
        <v>346</v>
      </c>
      <c r="L75" s="468">
        <v>8</v>
      </c>
      <c r="M75" s="468">
        <v>2776</v>
      </c>
      <c r="N75" s="487">
        <v>1</v>
      </c>
      <c r="O75" s="487">
        <v>347</v>
      </c>
      <c r="P75" s="468"/>
      <c r="Q75" s="468"/>
      <c r="R75" s="488"/>
      <c r="S75" s="489"/>
    </row>
    <row r="76" spans="1:19" ht="14.4" customHeight="1" x14ac:dyDescent="0.3">
      <c r="A76" s="467" t="s">
        <v>398</v>
      </c>
      <c r="B76" s="487" t="s">
        <v>399</v>
      </c>
      <c r="C76" s="487" t="s">
        <v>346</v>
      </c>
      <c r="D76" s="487" t="s">
        <v>389</v>
      </c>
      <c r="E76" s="487" t="s">
        <v>400</v>
      </c>
      <c r="F76" s="487" t="s">
        <v>410</v>
      </c>
      <c r="G76" s="487" t="s">
        <v>411</v>
      </c>
      <c r="H76" s="468">
        <v>4</v>
      </c>
      <c r="I76" s="468">
        <v>1384</v>
      </c>
      <c r="J76" s="487"/>
      <c r="K76" s="487">
        <v>346</v>
      </c>
      <c r="L76" s="468"/>
      <c r="M76" s="468"/>
      <c r="N76" s="487"/>
      <c r="O76" s="487"/>
      <c r="P76" s="468"/>
      <c r="Q76" s="468"/>
      <c r="R76" s="488"/>
      <c r="S76" s="489"/>
    </row>
    <row r="77" spans="1:19" ht="14.4" customHeight="1" x14ac:dyDescent="0.3">
      <c r="A77" s="467" t="s">
        <v>398</v>
      </c>
      <c r="B77" s="487" t="s">
        <v>399</v>
      </c>
      <c r="C77" s="487" t="s">
        <v>346</v>
      </c>
      <c r="D77" s="487" t="s">
        <v>389</v>
      </c>
      <c r="E77" s="487" t="s">
        <v>400</v>
      </c>
      <c r="F77" s="487" t="s">
        <v>413</v>
      </c>
      <c r="G77" s="487" t="s">
        <v>414</v>
      </c>
      <c r="H77" s="468">
        <v>12</v>
      </c>
      <c r="I77" s="468">
        <v>400.00000000000006</v>
      </c>
      <c r="J77" s="487">
        <v>2.9998500074996253</v>
      </c>
      <c r="K77" s="487">
        <v>33.333333333333336</v>
      </c>
      <c r="L77" s="468">
        <v>4</v>
      </c>
      <c r="M77" s="468">
        <v>133.34</v>
      </c>
      <c r="N77" s="487">
        <v>1</v>
      </c>
      <c r="O77" s="487">
        <v>33.335000000000001</v>
      </c>
      <c r="P77" s="468"/>
      <c r="Q77" s="468"/>
      <c r="R77" s="488"/>
      <c r="S77" s="489"/>
    </row>
    <row r="78" spans="1:19" ht="14.4" customHeight="1" x14ac:dyDescent="0.3">
      <c r="A78" s="467" t="s">
        <v>398</v>
      </c>
      <c r="B78" s="487" t="s">
        <v>399</v>
      </c>
      <c r="C78" s="487" t="s">
        <v>346</v>
      </c>
      <c r="D78" s="487" t="s">
        <v>389</v>
      </c>
      <c r="E78" s="487" t="s">
        <v>400</v>
      </c>
      <c r="F78" s="487" t="s">
        <v>413</v>
      </c>
      <c r="G78" s="487" t="s">
        <v>415</v>
      </c>
      <c r="H78" s="468">
        <v>8</v>
      </c>
      <c r="I78" s="468">
        <v>266.68</v>
      </c>
      <c r="J78" s="487">
        <v>1.0000374995312558</v>
      </c>
      <c r="K78" s="487">
        <v>33.335000000000001</v>
      </c>
      <c r="L78" s="468">
        <v>8</v>
      </c>
      <c r="M78" s="468">
        <v>266.67</v>
      </c>
      <c r="N78" s="487">
        <v>1</v>
      </c>
      <c r="O78" s="487">
        <v>33.333750000000002</v>
      </c>
      <c r="P78" s="468">
        <v>4</v>
      </c>
      <c r="Q78" s="468">
        <v>133.34</v>
      </c>
      <c r="R78" s="488">
        <v>0.50001874976562788</v>
      </c>
      <c r="S78" s="489">
        <v>33.335000000000001</v>
      </c>
    </row>
    <row r="79" spans="1:19" ht="14.4" customHeight="1" x14ac:dyDescent="0.3">
      <c r="A79" s="467" t="s">
        <v>398</v>
      </c>
      <c r="B79" s="487" t="s">
        <v>399</v>
      </c>
      <c r="C79" s="487" t="s">
        <v>346</v>
      </c>
      <c r="D79" s="487" t="s">
        <v>389</v>
      </c>
      <c r="E79" s="487" t="s">
        <v>400</v>
      </c>
      <c r="F79" s="487" t="s">
        <v>416</v>
      </c>
      <c r="G79" s="487" t="s">
        <v>417</v>
      </c>
      <c r="H79" s="468">
        <v>54</v>
      </c>
      <c r="I79" s="468">
        <v>31320</v>
      </c>
      <c r="J79" s="487">
        <v>2.25</v>
      </c>
      <c r="K79" s="487">
        <v>580</v>
      </c>
      <c r="L79" s="468">
        <v>24</v>
      </c>
      <c r="M79" s="468">
        <v>13920</v>
      </c>
      <c r="N79" s="487">
        <v>1</v>
      </c>
      <c r="O79" s="487">
        <v>580</v>
      </c>
      <c r="P79" s="468">
        <v>68</v>
      </c>
      <c r="Q79" s="468">
        <v>39508</v>
      </c>
      <c r="R79" s="488">
        <v>2.8382183908045975</v>
      </c>
      <c r="S79" s="489">
        <v>581</v>
      </c>
    </row>
    <row r="80" spans="1:19" ht="14.4" customHeight="1" x14ac:dyDescent="0.3">
      <c r="A80" s="467" t="s">
        <v>398</v>
      </c>
      <c r="B80" s="487" t="s">
        <v>399</v>
      </c>
      <c r="C80" s="487" t="s">
        <v>346</v>
      </c>
      <c r="D80" s="487" t="s">
        <v>389</v>
      </c>
      <c r="E80" s="487" t="s">
        <v>400</v>
      </c>
      <c r="F80" s="487" t="s">
        <v>416</v>
      </c>
      <c r="G80" s="487" t="s">
        <v>418</v>
      </c>
      <c r="H80" s="468">
        <v>6</v>
      </c>
      <c r="I80" s="468">
        <v>3480</v>
      </c>
      <c r="J80" s="487">
        <v>0.5</v>
      </c>
      <c r="K80" s="487">
        <v>580</v>
      </c>
      <c r="L80" s="468">
        <v>12</v>
      </c>
      <c r="M80" s="468">
        <v>6960</v>
      </c>
      <c r="N80" s="487">
        <v>1</v>
      </c>
      <c r="O80" s="487">
        <v>580</v>
      </c>
      <c r="P80" s="468"/>
      <c r="Q80" s="468"/>
      <c r="R80" s="488"/>
      <c r="S80" s="489"/>
    </row>
    <row r="81" spans="1:19" ht="14.4" customHeight="1" x14ac:dyDescent="0.3">
      <c r="A81" s="467" t="s">
        <v>398</v>
      </c>
      <c r="B81" s="487" t="s">
        <v>399</v>
      </c>
      <c r="C81" s="487" t="s">
        <v>346</v>
      </c>
      <c r="D81" s="487" t="s">
        <v>390</v>
      </c>
      <c r="E81" s="487" t="s">
        <v>400</v>
      </c>
      <c r="F81" s="487" t="s">
        <v>403</v>
      </c>
      <c r="G81" s="487" t="s">
        <v>404</v>
      </c>
      <c r="H81" s="468">
        <v>130</v>
      </c>
      <c r="I81" s="468">
        <v>9620</v>
      </c>
      <c r="J81" s="487">
        <v>0.96296296296296291</v>
      </c>
      <c r="K81" s="487">
        <v>74</v>
      </c>
      <c r="L81" s="468">
        <v>135</v>
      </c>
      <c r="M81" s="468">
        <v>9990</v>
      </c>
      <c r="N81" s="487">
        <v>1</v>
      </c>
      <c r="O81" s="487">
        <v>74</v>
      </c>
      <c r="P81" s="468">
        <v>78</v>
      </c>
      <c r="Q81" s="468">
        <v>5772</v>
      </c>
      <c r="R81" s="488">
        <v>0.57777777777777772</v>
      </c>
      <c r="S81" s="489">
        <v>74</v>
      </c>
    </row>
    <row r="82" spans="1:19" ht="14.4" customHeight="1" x14ac:dyDescent="0.3">
      <c r="A82" s="467" t="s">
        <v>398</v>
      </c>
      <c r="B82" s="487" t="s">
        <v>399</v>
      </c>
      <c r="C82" s="487" t="s">
        <v>346</v>
      </c>
      <c r="D82" s="487" t="s">
        <v>390</v>
      </c>
      <c r="E82" s="487" t="s">
        <v>400</v>
      </c>
      <c r="F82" s="487" t="s">
        <v>405</v>
      </c>
      <c r="G82" s="487" t="s">
        <v>406</v>
      </c>
      <c r="H82" s="468">
        <v>806</v>
      </c>
      <c r="I82" s="468">
        <v>278876</v>
      </c>
      <c r="J82" s="487">
        <v>0.9522242102244014</v>
      </c>
      <c r="K82" s="487">
        <v>346</v>
      </c>
      <c r="L82" s="468">
        <v>844</v>
      </c>
      <c r="M82" s="468">
        <v>292868</v>
      </c>
      <c r="N82" s="487">
        <v>1</v>
      </c>
      <c r="O82" s="487">
        <v>347</v>
      </c>
      <c r="P82" s="468">
        <v>920</v>
      </c>
      <c r="Q82" s="468">
        <v>319240</v>
      </c>
      <c r="R82" s="488">
        <v>1.0900473933649288</v>
      </c>
      <c r="S82" s="489">
        <v>347</v>
      </c>
    </row>
    <row r="83" spans="1:19" ht="14.4" customHeight="1" x14ac:dyDescent="0.3">
      <c r="A83" s="467" t="s">
        <v>398</v>
      </c>
      <c r="B83" s="487" t="s">
        <v>399</v>
      </c>
      <c r="C83" s="487" t="s">
        <v>346</v>
      </c>
      <c r="D83" s="487" t="s">
        <v>390</v>
      </c>
      <c r="E83" s="487" t="s">
        <v>400</v>
      </c>
      <c r="F83" s="487" t="s">
        <v>407</v>
      </c>
      <c r="G83" s="487" t="s">
        <v>408</v>
      </c>
      <c r="H83" s="468">
        <v>12</v>
      </c>
      <c r="I83" s="468">
        <v>4152</v>
      </c>
      <c r="J83" s="487">
        <v>0.42733635240839851</v>
      </c>
      <c r="K83" s="487">
        <v>346</v>
      </c>
      <c r="L83" s="468">
        <v>28</v>
      </c>
      <c r="M83" s="468">
        <v>9716</v>
      </c>
      <c r="N83" s="487">
        <v>1</v>
      </c>
      <c r="O83" s="487">
        <v>347</v>
      </c>
      <c r="P83" s="468">
        <v>8</v>
      </c>
      <c r="Q83" s="468">
        <v>2776</v>
      </c>
      <c r="R83" s="488">
        <v>0.2857142857142857</v>
      </c>
      <c r="S83" s="489">
        <v>347</v>
      </c>
    </row>
    <row r="84" spans="1:19" ht="14.4" customHeight="1" x14ac:dyDescent="0.3">
      <c r="A84" s="467" t="s">
        <v>398</v>
      </c>
      <c r="B84" s="487" t="s">
        <v>399</v>
      </c>
      <c r="C84" s="487" t="s">
        <v>346</v>
      </c>
      <c r="D84" s="487" t="s">
        <v>390</v>
      </c>
      <c r="E84" s="487" t="s">
        <v>400</v>
      </c>
      <c r="F84" s="487" t="s">
        <v>407</v>
      </c>
      <c r="G84" s="487" t="s">
        <v>409</v>
      </c>
      <c r="H84" s="468">
        <v>20</v>
      </c>
      <c r="I84" s="468">
        <v>6920</v>
      </c>
      <c r="J84" s="487">
        <v>2.4927953890489913</v>
      </c>
      <c r="K84" s="487">
        <v>346</v>
      </c>
      <c r="L84" s="468">
        <v>8</v>
      </c>
      <c r="M84" s="468">
        <v>2776</v>
      </c>
      <c r="N84" s="487">
        <v>1</v>
      </c>
      <c r="O84" s="487">
        <v>347</v>
      </c>
      <c r="P84" s="468">
        <v>4</v>
      </c>
      <c r="Q84" s="468">
        <v>1388</v>
      </c>
      <c r="R84" s="488">
        <v>0.5</v>
      </c>
      <c r="S84" s="489">
        <v>347</v>
      </c>
    </row>
    <row r="85" spans="1:19" ht="14.4" customHeight="1" x14ac:dyDescent="0.3">
      <c r="A85" s="467" t="s">
        <v>398</v>
      </c>
      <c r="B85" s="487" t="s">
        <v>399</v>
      </c>
      <c r="C85" s="487" t="s">
        <v>346</v>
      </c>
      <c r="D85" s="487" t="s">
        <v>390</v>
      </c>
      <c r="E85" s="487" t="s">
        <v>400</v>
      </c>
      <c r="F85" s="487" t="s">
        <v>410</v>
      </c>
      <c r="G85" s="487" t="s">
        <v>411</v>
      </c>
      <c r="H85" s="468">
        <v>4</v>
      </c>
      <c r="I85" s="468">
        <v>1384</v>
      </c>
      <c r="J85" s="487">
        <v>0.49855907780979825</v>
      </c>
      <c r="K85" s="487">
        <v>346</v>
      </c>
      <c r="L85" s="468">
        <v>8</v>
      </c>
      <c r="M85" s="468">
        <v>2776</v>
      </c>
      <c r="N85" s="487">
        <v>1</v>
      </c>
      <c r="O85" s="487">
        <v>347</v>
      </c>
      <c r="P85" s="468">
        <v>12</v>
      </c>
      <c r="Q85" s="468">
        <v>4164</v>
      </c>
      <c r="R85" s="488">
        <v>1.5</v>
      </c>
      <c r="S85" s="489">
        <v>347</v>
      </c>
    </row>
    <row r="86" spans="1:19" ht="14.4" customHeight="1" x14ac:dyDescent="0.3">
      <c r="A86" s="467" t="s">
        <v>398</v>
      </c>
      <c r="B86" s="487" t="s">
        <v>399</v>
      </c>
      <c r="C86" s="487" t="s">
        <v>346</v>
      </c>
      <c r="D86" s="487" t="s">
        <v>390</v>
      </c>
      <c r="E86" s="487" t="s">
        <v>400</v>
      </c>
      <c r="F86" s="487" t="s">
        <v>410</v>
      </c>
      <c r="G86" s="487" t="s">
        <v>412</v>
      </c>
      <c r="H86" s="468">
        <v>26</v>
      </c>
      <c r="I86" s="468">
        <v>8996</v>
      </c>
      <c r="J86" s="487">
        <v>6.4812680115273773</v>
      </c>
      <c r="K86" s="487">
        <v>346</v>
      </c>
      <c r="L86" s="468">
        <v>4</v>
      </c>
      <c r="M86" s="468">
        <v>1388</v>
      </c>
      <c r="N86" s="487">
        <v>1</v>
      </c>
      <c r="O86" s="487">
        <v>347</v>
      </c>
      <c r="P86" s="468">
        <v>32</v>
      </c>
      <c r="Q86" s="468">
        <v>11104</v>
      </c>
      <c r="R86" s="488">
        <v>8</v>
      </c>
      <c r="S86" s="489">
        <v>347</v>
      </c>
    </row>
    <row r="87" spans="1:19" ht="14.4" customHeight="1" x14ac:dyDescent="0.3">
      <c r="A87" s="467" t="s">
        <v>398</v>
      </c>
      <c r="B87" s="487" t="s">
        <v>399</v>
      </c>
      <c r="C87" s="487" t="s">
        <v>346</v>
      </c>
      <c r="D87" s="487" t="s">
        <v>390</v>
      </c>
      <c r="E87" s="487" t="s">
        <v>400</v>
      </c>
      <c r="F87" s="487" t="s">
        <v>413</v>
      </c>
      <c r="G87" s="487" t="s">
        <v>414</v>
      </c>
      <c r="H87" s="468"/>
      <c r="I87" s="468"/>
      <c r="J87" s="487"/>
      <c r="K87" s="487"/>
      <c r="L87" s="468">
        <v>10</v>
      </c>
      <c r="M87" s="468">
        <v>333.30999999999995</v>
      </c>
      <c r="N87" s="487">
        <v>1</v>
      </c>
      <c r="O87" s="487">
        <v>33.330999999999996</v>
      </c>
      <c r="P87" s="468">
        <v>6</v>
      </c>
      <c r="Q87" s="468">
        <v>200</v>
      </c>
      <c r="R87" s="488">
        <v>0.60004200294020593</v>
      </c>
      <c r="S87" s="489">
        <v>33.333333333333336</v>
      </c>
    </row>
    <row r="88" spans="1:19" ht="14.4" customHeight="1" x14ac:dyDescent="0.3">
      <c r="A88" s="467" t="s">
        <v>398</v>
      </c>
      <c r="B88" s="487" t="s">
        <v>399</v>
      </c>
      <c r="C88" s="487" t="s">
        <v>346</v>
      </c>
      <c r="D88" s="487" t="s">
        <v>390</v>
      </c>
      <c r="E88" s="487" t="s">
        <v>400</v>
      </c>
      <c r="F88" s="487" t="s">
        <v>413</v>
      </c>
      <c r="G88" s="487" t="s">
        <v>415</v>
      </c>
      <c r="H88" s="468"/>
      <c r="I88" s="468"/>
      <c r="J88" s="487"/>
      <c r="K88" s="487"/>
      <c r="L88" s="468">
        <v>2</v>
      </c>
      <c r="M88" s="468">
        <v>66.67</v>
      </c>
      <c r="N88" s="487">
        <v>1</v>
      </c>
      <c r="O88" s="487">
        <v>33.335000000000001</v>
      </c>
      <c r="P88" s="468">
        <v>22</v>
      </c>
      <c r="Q88" s="468">
        <v>733.31999999999994</v>
      </c>
      <c r="R88" s="488">
        <v>10.999250037498124</v>
      </c>
      <c r="S88" s="489">
        <v>33.332727272727269</v>
      </c>
    </row>
    <row r="89" spans="1:19" ht="14.4" customHeight="1" x14ac:dyDescent="0.3">
      <c r="A89" s="467" t="s">
        <v>398</v>
      </c>
      <c r="B89" s="487" t="s">
        <v>399</v>
      </c>
      <c r="C89" s="487" t="s">
        <v>346</v>
      </c>
      <c r="D89" s="487" t="s">
        <v>390</v>
      </c>
      <c r="E89" s="487" t="s">
        <v>400</v>
      </c>
      <c r="F89" s="487" t="s">
        <v>416</v>
      </c>
      <c r="G89" s="487" t="s">
        <v>417</v>
      </c>
      <c r="H89" s="468"/>
      <c r="I89" s="468"/>
      <c r="J89" s="487"/>
      <c r="K89" s="487"/>
      <c r="L89" s="468"/>
      <c r="M89" s="468"/>
      <c r="N89" s="487"/>
      <c r="O89" s="487"/>
      <c r="P89" s="468">
        <v>33</v>
      </c>
      <c r="Q89" s="468">
        <v>19173</v>
      </c>
      <c r="R89" s="488"/>
      <c r="S89" s="489">
        <v>581</v>
      </c>
    </row>
    <row r="90" spans="1:19" ht="14.4" customHeight="1" x14ac:dyDescent="0.3">
      <c r="A90" s="467" t="s">
        <v>398</v>
      </c>
      <c r="B90" s="487" t="s">
        <v>399</v>
      </c>
      <c r="C90" s="487" t="s">
        <v>346</v>
      </c>
      <c r="D90" s="487" t="s">
        <v>390</v>
      </c>
      <c r="E90" s="487" t="s">
        <v>400</v>
      </c>
      <c r="F90" s="487" t="s">
        <v>416</v>
      </c>
      <c r="G90" s="487" t="s">
        <v>418</v>
      </c>
      <c r="H90" s="468"/>
      <c r="I90" s="468"/>
      <c r="J90" s="487"/>
      <c r="K90" s="487"/>
      <c r="L90" s="468">
        <v>27</v>
      </c>
      <c r="M90" s="468">
        <v>15660</v>
      </c>
      <c r="N90" s="487">
        <v>1</v>
      </c>
      <c r="O90" s="487">
        <v>580</v>
      </c>
      <c r="P90" s="468">
        <v>12</v>
      </c>
      <c r="Q90" s="468">
        <v>6972</v>
      </c>
      <c r="R90" s="488">
        <v>0.44521072796934869</v>
      </c>
      <c r="S90" s="489">
        <v>581</v>
      </c>
    </row>
    <row r="91" spans="1:19" ht="14.4" customHeight="1" x14ac:dyDescent="0.3">
      <c r="A91" s="467" t="s">
        <v>398</v>
      </c>
      <c r="B91" s="487" t="s">
        <v>399</v>
      </c>
      <c r="C91" s="487" t="s">
        <v>346</v>
      </c>
      <c r="D91" s="487" t="s">
        <v>390</v>
      </c>
      <c r="E91" s="487" t="s">
        <v>400</v>
      </c>
      <c r="F91" s="487" t="s">
        <v>426</v>
      </c>
      <c r="G91" s="487" t="s">
        <v>428</v>
      </c>
      <c r="H91" s="468"/>
      <c r="I91" s="468"/>
      <c r="J91" s="487"/>
      <c r="K91" s="487"/>
      <c r="L91" s="468">
        <v>6</v>
      </c>
      <c r="M91" s="468">
        <v>3480</v>
      </c>
      <c r="N91" s="487">
        <v>1</v>
      </c>
      <c r="O91" s="487">
        <v>580</v>
      </c>
      <c r="P91" s="468"/>
      <c r="Q91" s="468"/>
      <c r="R91" s="488"/>
      <c r="S91" s="489"/>
    </row>
    <row r="92" spans="1:19" ht="14.4" customHeight="1" x14ac:dyDescent="0.3">
      <c r="A92" s="467" t="s">
        <v>398</v>
      </c>
      <c r="B92" s="487" t="s">
        <v>399</v>
      </c>
      <c r="C92" s="487" t="s">
        <v>346</v>
      </c>
      <c r="D92" s="487" t="s">
        <v>390</v>
      </c>
      <c r="E92" s="487" t="s">
        <v>400</v>
      </c>
      <c r="F92" s="487" t="s">
        <v>429</v>
      </c>
      <c r="G92" s="487" t="s">
        <v>430</v>
      </c>
      <c r="H92" s="468"/>
      <c r="I92" s="468"/>
      <c r="J92" s="487"/>
      <c r="K92" s="487"/>
      <c r="L92" s="468"/>
      <c r="M92" s="468"/>
      <c r="N92" s="487"/>
      <c r="O92" s="487"/>
      <c r="P92" s="468">
        <v>28</v>
      </c>
      <c r="Q92" s="468">
        <v>8148</v>
      </c>
      <c r="R92" s="488"/>
      <c r="S92" s="489">
        <v>291</v>
      </c>
    </row>
    <row r="93" spans="1:19" ht="14.4" customHeight="1" x14ac:dyDescent="0.3">
      <c r="A93" s="467" t="s">
        <v>398</v>
      </c>
      <c r="B93" s="487" t="s">
        <v>399</v>
      </c>
      <c r="C93" s="487" t="s">
        <v>346</v>
      </c>
      <c r="D93" s="487" t="s">
        <v>390</v>
      </c>
      <c r="E93" s="487" t="s">
        <v>400</v>
      </c>
      <c r="F93" s="487" t="s">
        <v>429</v>
      </c>
      <c r="G93" s="487" t="s">
        <v>431</v>
      </c>
      <c r="H93" s="468"/>
      <c r="I93" s="468"/>
      <c r="J93" s="487"/>
      <c r="K93" s="487"/>
      <c r="L93" s="468">
        <v>8</v>
      </c>
      <c r="M93" s="468">
        <v>2328</v>
      </c>
      <c r="N93" s="487">
        <v>1</v>
      </c>
      <c r="O93" s="487">
        <v>291</v>
      </c>
      <c r="P93" s="468">
        <v>48</v>
      </c>
      <c r="Q93" s="468">
        <v>13968</v>
      </c>
      <c r="R93" s="488">
        <v>6</v>
      </c>
      <c r="S93" s="489">
        <v>291</v>
      </c>
    </row>
    <row r="94" spans="1:19" ht="14.4" customHeight="1" x14ac:dyDescent="0.3">
      <c r="A94" s="467" t="s">
        <v>398</v>
      </c>
      <c r="B94" s="487" t="s">
        <v>399</v>
      </c>
      <c r="C94" s="487" t="s">
        <v>346</v>
      </c>
      <c r="D94" s="487" t="s">
        <v>392</v>
      </c>
      <c r="E94" s="487" t="s">
        <v>400</v>
      </c>
      <c r="F94" s="487" t="s">
        <v>405</v>
      </c>
      <c r="G94" s="487" t="s">
        <v>406</v>
      </c>
      <c r="H94" s="468">
        <v>132</v>
      </c>
      <c r="I94" s="468">
        <v>45672</v>
      </c>
      <c r="J94" s="487">
        <v>0.54841498559077806</v>
      </c>
      <c r="K94" s="487">
        <v>346</v>
      </c>
      <c r="L94" s="468">
        <v>240</v>
      </c>
      <c r="M94" s="468">
        <v>83280</v>
      </c>
      <c r="N94" s="487">
        <v>1</v>
      </c>
      <c r="O94" s="487">
        <v>347</v>
      </c>
      <c r="P94" s="468">
        <v>249</v>
      </c>
      <c r="Q94" s="468">
        <v>86403</v>
      </c>
      <c r="R94" s="488">
        <v>1.0375000000000001</v>
      </c>
      <c r="S94" s="489">
        <v>347</v>
      </c>
    </row>
    <row r="95" spans="1:19" ht="14.4" customHeight="1" x14ac:dyDescent="0.3">
      <c r="A95" s="467" t="s">
        <v>398</v>
      </c>
      <c r="B95" s="487" t="s">
        <v>399</v>
      </c>
      <c r="C95" s="487" t="s">
        <v>346</v>
      </c>
      <c r="D95" s="487" t="s">
        <v>392</v>
      </c>
      <c r="E95" s="487" t="s">
        <v>400</v>
      </c>
      <c r="F95" s="487" t="s">
        <v>410</v>
      </c>
      <c r="G95" s="487" t="s">
        <v>411</v>
      </c>
      <c r="H95" s="468">
        <v>6</v>
      </c>
      <c r="I95" s="468">
        <v>2076</v>
      </c>
      <c r="J95" s="487">
        <v>1.4956772334293948</v>
      </c>
      <c r="K95" s="487">
        <v>346</v>
      </c>
      <c r="L95" s="468">
        <v>4</v>
      </c>
      <c r="M95" s="468">
        <v>1388</v>
      </c>
      <c r="N95" s="487">
        <v>1</v>
      </c>
      <c r="O95" s="487">
        <v>347</v>
      </c>
      <c r="P95" s="468">
        <v>4</v>
      </c>
      <c r="Q95" s="468">
        <v>1388</v>
      </c>
      <c r="R95" s="488">
        <v>1</v>
      </c>
      <c r="S95" s="489">
        <v>347</v>
      </c>
    </row>
    <row r="96" spans="1:19" ht="14.4" customHeight="1" x14ac:dyDescent="0.3">
      <c r="A96" s="467" t="s">
        <v>398</v>
      </c>
      <c r="B96" s="487" t="s">
        <v>399</v>
      </c>
      <c r="C96" s="487" t="s">
        <v>346</v>
      </c>
      <c r="D96" s="487" t="s">
        <v>392</v>
      </c>
      <c r="E96" s="487" t="s">
        <v>400</v>
      </c>
      <c r="F96" s="487" t="s">
        <v>410</v>
      </c>
      <c r="G96" s="487" t="s">
        <v>412</v>
      </c>
      <c r="H96" s="468"/>
      <c r="I96" s="468"/>
      <c r="J96" s="487"/>
      <c r="K96" s="487"/>
      <c r="L96" s="468">
        <v>4</v>
      </c>
      <c r="M96" s="468">
        <v>1388</v>
      </c>
      <c r="N96" s="487">
        <v>1</v>
      </c>
      <c r="O96" s="487">
        <v>347</v>
      </c>
      <c r="P96" s="468">
        <v>13</v>
      </c>
      <c r="Q96" s="468">
        <v>4511</v>
      </c>
      <c r="R96" s="488">
        <v>3.25</v>
      </c>
      <c r="S96" s="489">
        <v>347</v>
      </c>
    </row>
    <row r="97" spans="1:19" ht="14.4" customHeight="1" x14ac:dyDescent="0.3">
      <c r="A97" s="467" t="s">
        <v>398</v>
      </c>
      <c r="B97" s="487" t="s">
        <v>399</v>
      </c>
      <c r="C97" s="487" t="s">
        <v>346</v>
      </c>
      <c r="D97" s="487" t="s">
        <v>392</v>
      </c>
      <c r="E97" s="487" t="s">
        <v>400</v>
      </c>
      <c r="F97" s="487" t="s">
        <v>413</v>
      </c>
      <c r="G97" s="487" t="s">
        <v>415</v>
      </c>
      <c r="H97" s="468"/>
      <c r="I97" s="468"/>
      <c r="J97" s="487"/>
      <c r="K97" s="487"/>
      <c r="L97" s="468">
        <v>2</v>
      </c>
      <c r="M97" s="468">
        <v>66.67</v>
      </c>
      <c r="N97" s="487">
        <v>1</v>
      </c>
      <c r="O97" s="487">
        <v>33.335000000000001</v>
      </c>
      <c r="P97" s="468">
        <v>2</v>
      </c>
      <c r="Q97" s="468">
        <v>66.67</v>
      </c>
      <c r="R97" s="488">
        <v>1</v>
      </c>
      <c r="S97" s="489">
        <v>33.335000000000001</v>
      </c>
    </row>
    <row r="98" spans="1:19" ht="14.4" customHeight="1" x14ac:dyDescent="0.3">
      <c r="A98" s="467" t="s">
        <v>398</v>
      </c>
      <c r="B98" s="487" t="s">
        <v>399</v>
      </c>
      <c r="C98" s="487" t="s">
        <v>346</v>
      </c>
      <c r="D98" s="487" t="s">
        <v>392</v>
      </c>
      <c r="E98" s="487" t="s">
        <v>400</v>
      </c>
      <c r="F98" s="487" t="s">
        <v>416</v>
      </c>
      <c r="G98" s="487" t="s">
        <v>417</v>
      </c>
      <c r="H98" s="468"/>
      <c r="I98" s="468"/>
      <c r="J98" s="487"/>
      <c r="K98" s="487"/>
      <c r="L98" s="468">
        <v>6</v>
      </c>
      <c r="M98" s="468">
        <v>3480</v>
      </c>
      <c r="N98" s="487">
        <v>1</v>
      </c>
      <c r="O98" s="487">
        <v>580</v>
      </c>
      <c r="P98" s="468">
        <v>6</v>
      </c>
      <c r="Q98" s="468">
        <v>3486</v>
      </c>
      <c r="R98" s="488">
        <v>1.0017241379310344</v>
      </c>
      <c r="S98" s="489">
        <v>581</v>
      </c>
    </row>
    <row r="99" spans="1:19" ht="14.4" customHeight="1" x14ac:dyDescent="0.3">
      <c r="A99" s="467" t="s">
        <v>398</v>
      </c>
      <c r="B99" s="487" t="s">
        <v>399</v>
      </c>
      <c r="C99" s="487" t="s">
        <v>346</v>
      </c>
      <c r="D99" s="487" t="s">
        <v>393</v>
      </c>
      <c r="E99" s="487" t="s">
        <v>400</v>
      </c>
      <c r="F99" s="487" t="s">
        <v>405</v>
      </c>
      <c r="G99" s="487" t="s">
        <v>406</v>
      </c>
      <c r="H99" s="468">
        <v>692</v>
      </c>
      <c r="I99" s="468">
        <v>239432</v>
      </c>
      <c r="J99" s="487">
        <v>0.93370198063431775</v>
      </c>
      <c r="K99" s="487">
        <v>346</v>
      </c>
      <c r="L99" s="468">
        <v>739</v>
      </c>
      <c r="M99" s="468">
        <v>256433</v>
      </c>
      <c r="N99" s="487">
        <v>1</v>
      </c>
      <c r="O99" s="487">
        <v>347</v>
      </c>
      <c r="P99" s="468">
        <v>512</v>
      </c>
      <c r="Q99" s="468">
        <v>177664</v>
      </c>
      <c r="R99" s="488">
        <v>0.69282814614343713</v>
      </c>
      <c r="S99" s="489">
        <v>347</v>
      </c>
    </row>
    <row r="100" spans="1:19" ht="14.4" customHeight="1" x14ac:dyDescent="0.3">
      <c r="A100" s="467" t="s">
        <v>398</v>
      </c>
      <c r="B100" s="487" t="s">
        <v>399</v>
      </c>
      <c r="C100" s="487" t="s">
        <v>346</v>
      </c>
      <c r="D100" s="487" t="s">
        <v>393</v>
      </c>
      <c r="E100" s="487" t="s">
        <v>400</v>
      </c>
      <c r="F100" s="487" t="s">
        <v>413</v>
      </c>
      <c r="G100" s="487" t="s">
        <v>414</v>
      </c>
      <c r="H100" s="468">
        <v>38</v>
      </c>
      <c r="I100" s="468">
        <v>1266.6899999999998</v>
      </c>
      <c r="J100" s="487">
        <v>2.7142581640524548</v>
      </c>
      <c r="K100" s="487">
        <v>33.33394736842105</v>
      </c>
      <c r="L100" s="468">
        <v>14</v>
      </c>
      <c r="M100" s="468">
        <v>466.68000000000006</v>
      </c>
      <c r="N100" s="487">
        <v>1</v>
      </c>
      <c r="O100" s="487">
        <v>33.33428571428572</v>
      </c>
      <c r="P100" s="468">
        <v>6</v>
      </c>
      <c r="Q100" s="468">
        <v>200.01</v>
      </c>
      <c r="R100" s="488">
        <v>0.42858061198251468</v>
      </c>
      <c r="S100" s="489">
        <v>33.335000000000001</v>
      </c>
    </row>
    <row r="101" spans="1:19" ht="14.4" customHeight="1" x14ac:dyDescent="0.3">
      <c r="A101" s="467" t="s">
        <v>398</v>
      </c>
      <c r="B101" s="487" t="s">
        <v>399</v>
      </c>
      <c r="C101" s="487" t="s">
        <v>346</v>
      </c>
      <c r="D101" s="487" t="s">
        <v>393</v>
      </c>
      <c r="E101" s="487" t="s">
        <v>400</v>
      </c>
      <c r="F101" s="487" t="s">
        <v>413</v>
      </c>
      <c r="G101" s="487" t="s">
        <v>415</v>
      </c>
      <c r="H101" s="468">
        <v>51</v>
      </c>
      <c r="I101" s="468">
        <v>1700.01</v>
      </c>
      <c r="J101" s="487">
        <v>0.98075991138597851</v>
      </c>
      <c r="K101" s="487">
        <v>33.333529411764708</v>
      </c>
      <c r="L101" s="468">
        <v>52</v>
      </c>
      <c r="M101" s="468">
        <v>1733.3600000000004</v>
      </c>
      <c r="N101" s="487">
        <v>1</v>
      </c>
      <c r="O101" s="487">
        <v>33.33384615384616</v>
      </c>
      <c r="P101" s="468">
        <v>58</v>
      </c>
      <c r="Q101" s="468">
        <v>1933.3300000000002</v>
      </c>
      <c r="R101" s="488">
        <v>1.1153655328379561</v>
      </c>
      <c r="S101" s="489">
        <v>33.333275862068966</v>
      </c>
    </row>
    <row r="102" spans="1:19" ht="14.4" customHeight="1" x14ac:dyDescent="0.3">
      <c r="A102" s="467" t="s">
        <v>398</v>
      </c>
      <c r="B102" s="487" t="s">
        <v>399</v>
      </c>
      <c r="C102" s="487" t="s">
        <v>346</v>
      </c>
      <c r="D102" s="487" t="s">
        <v>393</v>
      </c>
      <c r="E102" s="487" t="s">
        <v>400</v>
      </c>
      <c r="F102" s="487" t="s">
        <v>416</v>
      </c>
      <c r="G102" s="487" t="s">
        <v>417</v>
      </c>
      <c r="H102" s="468">
        <v>208</v>
      </c>
      <c r="I102" s="468">
        <v>120640</v>
      </c>
      <c r="J102" s="487">
        <v>1.4444444444444444</v>
      </c>
      <c r="K102" s="487">
        <v>580</v>
      </c>
      <c r="L102" s="468">
        <v>144</v>
      </c>
      <c r="M102" s="468">
        <v>83520</v>
      </c>
      <c r="N102" s="487">
        <v>1</v>
      </c>
      <c r="O102" s="487">
        <v>580</v>
      </c>
      <c r="P102" s="468">
        <v>182</v>
      </c>
      <c r="Q102" s="468">
        <v>105766</v>
      </c>
      <c r="R102" s="488">
        <v>1.2663553639846743</v>
      </c>
      <c r="S102" s="489">
        <v>581.13186813186815</v>
      </c>
    </row>
    <row r="103" spans="1:19" ht="14.4" customHeight="1" x14ac:dyDescent="0.3">
      <c r="A103" s="467" t="s">
        <v>398</v>
      </c>
      <c r="B103" s="487" t="s">
        <v>399</v>
      </c>
      <c r="C103" s="487" t="s">
        <v>346</v>
      </c>
      <c r="D103" s="487" t="s">
        <v>393</v>
      </c>
      <c r="E103" s="487" t="s">
        <v>400</v>
      </c>
      <c r="F103" s="487" t="s">
        <v>416</v>
      </c>
      <c r="G103" s="487" t="s">
        <v>418</v>
      </c>
      <c r="H103" s="468">
        <v>44</v>
      </c>
      <c r="I103" s="468">
        <v>25520</v>
      </c>
      <c r="J103" s="487">
        <v>1.2222222222222223</v>
      </c>
      <c r="K103" s="487">
        <v>580</v>
      </c>
      <c r="L103" s="468">
        <v>36</v>
      </c>
      <c r="M103" s="468">
        <v>20880</v>
      </c>
      <c r="N103" s="487">
        <v>1</v>
      </c>
      <c r="O103" s="487">
        <v>580</v>
      </c>
      <c r="P103" s="468">
        <v>18</v>
      </c>
      <c r="Q103" s="468">
        <v>10458</v>
      </c>
      <c r="R103" s="488">
        <v>0.50086206896551722</v>
      </c>
      <c r="S103" s="489">
        <v>581</v>
      </c>
    </row>
    <row r="104" spans="1:19" ht="14.4" customHeight="1" x14ac:dyDescent="0.3">
      <c r="A104" s="467" t="s">
        <v>398</v>
      </c>
      <c r="B104" s="487" t="s">
        <v>399</v>
      </c>
      <c r="C104" s="487" t="s">
        <v>346</v>
      </c>
      <c r="D104" s="487" t="s">
        <v>393</v>
      </c>
      <c r="E104" s="487" t="s">
        <v>400</v>
      </c>
      <c r="F104" s="487" t="s">
        <v>426</v>
      </c>
      <c r="G104" s="487" t="s">
        <v>427</v>
      </c>
      <c r="H104" s="468">
        <v>40</v>
      </c>
      <c r="I104" s="468">
        <v>23200</v>
      </c>
      <c r="J104" s="487">
        <v>5</v>
      </c>
      <c r="K104" s="487">
        <v>580</v>
      </c>
      <c r="L104" s="468">
        <v>8</v>
      </c>
      <c r="M104" s="468">
        <v>4640</v>
      </c>
      <c r="N104" s="487">
        <v>1</v>
      </c>
      <c r="O104" s="487">
        <v>580</v>
      </c>
      <c r="P104" s="468">
        <v>56</v>
      </c>
      <c r="Q104" s="468">
        <v>32552</v>
      </c>
      <c r="R104" s="488">
        <v>7.0155172413793103</v>
      </c>
      <c r="S104" s="489">
        <v>581.28571428571433</v>
      </c>
    </row>
    <row r="105" spans="1:19" ht="14.4" customHeight="1" x14ac:dyDescent="0.3">
      <c r="A105" s="467" t="s">
        <v>398</v>
      </c>
      <c r="B105" s="487" t="s">
        <v>399</v>
      </c>
      <c r="C105" s="487" t="s">
        <v>346</v>
      </c>
      <c r="D105" s="487" t="s">
        <v>393</v>
      </c>
      <c r="E105" s="487" t="s">
        <v>400</v>
      </c>
      <c r="F105" s="487" t="s">
        <v>426</v>
      </c>
      <c r="G105" s="487" t="s">
        <v>428</v>
      </c>
      <c r="H105" s="468">
        <v>8</v>
      </c>
      <c r="I105" s="468">
        <v>4640</v>
      </c>
      <c r="J105" s="487">
        <v>0.5</v>
      </c>
      <c r="K105" s="487">
        <v>580</v>
      </c>
      <c r="L105" s="468">
        <v>16</v>
      </c>
      <c r="M105" s="468">
        <v>9280</v>
      </c>
      <c r="N105" s="487">
        <v>1</v>
      </c>
      <c r="O105" s="487">
        <v>580</v>
      </c>
      <c r="P105" s="468">
        <v>40</v>
      </c>
      <c r="Q105" s="468">
        <v>23240</v>
      </c>
      <c r="R105" s="488">
        <v>2.5043103448275863</v>
      </c>
      <c r="S105" s="489">
        <v>581</v>
      </c>
    </row>
    <row r="106" spans="1:19" ht="14.4" customHeight="1" x14ac:dyDescent="0.3">
      <c r="A106" s="467" t="s">
        <v>398</v>
      </c>
      <c r="B106" s="487" t="s">
        <v>399</v>
      </c>
      <c r="C106" s="487" t="s">
        <v>346</v>
      </c>
      <c r="D106" s="487" t="s">
        <v>394</v>
      </c>
      <c r="E106" s="487" t="s">
        <v>400</v>
      </c>
      <c r="F106" s="487" t="s">
        <v>405</v>
      </c>
      <c r="G106" s="487" t="s">
        <v>406</v>
      </c>
      <c r="H106" s="468">
        <v>616</v>
      </c>
      <c r="I106" s="468">
        <v>213136</v>
      </c>
      <c r="J106" s="487">
        <v>0.72432167908215972</v>
      </c>
      <c r="K106" s="487">
        <v>346</v>
      </c>
      <c r="L106" s="468">
        <v>848</v>
      </c>
      <c r="M106" s="468">
        <v>294256</v>
      </c>
      <c r="N106" s="487">
        <v>1</v>
      </c>
      <c r="O106" s="487">
        <v>347</v>
      </c>
      <c r="P106" s="468">
        <v>744</v>
      </c>
      <c r="Q106" s="468">
        <v>258168</v>
      </c>
      <c r="R106" s="488">
        <v>0.87735849056603776</v>
      </c>
      <c r="S106" s="489">
        <v>347</v>
      </c>
    </row>
    <row r="107" spans="1:19" ht="14.4" customHeight="1" x14ac:dyDescent="0.3">
      <c r="A107" s="467" t="s">
        <v>398</v>
      </c>
      <c r="B107" s="487" t="s">
        <v>399</v>
      </c>
      <c r="C107" s="487" t="s">
        <v>346</v>
      </c>
      <c r="D107" s="487" t="s">
        <v>394</v>
      </c>
      <c r="E107" s="487" t="s">
        <v>400</v>
      </c>
      <c r="F107" s="487" t="s">
        <v>413</v>
      </c>
      <c r="G107" s="487" t="s">
        <v>414</v>
      </c>
      <c r="H107" s="468">
        <v>42</v>
      </c>
      <c r="I107" s="468">
        <v>1400.0200000000002</v>
      </c>
      <c r="J107" s="487">
        <v>10.499625018749065</v>
      </c>
      <c r="K107" s="487">
        <v>33.333809523809528</v>
      </c>
      <c r="L107" s="468">
        <v>4</v>
      </c>
      <c r="M107" s="468">
        <v>133.34</v>
      </c>
      <c r="N107" s="487">
        <v>1</v>
      </c>
      <c r="O107" s="487">
        <v>33.335000000000001</v>
      </c>
      <c r="P107" s="468">
        <v>7</v>
      </c>
      <c r="Q107" s="468">
        <v>233.34000000000003</v>
      </c>
      <c r="R107" s="488">
        <v>1.7499625018749065</v>
      </c>
      <c r="S107" s="489">
        <v>33.33428571428572</v>
      </c>
    </row>
    <row r="108" spans="1:19" ht="14.4" customHeight="1" x14ac:dyDescent="0.3">
      <c r="A108" s="467" t="s">
        <v>398</v>
      </c>
      <c r="B108" s="487" t="s">
        <v>399</v>
      </c>
      <c r="C108" s="487" t="s">
        <v>346</v>
      </c>
      <c r="D108" s="487" t="s">
        <v>394</v>
      </c>
      <c r="E108" s="487" t="s">
        <v>400</v>
      </c>
      <c r="F108" s="487" t="s">
        <v>413</v>
      </c>
      <c r="G108" s="487" t="s">
        <v>415</v>
      </c>
      <c r="H108" s="468">
        <v>53</v>
      </c>
      <c r="I108" s="468">
        <v>1766.67</v>
      </c>
      <c r="J108" s="487">
        <v>0.66250042187447267</v>
      </c>
      <c r="K108" s="487">
        <v>33.333396226415097</v>
      </c>
      <c r="L108" s="468">
        <v>80</v>
      </c>
      <c r="M108" s="468">
        <v>2666.67</v>
      </c>
      <c r="N108" s="487">
        <v>1</v>
      </c>
      <c r="O108" s="487">
        <v>33.333375000000004</v>
      </c>
      <c r="P108" s="468">
        <v>84</v>
      </c>
      <c r="Q108" s="468">
        <v>2800.01</v>
      </c>
      <c r="R108" s="488">
        <v>1.0500024374969532</v>
      </c>
      <c r="S108" s="489">
        <v>33.33345238095238</v>
      </c>
    </row>
    <row r="109" spans="1:19" ht="14.4" customHeight="1" x14ac:dyDescent="0.3">
      <c r="A109" s="467" t="s">
        <v>398</v>
      </c>
      <c r="B109" s="487" t="s">
        <v>399</v>
      </c>
      <c r="C109" s="487" t="s">
        <v>346</v>
      </c>
      <c r="D109" s="487" t="s">
        <v>394</v>
      </c>
      <c r="E109" s="487" t="s">
        <v>400</v>
      </c>
      <c r="F109" s="487" t="s">
        <v>416</v>
      </c>
      <c r="G109" s="487" t="s">
        <v>417</v>
      </c>
      <c r="H109" s="468">
        <v>234</v>
      </c>
      <c r="I109" s="468">
        <v>135720</v>
      </c>
      <c r="J109" s="487">
        <v>1.0129870129870129</v>
      </c>
      <c r="K109" s="487">
        <v>580</v>
      </c>
      <c r="L109" s="468">
        <v>231</v>
      </c>
      <c r="M109" s="468">
        <v>133980</v>
      </c>
      <c r="N109" s="487">
        <v>1</v>
      </c>
      <c r="O109" s="487">
        <v>580</v>
      </c>
      <c r="P109" s="468">
        <v>290</v>
      </c>
      <c r="Q109" s="468">
        <v>168532</v>
      </c>
      <c r="R109" s="488">
        <v>1.257889237199582</v>
      </c>
      <c r="S109" s="489">
        <v>581.14482758620693</v>
      </c>
    </row>
    <row r="110" spans="1:19" ht="14.4" customHeight="1" x14ac:dyDescent="0.3">
      <c r="A110" s="467" t="s">
        <v>398</v>
      </c>
      <c r="B110" s="487" t="s">
        <v>399</v>
      </c>
      <c r="C110" s="487" t="s">
        <v>346</v>
      </c>
      <c r="D110" s="487" t="s">
        <v>394</v>
      </c>
      <c r="E110" s="487" t="s">
        <v>400</v>
      </c>
      <c r="F110" s="487" t="s">
        <v>416</v>
      </c>
      <c r="G110" s="487" t="s">
        <v>418</v>
      </c>
      <c r="H110" s="468">
        <v>30</v>
      </c>
      <c r="I110" s="468">
        <v>17400</v>
      </c>
      <c r="J110" s="487">
        <v>3</v>
      </c>
      <c r="K110" s="487">
        <v>580</v>
      </c>
      <c r="L110" s="468">
        <v>10</v>
      </c>
      <c r="M110" s="468">
        <v>5800</v>
      </c>
      <c r="N110" s="487">
        <v>1</v>
      </c>
      <c r="O110" s="487">
        <v>580</v>
      </c>
      <c r="P110" s="468">
        <v>42</v>
      </c>
      <c r="Q110" s="468">
        <v>24402</v>
      </c>
      <c r="R110" s="488">
        <v>4.2072413793103447</v>
      </c>
      <c r="S110" s="489">
        <v>581</v>
      </c>
    </row>
    <row r="111" spans="1:19" ht="14.4" customHeight="1" x14ac:dyDescent="0.3">
      <c r="A111" s="467" t="s">
        <v>398</v>
      </c>
      <c r="B111" s="487" t="s">
        <v>399</v>
      </c>
      <c r="C111" s="487" t="s">
        <v>346</v>
      </c>
      <c r="D111" s="487" t="s">
        <v>394</v>
      </c>
      <c r="E111" s="487" t="s">
        <v>400</v>
      </c>
      <c r="F111" s="487" t="s">
        <v>426</v>
      </c>
      <c r="G111" s="487" t="s">
        <v>427</v>
      </c>
      <c r="H111" s="468"/>
      <c r="I111" s="468"/>
      <c r="J111" s="487"/>
      <c r="K111" s="487"/>
      <c r="L111" s="468"/>
      <c r="M111" s="468"/>
      <c r="N111" s="487"/>
      <c r="O111" s="487"/>
      <c r="P111" s="468">
        <v>8</v>
      </c>
      <c r="Q111" s="468">
        <v>4656</v>
      </c>
      <c r="R111" s="488"/>
      <c r="S111" s="489">
        <v>582</v>
      </c>
    </row>
    <row r="112" spans="1:19" ht="14.4" customHeight="1" x14ac:dyDescent="0.3">
      <c r="A112" s="467" t="s">
        <v>398</v>
      </c>
      <c r="B112" s="487" t="s">
        <v>399</v>
      </c>
      <c r="C112" s="487" t="s">
        <v>346</v>
      </c>
      <c r="D112" s="487" t="s">
        <v>394</v>
      </c>
      <c r="E112" s="487" t="s">
        <v>400</v>
      </c>
      <c r="F112" s="487" t="s">
        <v>426</v>
      </c>
      <c r="G112" s="487" t="s">
        <v>428</v>
      </c>
      <c r="H112" s="468">
        <v>32</v>
      </c>
      <c r="I112" s="468">
        <v>18560</v>
      </c>
      <c r="J112" s="487">
        <v>5.333333333333333</v>
      </c>
      <c r="K112" s="487">
        <v>580</v>
      </c>
      <c r="L112" s="468">
        <v>6</v>
      </c>
      <c r="M112" s="468">
        <v>3480</v>
      </c>
      <c r="N112" s="487">
        <v>1</v>
      </c>
      <c r="O112" s="487">
        <v>580</v>
      </c>
      <c r="P112" s="468"/>
      <c r="Q112" s="468"/>
      <c r="R112" s="488"/>
      <c r="S112" s="489"/>
    </row>
    <row r="113" spans="1:19" ht="14.4" customHeight="1" x14ac:dyDescent="0.3">
      <c r="A113" s="467" t="s">
        <v>398</v>
      </c>
      <c r="B113" s="487" t="s">
        <v>399</v>
      </c>
      <c r="C113" s="487" t="s">
        <v>346</v>
      </c>
      <c r="D113" s="487" t="s">
        <v>395</v>
      </c>
      <c r="E113" s="487" t="s">
        <v>400</v>
      </c>
      <c r="F113" s="487" t="s">
        <v>405</v>
      </c>
      <c r="G113" s="487" t="s">
        <v>406</v>
      </c>
      <c r="H113" s="468">
        <v>62</v>
      </c>
      <c r="I113" s="468">
        <v>21452</v>
      </c>
      <c r="J113" s="487">
        <v>0.46482199735650365</v>
      </c>
      <c r="K113" s="487">
        <v>346</v>
      </c>
      <c r="L113" s="468">
        <v>133</v>
      </c>
      <c r="M113" s="468">
        <v>46151</v>
      </c>
      <c r="N113" s="487">
        <v>1</v>
      </c>
      <c r="O113" s="487">
        <v>347</v>
      </c>
      <c r="P113" s="468">
        <v>10</v>
      </c>
      <c r="Q113" s="468">
        <v>3470</v>
      </c>
      <c r="R113" s="488">
        <v>7.5187969924812026E-2</v>
      </c>
      <c r="S113" s="489">
        <v>347</v>
      </c>
    </row>
    <row r="114" spans="1:19" ht="14.4" customHeight="1" x14ac:dyDescent="0.3">
      <c r="A114" s="467" t="s">
        <v>398</v>
      </c>
      <c r="B114" s="487" t="s">
        <v>399</v>
      </c>
      <c r="C114" s="487" t="s">
        <v>346</v>
      </c>
      <c r="D114" s="487" t="s">
        <v>395</v>
      </c>
      <c r="E114" s="487" t="s">
        <v>400</v>
      </c>
      <c r="F114" s="487" t="s">
        <v>413</v>
      </c>
      <c r="G114" s="487" t="s">
        <v>414</v>
      </c>
      <c r="H114" s="468">
        <v>24</v>
      </c>
      <c r="I114" s="468">
        <v>800.00000000000011</v>
      </c>
      <c r="J114" s="487"/>
      <c r="K114" s="487">
        <v>33.333333333333336</v>
      </c>
      <c r="L114" s="468"/>
      <c r="M114" s="468"/>
      <c r="N114" s="487"/>
      <c r="O114" s="487"/>
      <c r="P114" s="468">
        <v>2</v>
      </c>
      <c r="Q114" s="468">
        <v>66.67</v>
      </c>
      <c r="R114" s="488"/>
      <c r="S114" s="489">
        <v>33.335000000000001</v>
      </c>
    </row>
    <row r="115" spans="1:19" ht="14.4" customHeight="1" x14ac:dyDescent="0.3">
      <c r="A115" s="467" t="s">
        <v>398</v>
      </c>
      <c r="B115" s="487" t="s">
        <v>399</v>
      </c>
      <c r="C115" s="487" t="s">
        <v>346</v>
      </c>
      <c r="D115" s="487" t="s">
        <v>395</v>
      </c>
      <c r="E115" s="487" t="s">
        <v>400</v>
      </c>
      <c r="F115" s="487" t="s">
        <v>413</v>
      </c>
      <c r="G115" s="487" t="s">
        <v>415</v>
      </c>
      <c r="H115" s="468">
        <v>42</v>
      </c>
      <c r="I115" s="468">
        <v>1400</v>
      </c>
      <c r="J115" s="487">
        <v>0.61764342562690799</v>
      </c>
      <c r="K115" s="487">
        <v>33.333333333333336</v>
      </c>
      <c r="L115" s="468">
        <v>68</v>
      </c>
      <c r="M115" s="468">
        <v>2266.6800000000003</v>
      </c>
      <c r="N115" s="487">
        <v>1</v>
      </c>
      <c r="O115" s="487">
        <v>33.333529411764708</v>
      </c>
      <c r="P115" s="468">
        <v>37</v>
      </c>
      <c r="Q115" s="468">
        <v>1233.3399999999999</v>
      </c>
      <c r="R115" s="488">
        <v>0.54411738754477901</v>
      </c>
      <c r="S115" s="489">
        <v>33.333513513513509</v>
      </c>
    </row>
    <row r="116" spans="1:19" ht="14.4" customHeight="1" x14ac:dyDescent="0.3">
      <c r="A116" s="467" t="s">
        <v>398</v>
      </c>
      <c r="B116" s="487" t="s">
        <v>399</v>
      </c>
      <c r="C116" s="487" t="s">
        <v>346</v>
      </c>
      <c r="D116" s="487" t="s">
        <v>395</v>
      </c>
      <c r="E116" s="487" t="s">
        <v>400</v>
      </c>
      <c r="F116" s="487" t="s">
        <v>416</v>
      </c>
      <c r="G116" s="487" t="s">
        <v>417</v>
      </c>
      <c r="H116" s="468">
        <v>228</v>
      </c>
      <c r="I116" s="468">
        <v>132240</v>
      </c>
      <c r="J116" s="487">
        <v>1.1176470588235294</v>
      </c>
      <c r="K116" s="487">
        <v>580</v>
      </c>
      <c r="L116" s="468">
        <v>204</v>
      </c>
      <c r="M116" s="468">
        <v>118320</v>
      </c>
      <c r="N116" s="487">
        <v>1</v>
      </c>
      <c r="O116" s="487">
        <v>580</v>
      </c>
      <c r="P116" s="468">
        <v>164</v>
      </c>
      <c r="Q116" s="468">
        <v>95300</v>
      </c>
      <c r="R116" s="488">
        <v>0.80544286680189314</v>
      </c>
      <c r="S116" s="489">
        <v>581.09756097560978</v>
      </c>
    </row>
    <row r="117" spans="1:19" ht="14.4" customHeight="1" x14ac:dyDescent="0.3">
      <c r="A117" s="467" t="s">
        <v>398</v>
      </c>
      <c r="B117" s="487" t="s">
        <v>399</v>
      </c>
      <c r="C117" s="487" t="s">
        <v>346</v>
      </c>
      <c r="D117" s="487" t="s">
        <v>395</v>
      </c>
      <c r="E117" s="487" t="s">
        <v>400</v>
      </c>
      <c r="F117" s="487" t="s">
        <v>416</v>
      </c>
      <c r="G117" s="487" t="s">
        <v>418</v>
      </c>
      <c r="H117" s="468"/>
      <c r="I117" s="468"/>
      <c r="J117" s="487"/>
      <c r="K117" s="487"/>
      <c r="L117" s="468"/>
      <c r="M117" s="468"/>
      <c r="N117" s="487"/>
      <c r="O117" s="487"/>
      <c r="P117" s="468">
        <v>12</v>
      </c>
      <c r="Q117" s="468">
        <v>6978</v>
      </c>
      <c r="R117" s="488"/>
      <c r="S117" s="489">
        <v>581.5</v>
      </c>
    </row>
    <row r="118" spans="1:19" ht="14.4" customHeight="1" x14ac:dyDescent="0.3">
      <c r="A118" s="467" t="s">
        <v>398</v>
      </c>
      <c r="B118" s="487" t="s">
        <v>399</v>
      </c>
      <c r="C118" s="487" t="s">
        <v>346</v>
      </c>
      <c r="D118" s="487" t="s">
        <v>396</v>
      </c>
      <c r="E118" s="487" t="s">
        <v>400</v>
      </c>
      <c r="F118" s="487" t="s">
        <v>403</v>
      </c>
      <c r="G118" s="487" t="s">
        <v>404</v>
      </c>
      <c r="H118" s="468"/>
      <c r="I118" s="468"/>
      <c r="J118" s="487"/>
      <c r="K118" s="487"/>
      <c r="L118" s="468">
        <v>12</v>
      </c>
      <c r="M118" s="468">
        <v>888</v>
      </c>
      <c r="N118" s="487">
        <v>1</v>
      </c>
      <c r="O118" s="487">
        <v>74</v>
      </c>
      <c r="P118" s="468">
        <v>7</v>
      </c>
      <c r="Q118" s="468">
        <v>518</v>
      </c>
      <c r="R118" s="488">
        <v>0.58333333333333337</v>
      </c>
      <c r="S118" s="489">
        <v>74</v>
      </c>
    </row>
    <row r="119" spans="1:19" ht="14.4" customHeight="1" x14ac:dyDescent="0.3">
      <c r="A119" s="467" t="s">
        <v>398</v>
      </c>
      <c r="B119" s="487" t="s">
        <v>399</v>
      </c>
      <c r="C119" s="487" t="s">
        <v>346</v>
      </c>
      <c r="D119" s="487" t="s">
        <v>396</v>
      </c>
      <c r="E119" s="487" t="s">
        <v>400</v>
      </c>
      <c r="F119" s="487" t="s">
        <v>405</v>
      </c>
      <c r="G119" s="487" t="s">
        <v>406</v>
      </c>
      <c r="H119" s="468"/>
      <c r="I119" s="468"/>
      <c r="J119" s="487"/>
      <c r="K119" s="487"/>
      <c r="L119" s="468">
        <v>231</v>
      </c>
      <c r="M119" s="468">
        <v>80157</v>
      </c>
      <c r="N119" s="487">
        <v>1</v>
      </c>
      <c r="O119" s="487">
        <v>347</v>
      </c>
      <c r="P119" s="468">
        <v>413</v>
      </c>
      <c r="Q119" s="468">
        <v>143311</v>
      </c>
      <c r="R119" s="488">
        <v>1.7878787878787878</v>
      </c>
      <c r="S119" s="489">
        <v>347</v>
      </c>
    </row>
    <row r="120" spans="1:19" ht="14.4" customHeight="1" x14ac:dyDescent="0.3">
      <c r="A120" s="467" t="s">
        <v>398</v>
      </c>
      <c r="B120" s="487" t="s">
        <v>399</v>
      </c>
      <c r="C120" s="487" t="s">
        <v>346</v>
      </c>
      <c r="D120" s="487" t="s">
        <v>396</v>
      </c>
      <c r="E120" s="487" t="s">
        <v>400</v>
      </c>
      <c r="F120" s="487" t="s">
        <v>407</v>
      </c>
      <c r="G120" s="487" t="s">
        <v>408</v>
      </c>
      <c r="H120" s="468"/>
      <c r="I120" s="468"/>
      <c r="J120" s="487"/>
      <c r="K120" s="487"/>
      <c r="L120" s="468">
        <v>57</v>
      </c>
      <c r="M120" s="468">
        <v>19779</v>
      </c>
      <c r="N120" s="487">
        <v>1</v>
      </c>
      <c r="O120" s="487">
        <v>347</v>
      </c>
      <c r="P120" s="468">
        <v>284</v>
      </c>
      <c r="Q120" s="468">
        <v>98548</v>
      </c>
      <c r="R120" s="488">
        <v>4.9824561403508776</v>
      </c>
      <c r="S120" s="489">
        <v>347</v>
      </c>
    </row>
    <row r="121" spans="1:19" ht="14.4" customHeight="1" x14ac:dyDescent="0.3">
      <c r="A121" s="467" t="s">
        <v>398</v>
      </c>
      <c r="B121" s="487" t="s">
        <v>399</v>
      </c>
      <c r="C121" s="487" t="s">
        <v>346</v>
      </c>
      <c r="D121" s="487" t="s">
        <v>396</v>
      </c>
      <c r="E121" s="487" t="s">
        <v>400</v>
      </c>
      <c r="F121" s="487" t="s">
        <v>407</v>
      </c>
      <c r="G121" s="487" t="s">
        <v>409</v>
      </c>
      <c r="H121" s="468"/>
      <c r="I121" s="468"/>
      <c r="J121" s="487"/>
      <c r="K121" s="487"/>
      <c r="L121" s="468">
        <v>142</v>
      </c>
      <c r="M121" s="468">
        <v>49274</v>
      </c>
      <c r="N121" s="487">
        <v>1</v>
      </c>
      <c r="O121" s="487">
        <v>347</v>
      </c>
      <c r="P121" s="468">
        <v>130</v>
      </c>
      <c r="Q121" s="468">
        <v>45110</v>
      </c>
      <c r="R121" s="488">
        <v>0.91549295774647887</v>
      </c>
      <c r="S121" s="489">
        <v>347</v>
      </c>
    </row>
    <row r="122" spans="1:19" ht="14.4" customHeight="1" x14ac:dyDescent="0.3">
      <c r="A122" s="467" t="s">
        <v>398</v>
      </c>
      <c r="B122" s="487" t="s">
        <v>399</v>
      </c>
      <c r="C122" s="487" t="s">
        <v>346</v>
      </c>
      <c r="D122" s="487" t="s">
        <v>396</v>
      </c>
      <c r="E122" s="487" t="s">
        <v>400</v>
      </c>
      <c r="F122" s="487" t="s">
        <v>410</v>
      </c>
      <c r="G122" s="487" t="s">
        <v>411</v>
      </c>
      <c r="H122" s="468"/>
      <c r="I122" s="468"/>
      <c r="J122" s="487"/>
      <c r="K122" s="487"/>
      <c r="L122" s="468"/>
      <c r="M122" s="468"/>
      <c r="N122" s="487"/>
      <c r="O122" s="487"/>
      <c r="P122" s="468">
        <v>4</v>
      </c>
      <c r="Q122" s="468">
        <v>1388</v>
      </c>
      <c r="R122" s="488"/>
      <c r="S122" s="489">
        <v>347</v>
      </c>
    </row>
    <row r="123" spans="1:19" ht="14.4" customHeight="1" x14ac:dyDescent="0.3">
      <c r="A123" s="467" t="s">
        <v>398</v>
      </c>
      <c r="B123" s="487" t="s">
        <v>399</v>
      </c>
      <c r="C123" s="487" t="s">
        <v>346</v>
      </c>
      <c r="D123" s="487" t="s">
        <v>396</v>
      </c>
      <c r="E123" s="487" t="s">
        <v>400</v>
      </c>
      <c r="F123" s="487" t="s">
        <v>410</v>
      </c>
      <c r="G123" s="487" t="s">
        <v>412</v>
      </c>
      <c r="H123" s="468"/>
      <c r="I123" s="468"/>
      <c r="J123" s="487"/>
      <c r="K123" s="487"/>
      <c r="L123" s="468"/>
      <c r="M123" s="468"/>
      <c r="N123" s="487"/>
      <c r="O123" s="487"/>
      <c r="P123" s="468">
        <v>6</v>
      </c>
      <c r="Q123" s="468">
        <v>2082</v>
      </c>
      <c r="R123" s="488"/>
      <c r="S123" s="489">
        <v>347</v>
      </c>
    </row>
    <row r="124" spans="1:19" ht="14.4" customHeight="1" x14ac:dyDescent="0.3">
      <c r="A124" s="467" t="s">
        <v>398</v>
      </c>
      <c r="B124" s="487" t="s">
        <v>399</v>
      </c>
      <c r="C124" s="487" t="s">
        <v>346</v>
      </c>
      <c r="D124" s="487" t="s">
        <v>396</v>
      </c>
      <c r="E124" s="487" t="s">
        <v>400</v>
      </c>
      <c r="F124" s="487" t="s">
        <v>419</v>
      </c>
      <c r="G124" s="487" t="s">
        <v>420</v>
      </c>
      <c r="H124" s="468"/>
      <c r="I124" s="468"/>
      <c r="J124" s="487"/>
      <c r="K124" s="487"/>
      <c r="L124" s="468">
        <v>101</v>
      </c>
      <c r="M124" s="468">
        <v>58681</v>
      </c>
      <c r="N124" s="487">
        <v>1</v>
      </c>
      <c r="O124" s="487">
        <v>581</v>
      </c>
      <c r="P124" s="468">
        <v>58</v>
      </c>
      <c r="Q124" s="468">
        <v>33759</v>
      </c>
      <c r="R124" s="488">
        <v>0.57529694449651503</v>
      </c>
      <c r="S124" s="489">
        <v>582.05172413793105</v>
      </c>
    </row>
    <row r="125" spans="1:19" ht="14.4" customHeight="1" x14ac:dyDescent="0.3">
      <c r="A125" s="467" t="s">
        <v>398</v>
      </c>
      <c r="B125" s="487" t="s">
        <v>399</v>
      </c>
      <c r="C125" s="487" t="s">
        <v>346</v>
      </c>
      <c r="D125" s="487" t="s">
        <v>396</v>
      </c>
      <c r="E125" s="487" t="s">
        <v>400</v>
      </c>
      <c r="F125" s="487" t="s">
        <v>419</v>
      </c>
      <c r="G125" s="487" t="s">
        <v>421</v>
      </c>
      <c r="H125" s="468"/>
      <c r="I125" s="468"/>
      <c r="J125" s="487"/>
      <c r="K125" s="487"/>
      <c r="L125" s="468">
        <v>50</v>
      </c>
      <c r="M125" s="468">
        <v>29050</v>
      </c>
      <c r="N125" s="487">
        <v>1</v>
      </c>
      <c r="O125" s="487">
        <v>581</v>
      </c>
      <c r="P125" s="468">
        <v>42</v>
      </c>
      <c r="Q125" s="468">
        <v>24450</v>
      </c>
      <c r="R125" s="488">
        <v>0.84165232358003439</v>
      </c>
      <c r="S125" s="489">
        <v>582.14285714285711</v>
      </c>
    </row>
    <row r="126" spans="1:19" ht="14.4" customHeight="1" x14ac:dyDescent="0.3">
      <c r="A126" s="467" t="s">
        <v>398</v>
      </c>
      <c r="B126" s="487" t="s">
        <v>399</v>
      </c>
      <c r="C126" s="487" t="s">
        <v>346</v>
      </c>
      <c r="D126" s="487" t="s">
        <v>396</v>
      </c>
      <c r="E126" s="487" t="s">
        <v>400</v>
      </c>
      <c r="F126" s="487" t="s">
        <v>422</v>
      </c>
      <c r="G126" s="487" t="s">
        <v>423</v>
      </c>
      <c r="H126" s="468"/>
      <c r="I126" s="468"/>
      <c r="J126" s="487"/>
      <c r="K126" s="487"/>
      <c r="L126" s="468">
        <v>4</v>
      </c>
      <c r="M126" s="468">
        <v>1164</v>
      </c>
      <c r="N126" s="487">
        <v>1</v>
      </c>
      <c r="O126" s="487">
        <v>291</v>
      </c>
      <c r="P126" s="468"/>
      <c r="Q126" s="468"/>
      <c r="R126" s="488"/>
      <c r="S126" s="489"/>
    </row>
    <row r="127" spans="1:19" ht="14.4" customHeight="1" x14ac:dyDescent="0.3">
      <c r="A127" s="467" t="s">
        <v>398</v>
      </c>
      <c r="B127" s="487" t="s">
        <v>399</v>
      </c>
      <c r="C127" s="487" t="s">
        <v>346</v>
      </c>
      <c r="D127" s="487" t="s">
        <v>396</v>
      </c>
      <c r="E127" s="487" t="s">
        <v>400</v>
      </c>
      <c r="F127" s="487" t="s">
        <v>424</v>
      </c>
      <c r="G127" s="487" t="s">
        <v>425</v>
      </c>
      <c r="H127" s="468"/>
      <c r="I127" s="468"/>
      <c r="J127" s="487"/>
      <c r="K127" s="487"/>
      <c r="L127" s="468">
        <v>18</v>
      </c>
      <c r="M127" s="468">
        <v>10458</v>
      </c>
      <c r="N127" s="487">
        <v>1</v>
      </c>
      <c r="O127" s="487">
        <v>581</v>
      </c>
      <c r="P127" s="468">
        <v>49</v>
      </c>
      <c r="Q127" s="468">
        <v>28521</v>
      </c>
      <c r="R127" s="488">
        <v>2.7271944922547333</v>
      </c>
      <c r="S127" s="489">
        <v>582.0612244897959</v>
      </c>
    </row>
    <row r="128" spans="1:19" ht="14.4" customHeight="1" x14ac:dyDescent="0.3">
      <c r="A128" s="467" t="s">
        <v>398</v>
      </c>
      <c r="B128" s="487" t="s">
        <v>399</v>
      </c>
      <c r="C128" s="487" t="s">
        <v>346</v>
      </c>
      <c r="D128" s="487" t="s">
        <v>382</v>
      </c>
      <c r="E128" s="487" t="s">
        <v>400</v>
      </c>
      <c r="F128" s="487" t="s">
        <v>403</v>
      </c>
      <c r="G128" s="487" t="s">
        <v>404</v>
      </c>
      <c r="H128" s="468"/>
      <c r="I128" s="468"/>
      <c r="J128" s="487"/>
      <c r="K128" s="487"/>
      <c r="L128" s="468">
        <v>19</v>
      </c>
      <c r="M128" s="468">
        <v>1406</v>
      </c>
      <c r="N128" s="487">
        <v>1</v>
      </c>
      <c r="O128" s="487">
        <v>74</v>
      </c>
      <c r="P128" s="468">
        <v>14</v>
      </c>
      <c r="Q128" s="468">
        <v>1036</v>
      </c>
      <c r="R128" s="488">
        <v>0.73684210526315785</v>
      </c>
      <c r="S128" s="489">
        <v>74</v>
      </c>
    </row>
    <row r="129" spans="1:19" ht="14.4" customHeight="1" x14ac:dyDescent="0.3">
      <c r="A129" s="467" t="s">
        <v>398</v>
      </c>
      <c r="B129" s="487" t="s">
        <v>399</v>
      </c>
      <c r="C129" s="487" t="s">
        <v>346</v>
      </c>
      <c r="D129" s="487" t="s">
        <v>382</v>
      </c>
      <c r="E129" s="487" t="s">
        <v>400</v>
      </c>
      <c r="F129" s="487" t="s">
        <v>405</v>
      </c>
      <c r="G129" s="487" t="s">
        <v>406</v>
      </c>
      <c r="H129" s="468"/>
      <c r="I129" s="468"/>
      <c r="J129" s="487"/>
      <c r="K129" s="487"/>
      <c r="L129" s="468">
        <v>399</v>
      </c>
      <c r="M129" s="468">
        <v>138453</v>
      </c>
      <c r="N129" s="487">
        <v>1</v>
      </c>
      <c r="O129" s="487">
        <v>347</v>
      </c>
      <c r="P129" s="468">
        <v>895</v>
      </c>
      <c r="Q129" s="468">
        <v>310565</v>
      </c>
      <c r="R129" s="488">
        <v>2.2431077694235588</v>
      </c>
      <c r="S129" s="489">
        <v>347</v>
      </c>
    </row>
    <row r="130" spans="1:19" ht="14.4" customHeight="1" x14ac:dyDescent="0.3">
      <c r="A130" s="467" t="s">
        <v>398</v>
      </c>
      <c r="B130" s="487" t="s">
        <v>399</v>
      </c>
      <c r="C130" s="487" t="s">
        <v>346</v>
      </c>
      <c r="D130" s="487" t="s">
        <v>382</v>
      </c>
      <c r="E130" s="487" t="s">
        <v>400</v>
      </c>
      <c r="F130" s="487" t="s">
        <v>407</v>
      </c>
      <c r="G130" s="487" t="s">
        <v>408</v>
      </c>
      <c r="H130" s="468"/>
      <c r="I130" s="468"/>
      <c r="J130" s="487"/>
      <c r="K130" s="487"/>
      <c r="L130" s="468">
        <v>39</v>
      </c>
      <c r="M130" s="468">
        <v>13533</v>
      </c>
      <c r="N130" s="487">
        <v>1</v>
      </c>
      <c r="O130" s="487">
        <v>347</v>
      </c>
      <c r="P130" s="468">
        <v>278</v>
      </c>
      <c r="Q130" s="468">
        <v>96466</v>
      </c>
      <c r="R130" s="488">
        <v>7.1282051282051286</v>
      </c>
      <c r="S130" s="489">
        <v>347</v>
      </c>
    </row>
    <row r="131" spans="1:19" ht="14.4" customHeight="1" x14ac:dyDescent="0.3">
      <c r="A131" s="467" t="s">
        <v>398</v>
      </c>
      <c r="B131" s="487" t="s">
        <v>399</v>
      </c>
      <c r="C131" s="487" t="s">
        <v>346</v>
      </c>
      <c r="D131" s="487" t="s">
        <v>382</v>
      </c>
      <c r="E131" s="487" t="s">
        <v>400</v>
      </c>
      <c r="F131" s="487" t="s">
        <v>407</v>
      </c>
      <c r="G131" s="487" t="s">
        <v>409</v>
      </c>
      <c r="H131" s="468"/>
      <c r="I131" s="468"/>
      <c r="J131" s="487"/>
      <c r="K131" s="487"/>
      <c r="L131" s="468">
        <v>123</v>
      </c>
      <c r="M131" s="468">
        <v>42681</v>
      </c>
      <c r="N131" s="487">
        <v>1</v>
      </c>
      <c r="O131" s="487">
        <v>347</v>
      </c>
      <c r="P131" s="468">
        <v>100</v>
      </c>
      <c r="Q131" s="468">
        <v>34700</v>
      </c>
      <c r="R131" s="488">
        <v>0.81300813008130079</v>
      </c>
      <c r="S131" s="489">
        <v>347</v>
      </c>
    </row>
    <row r="132" spans="1:19" ht="14.4" customHeight="1" x14ac:dyDescent="0.3">
      <c r="A132" s="467" t="s">
        <v>398</v>
      </c>
      <c r="B132" s="487" t="s">
        <v>399</v>
      </c>
      <c r="C132" s="487" t="s">
        <v>346</v>
      </c>
      <c r="D132" s="487" t="s">
        <v>382</v>
      </c>
      <c r="E132" s="487" t="s">
        <v>400</v>
      </c>
      <c r="F132" s="487" t="s">
        <v>419</v>
      </c>
      <c r="G132" s="487" t="s">
        <v>420</v>
      </c>
      <c r="H132" s="468"/>
      <c r="I132" s="468"/>
      <c r="J132" s="487"/>
      <c r="K132" s="487"/>
      <c r="L132" s="468">
        <v>84</v>
      </c>
      <c r="M132" s="468">
        <v>48804</v>
      </c>
      <c r="N132" s="487">
        <v>1</v>
      </c>
      <c r="O132" s="487">
        <v>581</v>
      </c>
      <c r="P132" s="468">
        <v>41</v>
      </c>
      <c r="Q132" s="468">
        <v>23862</v>
      </c>
      <c r="R132" s="488">
        <v>0.48893533316941235</v>
      </c>
      <c r="S132" s="489">
        <v>582</v>
      </c>
    </row>
    <row r="133" spans="1:19" ht="14.4" customHeight="1" x14ac:dyDescent="0.3">
      <c r="A133" s="467" t="s">
        <v>398</v>
      </c>
      <c r="B133" s="487" t="s">
        <v>399</v>
      </c>
      <c r="C133" s="487" t="s">
        <v>346</v>
      </c>
      <c r="D133" s="487" t="s">
        <v>382</v>
      </c>
      <c r="E133" s="487" t="s">
        <v>400</v>
      </c>
      <c r="F133" s="487" t="s">
        <v>419</v>
      </c>
      <c r="G133" s="487" t="s">
        <v>421</v>
      </c>
      <c r="H133" s="468"/>
      <c r="I133" s="468"/>
      <c r="J133" s="487"/>
      <c r="K133" s="487"/>
      <c r="L133" s="468">
        <v>121</v>
      </c>
      <c r="M133" s="468">
        <v>70301</v>
      </c>
      <c r="N133" s="487">
        <v>1</v>
      </c>
      <c r="O133" s="487">
        <v>581</v>
      </c>
      <c r="P133" s="468">
        <v>40</v>
      </c>
      <c r="Q133" s="468">
        <v>23292</v>
      </c>
      <c r="R133" s="488">
        <v>0.33131818893045617</v>
      </c>
      <c r="S133" s="489">
        <v>582.29999999999995</v>
      </c>
    </row>
    <row r="134" spans="1:19" ht="14.4" customHeight="1" x14ac:dyDescent="0.3">
      <c r="A134" s="467" t="s">
        <v>398</v>
      </c>
      <c r="B134" s="487" t="s">
        <v>399</v>
      </c>
      <c r="C134" s="487" t="s">
        <v>346</v>
      </c>
      <c r="D134" s="487" t="s">
        <v>382</v>
      </c>
      <c r="E134" s="487" t="s">
        <v>400</v>
      </c>
      <c r="F134" s="487" t="s">
        <v>424</v>
      </c>
      <c r="G134" s="487" t="s">
        <v>425</v>
      </c>
      <c r="H134" s="468"/>
      <c r="I134" s="468"/>
      <c r="J134" s="487"/>
      <c r="K134" s="487"/>
      <c r="L134" s="468"/>
      <c r="M134" s="468"/>
      <c r="N134" s="487"/>
      <c r="O134" s="487"/>
      <c r="P134" s="468">
        <v>118</v>
      </c>
      <c r="Q134" s="468">
        <v>68680</v>
      </c>
      <c r="R134" s="488"/>
      <c r="S134" s="489">
        <v>582.03389830508479</v>
      </c>
    </row>
    <row r="135" spans="1:19" ht="14.4" customHeight="1" x14ac:dyDescent="0.3">
      <c r="A135" s="467" t="s">
        <v>398</v>
      </c>
      <c r="B135" s="487" t="s">
        <v>399</v>
      </c>
      <c r="C135" s="487" t="s">
        <v>346</v>
      </c>
      <c r="D135" s="487" t="s">
        <v>391</v>
      </c>
      <c r="E135" s="487" t="s">
        <v>400</v>
      </c>
      <c r="F135" s="487" t="s">
        <v>401</v>
      </c>
      <c r="G135" s="487" t="s">
        <v>402</v>
      </c>
      <c r="H135" s="468"/>
      <c r="I135" s="468"/>
      <c r="J135" s="487"/>
      <c r="K135" s="487"/>
      <c r="L135" s="468"/>
      <c r="M135" s="468"/>
      <c r="N135" s="487"/>
      <c r="O135" s="487"/>
      <c r="P135" s="468">
        <v>1</v>
      </c>
      <c r="Q135" s="468">
        <v>37</v>
      </c>
      <c r="R135" s="488"/>
      <c r="S135" s="489">
        <v>37</v>
      </c>
    </row>
    <row r="136" spans="1:19" ht="14.4" customHeight="1" x14ac:dyDescent="0.3">
      <c r="A136" s="467" t="s">
        <v>398</v>
      </c>
      <c r="B136" s="487" t="s">
        <v>399</v>
      </c>
      <c r="C136" s="487" t="s">
        <v>346</v>
      </c>
      <c r="D136" s="487" t="s">
        <v>391</v>
      </c>
      <c r="E136" s="487" t="s">
        <v>400</v>
      </c>
      <c r="F136" s="487" t="s">
        <v>403</v>
      </c>
      <c r="G136" s="487" t="s">
        <v>404</v>
      </c>
      <c r="H136" s="468"/>
      <c r="I136" s="468"/>
      <c r="J136" s="487"/>
      <c r="K136" s="487"/>
      <c r="L136" s="468"/>
      <c r="M136" s="468"/>
      <c r="N136" s="487"/>
      <c r="O136" s="487"/>
      <c r="P136" s="468">
        <v>4</v>
      </c>
      <c r="Q136" s="468">
        <v>296</v>
      </c>
      <c r="R136" s="488"/>
      <c r="S136" s="489">
        <v>74</v>
      </c>
    </row>
    <row r="137" spans="1:19" ht="14.4" customHeight="1" x14ac:dyDescent="0.3">
      <c r="A137" s="467" t="s">
        <v>398</v>
      </c>
      <c r="B137" s="487" t="s">
        <v>399</v>
      </c>
      <c r="C137" s="487" t="s">
        <v>346</v>
      </c>
      <c r="D137" s="487" t="s">
        <v>391</v>
      </c>
      <c r="E137" s="487" t="s">
        <v>400</v>
      </c>
      <c r="F137" s="487" t="s">
        <v>405</v>
      </c>
      <c r="G137" s="487" t="s">
        <v>406</v>
      </c>
      <c r="H137" s="468"/>
      <c r="I137" s="468"/>
      <c r="J137" s="487"/>
      <c r="K137" s="487"/>
      <c r="L137" s="468"/>
      <c r="M137" s="468"/>
      <c r="N137" s="487"/>
      <c r="O137" s="487"/>
      <c r="P137" s="468">
        <v>180</v>
      </c>
      <c r="Q137" s="468">
        <v>62460</v>
      </c>
      <c r="R137" s="488"/>
      <c r="S137" s="489">
        <v>347</v>
      </c>
    </row>
    <row r="138" spans="1:19" ht="14.4" customHeight="1" x14ac:dyDescent="0.3">
      <c r="A138" s="467" t="s">
        <v>398</v>
      </c>
      <c r="B138" s="487" t="s">
        <v>399</v>
      </c>
      <c r="C138" s="487" t="s">
        <v>346</v>
      </c>
      <c r="D138" s="487" t="s">
        <v>391</v>
      </c>
      <c r="E138" s="487" t="s">
        <v>400</v>
      </c>
      <c r="F138" s="487" t="s">
        <v>410</v>
      </c>
      <c r="G138" s="487" t="s">
        <v>411</v>
      </c>
      <c r="H138" s="468"/>
      <c r="I138" s="468"/>
      <c r="J138" s="487"/>
      <c r="K138" s="487"/>
      <c r="L138" s="468"/>
      <c r="M138" s="468"/>
      <c r="N138" s="487"/>
      <c r="O138" s="487"/>
      <c r="P138" s="468">
        <v>4</v>
      </c>
      <c r="Q138" s="468">
        <v>1388</v>
      </c>
      <c r="R138" s="488"/>
      <c r="S138" s="489">
        <v>347</v>
      </c>
    </row>
    <row r="139" spans="1:19" ht="14.4" customHeight="1" x14ac:dyDescent="0.3">
      <c r="A139" s="467" t="s">
        <v>398</v>
      </c>
      <c r="B139" s="487" t="s">
        <v>399</v>
      </c>
      <c r="C139" s="487" t="s">
        <v>346</v>
      </c>
      <c r="D139" s="487" t="s">
        <v>391</v>
      </c>
      <c r="E139" s="487" t="s">
        <v>400</v>
      </c>
      <c r="F139" s="487" t="s">
        <v>413</v>
      </c>
      <c r="G139" s="487" t="s">
        <v>414</v>
      </c>
      <c r="H139" s="468"/>
      <c r="I139" s="468"/>
      <c r="J139" s="487"/>
      <c r="K139" s="487"/>
      <c r="L139" s="468"/>
      <c r="M139" s="468"/>
      <c r="N139" s="487"/>
      <c r="O139" s="487"/>
      <c r="P139" s="468">
        <v>3</v>
      </c>
      <c r="Q139" s="468">
        <v>100</v>
      </c>
      <c r="R139" s="488"/>
      <c r="S139" s="489">
        <v>33.333333333333336</v>
      </c>
    </row>
    <row r="140" spans="1:19" ht="14.4" customHeight="1" x14ac:dyDescent="0.3">
      <c r="A140" s="467" t="s">
        <v>398</v>
      </c>
      <c r="B140" s="487" t="s">
        <v>399</v>
      </c>
      <c r="C140" s="487" t="s">
        <v>346</v>
      </c>
      <c r="D140" s="487" t="s">
        <v>391</v>
      </c>
      <c r="E140" s="487" t="s">
        <v>400</v>
      </c>
      <c r="F140" s="487" t="s">
        <v>416</v>
      </c>
      <c r="G140" s="487" t="s">
        <v>418</v>
      </c>
      <c r="H140" s="468"/>
      <c r="I140" s="468"/>
      <c r="J140" s="487"/>
      <c r="K140" s="487"/>
      <c r="L140" s="468"/>
      <c r="M140" s="468"/>
      <c r="N140" s="487"/>
      <c r="O140" s="487"/>
      <c r="P140" s="468">
        <v>14</v>
      </c>
      <c r="Q140" s="468">
        <v>8134</v>
      </c>
      <c r="R140" s="488"/>
      <c r="S140" s="489">
        <v>581</v>
      </c>
    </row>
    <row r="141" spans="1:19" ht="14.4" customHeight="1" thickBot="1" x14ac:dyDescent="0.35">
      <c r="A141" s="471" t="s">
        <v>398</v>
      </c>
      <c r="B141" s="490" t="s">
        <v>399</v>
      </c>
      <c r="C141" s="490" t="s">
        <v>346</v>
      </c>
      <c r="D141" s="490" t="s">
        <v>391</v>
      </c>
      <c r="E141" s="490" t="s">
        <v>400</v>
      </c>
      <c r="F141" s="490" t="s">
        <v>426</v>
      </c>
      <c r="G141" s="490" t="s">
        <v>427</v>
      </c>
      <c r="H141" s="431"/>
      <c r="I141" s="431"/>
      <c r="J141" s="490"/>
      <c r="K141" s="490"/>
      <c r="L141" s="431"/>
      <c r="M141" s="431"/>
      <c r="N141" s="490"/>
      <c r="O141" s="490"/>
      <c r="P141" s="431">
        <v>16</v>
      </c>
      <c r="Q141" s="431">
        <v>9296</v>
      </c>
      <c r="R141" s="432"/>
      <c r="S141" s="441">
        <v>581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" customHeight="1" thickBot="1" x14ac:dyDescent="0.35">
      <c r="A2" s="193" t="s">
        <v>219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99</v>
      </c>
      <c r="B3" s="182">
        <f>SUBTOTAL(9,B6:B1048576)</f>
        <v>3656726</v>
      </c>
      <c r="C3" s="183">
        <f t="shared" ref="C3:R3" si="0">SUBTOTAL(9,C6:C1048576)</f>
        <v>25.826406569286874</v>
      </c>
      <c r="D3" s="183">
        <f t="shared" si="0"/>
        <v>3362874</v>
      </c>
      <c r="E3" s="183">
        <f t="shared" si="0"/>
        <v>21</v>
      </c>
      <c r="F3" s="183">
        <f t="shared" si="0"/>
        <v>3188084</v>
      </c>
      <c r="G3" s="186">
        <f>IF(D3&lt;&gt;0,F3/D3,"")</f>
        <v>0.94802362503025683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" customHeight="1" x14ac:dyDescent="0.3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" customHeight="1" thickBot="1" x14ac:dyDescent="0.35">
      <c r="A5" s="444"/>
      <c r="B5" s="445">
        <v>2015</v>
      </c>
      <c r="C5" s="446"/>
      <c r="D5" s="446">
        <v>2017</v>
      </c>
      <c r="E5" s="446"/>
      <c r="F5" s="446">
        <v>2018</v>
      </c>
      <c r="G5" s="492" t="s">
        <v>2</v>
      </c>
      <c r="H5" s="445">
        <v>2015</v>
      </c>
      <c r="I5" s="446"/>
      <c r="J5" s="446">
        <v>2017</v>
      </c>
      <c r="K5" s="446"/>
      <c r="L5" s="446">
        <v>2018</v>
      </c>
      <c r="M5" s="492" t="s">
        <v>2</v>
      </c>
      <c r="N5" s="445">
        <v>2015</v>
      </c>
      <c r="O5" s="446"/>
      <c r="P5" s="446">
        <v>2017</v>
      </c>
      <c r="Q5" s="446"/>
      <c r="R5" s="446">
        <v>2018</v>
      </c>
      <c r="S5" s="492" t="s">
        <v>2</v>
      </c>
    </row>
    <row r="6" spans="1:19" ht="14.4" customHeight="1" x14ac:dyDescent="0.3">
      <c r="A6" s="427" t="s">
        <v>434</v>
      </c>
      <c r="B6" s="465">
        <v>58820</v>
      </c>
      <c r="C6" s="486">
        <v>2.2696403766013273</v>
      </c>
      <c r="D6" s="465">
        <v>25916</v>
      </c>
      <c r="E6" s="486">
        <v>1</v>
      </c>
      <c r="F6" s="465">
        <v>48195</v>
      </c>
      <c r="G6" s="429">
        <v>1.8596619848742091</v>
      </c>
      <c r="H6" s="465"/>
      <c r="I6" s="486"/>
      <c r="J6" s="465"/>
      <c r="K6" s="486"/>
      <c r="L6" s="465"/>
      <c r="M6" s="429"/>
      <c r="N6" s="465"/>
      <c r="O6" s="486"/>
      <c r="P6" s="465"/>
      <c r="Q6" s="486"/>
      <c r="R6" s="465"/>
      <c r="S6" s="430"/>
    </row>
    <row r="7" spans="1:19" ht="14.4" customHeight="1" x14ac:dyDescent="0.3">
      <c r="A7" s="474" t="s">
        <v>435</v>
      </c>
      <c r="B7" s="469">
        <v>11072</v>
      </c>
      <c r="C7" s="487">
        <v>0.7251768404506157</v>
      </c>
      <c r="D7" s="469">
        <v>15268</v>
      </c>
      <c r="E7" s="487">
        <v>1</v>
      </c>
      <c r="F7" s="469">
        <v>16902</v>
      </c>
      <c r="G7" s="488">
        <v>1.107021220854074</v>
      </c>
      <c r="H7" s="469"/>
      <c r="I7" s="487"/>
      <c r="J7" s="469"/>
      <c r="K7" s="487"/>
      <c r="L7" s="469"/>
      <c r="M7" s="488"/>
      <c r="N7" s="469"/>
      <c r="O7" s="487"/>
      <c r="P7" s="469"/>
      <c r="Q7" s="487"/>
      <c r="R7" s="469"/>
      <c r="S7" s="493"/>
    </row>
    <row r="8" spans="1:19" ht="14.4" customHeight="1" x14ac:dyDescent="0.3">
      <c r="A8" s="474" t="s">
        <v>436</v>
      </c>
      <c r="B8" s="469">
        <v>201114</v>
      </c>
      <c r="C8" s="487">
        <v>1.7100221921791701</v>
      </c>
      <c r="D8" s="469">
        <v>117609</v>
      </c>
      <c r="E8" s="487">
        <v>1</v>
      </c>
      <c r="F8" s="469">
        <v>82573</v>
      </c>
      <c r="G8" s="488">
        <v>0.70209762858284652</v>
      </c>
      <c r="H8" s="469"/>
      <c r="I8" s="487"/>
      <c r="J8" s="469"/>
      <c r="K8" s="487"/>
      <c r="L8" s="469"/>
      <c r="M8" s="488"/>
      <c r="N8" s="469"/>
      <c r="O8" s="487"/>
      <c r="P8" s="469"/>
      <c r="Q8" s="487"/>
      <c r="R8" s="469"/>
      <c r="S8" s="493"/>
    </row>
    <row r="9" spans="1:19" ht="14.4" customHeight="1" x14ac:dyDescent="0.3">
      <c r="A9" s="474" t="s">
        <v>437</v>
      </c>
      <c r="B9" s="469">
        <v>74142</v>
      </c>
      <c r="C9" s="487">
        <v>1.4436872030531973</v>
      </c>
      <c r="D9" s="469">
        <v>51356</v>
      </c>
      <c r="E9" s="487">
        <v>1</v>
      </c>
      <c r="F9" s="469">
        <v>64542</v>
      </c>
      <c r="G9" s="488">
        <v>1.2567567567567568</v>
      </c>
      <c r="H9" s="469"/>
      <c r="I9" s="487"/>
      <c r="J9" s="469"/>
      <c r="K9" s="487"/>
      <c r="L9" s="469"/>
      <c r="M9" s="488"/>
      <c r="N9" s="469"/>
      <c r="O9" s="487"/>
      <c r="P9" s="469"/>
      <c r="Q9" s="487"/>
      <c r="R9" s="469"/>
      <c r="S9" s="493"/>
    </row>
    <row r="10" spans="1:19" ht="14.4" customHeight="1" x14ac:dyDescent="0.3">
      <c r="A10" s="474" t="s">
        <v>438</v>
      </c>
      <c r="B10" s="469">
        <v>2768</v>
      </c>
      <c r="C10" s="487">
        <v>0.99711815561959649</v>
      </c>
      <c r="D10" s="469">
        <v>2776</v>
      </c>
      <c r="E10" s="487">
        <v>1</v>
      </c>
      <c r="F10" s="469">
        <v>16430</v>
      </c>
      <c r="G10" s="488">
        <v>5.9185878962536025</v>
      </c>
      <c r="H10" s="469"/>
      <c r="I10" s="487"/>
      <c r="J10" s="469"/>
      <c r="K10" s="487"/>
      <c r="L10" s="469"/>
      <c r="M10" s="488"/>
      <c r="N10" s="469"/>
      <c r="O10" s="487"/>
      <c r="P10" s="469"/>
      <c r="Q10" s="487"/>
      <c r="R10" s="469"/>
      <c r="S10" s="493"/>
    </row>
    <row r="11" spans="1:19" ht="14.4" customHeight="1" x14ac:dyDescent="0.3">
      <c r="A11" s="474" t="s">
        <v>439</v>
      </c>
      <c r="B11" s="469">
        <v>1160</v>
      </c>
      <c r="C11" s="487"/>
      <c r="D11" s="469"/>
      <c r="E11" s="487"/>
      <c r="F11" s="469">
        <v>11962</v>
      </c>
      <c r="G11" s="488"/>
      <c r="H11" s="469"/>
      <c r="I11" s="487"/>
      <c r="J11" s="469"/>
      <c r="K11" s="487"/>
      <c r="L11" s="469"/>
      <c r="M11" s="488"/>
      <c r="N11" s="469"/>
      <c r="O11" s="487"/>
      <c r="P11" s="469"/>
      <c r="Q11" s="487"/>
      <c r="R11" s="469"/>
      <c r="S11" s="493"/>
    </row>
    <row r="12" spans="1:19" ht="14.4" customHeight="1" x14ac:dyDescent="0.3">
      <c r="A12" s="474" t="s">
        <v>440</v>
      </c>
      <c r="B12" s="469">
        <v>23182</v>
      </c>
      <c r="C12" s="487">
        <v>3.0366780193869531</v>
      </c>
      <c r="D12" s="469">
        <v>7634</v>
      </c>
      <c r="E12" s="487">
        <v>1</v>
      </c>
      <c r="F12" s="469">
        <v>13880</v>
      </c>
      <c r="G12" s="488">
        <v>1.8181818181818181</v>
      </c>
      <c r="H12" s="469"/>
      <c r="I12" s="487"/>
      <c r="J12" s="469"/>
      <c r="K12" s="487"/>
      <c r="L12" s="469"/>
      <c r="M12" s="488"/>
      <c r="N12" s="469"/>
      <c r="O12" s="487"/>
      <c r="P12" s="469"/>
      <c r="Q12" s="487"/>
      <c r="R12" s="469"/>
      <c r="S12" s="493"/>
    </row>
    <row r="13" spans="1:19" ht="14.4" customHeight="1" x14ac:dyDescent="0.3">
      <c r="A13" s="474" t="s">
        <v>441</v>
      </c>
      <c r="B13" s="469">
        <v>454100</v>
      </c>
      <c r="C13" s="487">
        <v>1.218478150038371</v>
      </c>
      <c r="D13" s="469">
        <v>372678</v>
      </c>
      <c r="E13" s="487">
        <v>1</v>
      </c>
      <c r="F13" s="469">
        <v>323205</v>
      </c>
      <c r="G13" s="488">
        <v>0.86725001207476693</v>
      </c>
      <c r="H13" s="469"/>
      <c r="I13" s="487"/>
      <c r="J13" s="469"/>
      <c r="K13" s="487"/>
      <c r="L13" s="469"/>
      <c r="M13" s="488"/>
      <c r="N13" s="469"/>
      <c r="O13" s="487"/>
      <c r="P13" s="469"/>
      <c r="Q13" s="487"/>
      <c r="R13" s="469"/>
      <c r="S13" s="493"/>
    </row>
    <row r="14" spans="1:19" ht="14.4" customHeight="1" x14ac:dyDescent="0.3">
      <c r="A14" s="474" t="s">
        <v>442</v>
      </c>
      <c r="B14" s="469">
        <v>2768</v>
      </c>
      <c r="C14" s="487"/>
      <c r="D14" s="469"/>
      <c r="E14" s="487"/>
      <c r="F14" s="469">
        <v>3123</v>
      </c>
      <c r="G14" s="488"/>
      <c r="H14" s="469"/>
      <c r="I14" s="487"/>
      <c r="J14" s="469"/>
      <c r="K14" s="487"/>
      <c r="L14" s="469"/>
      <c r="M14" s="488"/>
      <c r="N14" s="469"/>
      <c r="O14" s="487"/>
      <c r="P14" s="469"/>
      <c r="Q14" s="487"/>
      <c r="R14" s="469"/>
      <c r="S14" s="493"/>
    </row>
    <row r="15" spans="1:19" ht="14.4" customHeight="1" x14ac:dyDescent="0.3">
      <c r="A15" s="474" t="s">
        <v>443</v>
      </c>
      <c r="B15" s="469">
        <v>422140</v>
      </c>
      <c r="C15" s="487">
        <v>0.71901102345038082</v>
      </c>
      <c r="D15" s="469">
        <v>587112</v>
      </c>
      <c r="E15" s="487">
        <v>1</v>
      </c>
      <c r="F15" s="469">
        <v>635427</v>
      </c>
      <c r="G15" s="488">
        <v>1.082292646036872</v>
      </c>
      <c r="H15" s="469"/>
      <c r="I15" s="487"/>
      <c r="J15" s="469"/>
      <c r="K15" s="487"/>
      <c r="L15" s="469"/>
      <c r="M15" s="488"/>
      <c r="N15" s="469"/>
      <c r="O15" s="487"/>
      <c r="P15" s="469"/>
      <c r="Q15" s="487"/>
      <c r="R15" s="469"/>
      <c r="S15" s="493"/>
    </row>
    <row r="16" spans="1:19" ht="14.4" customHeight="1" x14ac:dyDescent="0.3">
      <c r="A16" s="474" t="s">
        <v>444</v>
      </c>
      <c r="B16" s="469">
        <v>4152</v>
      </c>
      <c r="C16" s="487">
        <v>0.11505209487918422</v>
      </c>
      <c r="D16" s="469">
        <v>36088</v>
      </c>
      <c r="E16" s="487">
        <v>1</v>
      </c>
      <c r="F16" s="469">
        <v>9864</v>
      </c>
      <c r="G16" s="488">
        <v>0.27333185546442029</v>
      </c>
      <c r="H16" s="469"/>
      <c r="I16" s="487"/>
      <c r="J16" s="469"/>
      <c r="K16" s="487"/>
      <c r="L16" s="469"/>
      <c r="M16" s="488"/>
      <c r="N16" s="469"/>
      <c r="O16" s="487"/>
      <c r="P16" s="469"/>
      <c r="Q16" s="487"/>
      <c r="R16" s="469"/>
      <c r="S16" s="493"/>
    </row>
    <row r="17" spans="1:19" ht="14.4" customHeight="1" x14ac:dyDescent="0.3">
      <c r="A17" s="474" t="s">
        <v>445</v>
      </c>
      <c r="B17" s="469">
        <v>17300</v>
      </c>
      <c r="C17" s="487">
        <v>0.77899855907780979</v>
      </c>
      <c r="D17" s="469">
        <v>22208</v>
      </c>
      <c r="E17" s="487">
        <v>1</v>
      </c>
      <c r="F17" s="469">
        <v>2776</v>
      </c>
      <c r="G17" s="488">
        <v>0.125</v>
      </c>
      <c r="H17" s="469"/>
      <c r="I17" s="487"/>
      <c r="J17" s="469"/>
      <c r="K17" s="487"/>
      <c r="L17" s="469"/>
      <c r="M17" s="488"/>
      <c r="N17" s="469"/>
      <c r="O17" s="487"/>
      <c r="P17" s="469"/>
      <c r="Q17" s="487"/>
      <c r="R17" s="469"/>
      <c r="S17" s="493"/>
    </row>
    <row r="18" spans="1:19" ht="14.4" customHeight="1" x14ac:dyDescent="0.3">
      <c r="A18" s="474" t="s">
        <v>446</v>
      </c>
      <c r="B18" s="469">
        <v>26296</v>
      </c>
      <c r="C18" s="487">
        <v>1.8043090435021272</v>
      </c>
      <c r="D18" s="469">
        <v>14574</v>
      </c>
      <c r="E18" s="487">
        <v>1</v>
      </c>
      <c r="F18" s="469">
        <v>16656</v>
      </c>
      <c r="G18" s="488">
        <v>1.1428571428571428</v>
      </c>
      <c r="H18" s="469"/>
      <c r="I18" s="487"/>
      <c r="J18" s="469"/>
      <c r="K18" s="487"/>
      <c r="L18" s="469"/>
      <c r="M18" s="488"/>
      <c r="N18" s="469"/>
      <c r="O18" s="487"/>
      <c r="P18" s="469"/>
      <c r="Q18" s="487"/>
      <c r="R18" s="469"/>
      <c r="S18" s="493"/>
    </row>
    <row r="19" spans="1:19" ht="14.4" customHeight="1" x14ac:dyDescent="0.3">
      <c r="A19" s="474" t="s">
        <v>447</v>
      </c>
      <c r="B19" s="469"/>
      <c r="C19" s="487"/>
      <c r="D19" s="469"/>
      <c r="E19" s="487"/>
      <c r="F19" s="469">
        <v>6940</v>
      </c>
      <c r="G19" s="488"/>
      <c r="H19" s="469"/>
      <c r="I19" s="487"/>
      <c r="J19" s="469"/>
      <c r="K19" s="487"/>
      <c r="L19" s="469"/>
      <c r="M19" s="488"/>
      <c r="N19" s="469"/>
      <c r="O19" s="487"/>
      <c r="P19" s="469"/>
      <c r="Q19" s="487"/>
      <c r="R19" s="469"/>
      <c r="S19" s="493"/>
    </row>
    <row r="20" spans="1:19" ht="14.4" customHeight="1" x14ac:dyDescent="0.3">
      <c r="A20" s="474" t="s">
        <v>448</v>
      </c>
      <c r="B20" s="469">
        <v>293108</v>
      </c>
      <c r="C20" s="487">
        <v>1.0862570552897532</v>
      </c>
      <c r="D20" s="469">
        <v>269833</v>
      </c>
      <c r="E20" s="487">
        <v>1</v>
      </c>
      <c r="F20" s="469">
        <v>168299</v>
      </c>
      <c r="G20" s="488">
        <v>0.62371540916048074</v>
      </c>
      <c r="H20" s="469"/>
      <c r="I20" s="487"/>
      <c r="J20" s="469"/>
      <c r="K20" s="487"/>
      <c r="L20" s="469"/>
      <c r="M20" s="488"/>
      <c r="N20" s="469"/>
      <c r="O20" s="487"/>
      <c r="P20" s="469"/>
      <c r="Q20" s="487"/>
      <c r="R20" s="469"/>
      <c r="S20" s="493"/>
    </row>
    <row r="21" spans="1:19" ht="14.4" customHeight="1" x14ac:dyDescent="0.3">
      <c r="A21" s="474" t="s">
        <v>449</v>
      </c>
      <c r="B21" s="469">
        <v>678500</v>
      </c>
      <c r="C21" s="487">
        <v>1.3681200800103239</v>
      </c>
      <c r="D21" s="469">
        <v>495936</v>
      </c>
      <c r="E21" s="487">
        <v>1</v>
      </c>
      <c r="F21" s="469">
        <v>523271</v>
      </c>
      <c r="G21" s="488">
        <v>1.0551179990966577</v>
      </c>
      <c r="H21" s="469"/>
      <c r="I21" s="487"/>
      <c r="J21" s="469"/>
      <c r="K21" s="487"/>
      <c r="L21" s="469"/>
      <c r="M21" s="488"/>
      <c r="N21" s="469"/>
      <c r="O21" s="487"/>
      <c r="P21" s="469"/>
      <c r="Q21" s="487"/>
      <c r="R21" s="469"/>
      <c r="S21" s="493"/>
    </row>
    <row r="22" spans="1:19" ht="14.4" customHeight="1" x14ac:dyDescent="0.3">
      <c r="A22" s="474" t="s">
        <v>450</v>
      </c>
      <c r="B22" s="469">
        <v>1384</v>
      </c>
      <c r="C22" s="487">
        <v>0.19281136806910001</v>
      </c>
      <c r="D22" s="469">
        <v>7178</v>
      </c>
      <c r="E22" s="487">
        <v>1</v>
      </c>
      <c r="F22" s="469">
        <v>4086</v>
      </c>
      <c r="G22" s="488">
        <v>0.56923934243521868</v>
      </c>
      <c r="H22" s="469"/>
      <c r="I22" s="487"/>
      <c r="J22" s="469"/>
      <c r="K22" s="487"/>
      <c r="L22" s="469"/>
      <c r="M22" s="488"/>
      <c r="N22" s="469"/>
      <c r="O22" s="487"/>
      <c r="P22" s="469"/>
      <c r="Q22" s="487"/>
      <c r="R22" s="469"/>
      <c r="S22" s="493"/>
    </row>
    <row r="23" spans="1:19" ht="14.4" customHeight="1" x14ac:dyDescent="0.3">
      <c r="A23" s="474" t="s">
        <v>451</v>
      </c>
      <c r="B23" s="469">
        <v>23554</v>
      </c>
      <c r="C23" s="487"/>
      <c r="D23" s="469"/>
      <c r="E23" s="487"/>
      <c r="F23" s="469">
        <v>1388</v>
      </c>
      <c r="G23" s="488"/>
      <c r="H23" s="469"/>
      <c r="I23" s="487"/>
      <c r="J23" s="469"/>
      <c r="K23" s="487"/>
      <c r="L23" s="469"/>
      <c r="M23" s="488"/>
      <c r="N23" s="469"/>
      <c r="O23" s="487"/>
      <c r="P23" s="469"/>
      <c r="Q23" s="487"/>
      <c r="R23" s="469"/>
      <c r="S23" s="493"/>
    </row>
    <row r="24" spans="1:19" ht="14.4" customHeight="1" x14ac:dyDescent="0.3">
      <c r="A24" s="474" t="s">
        <v>452</v>
      </c>
      <c r="B24" s="469">
        <v>388904</v>
      </c>
      <c r="C24" s="487">
        <v>1.3300865282670407</v>
      </c>
      <c r="D24" s="469">
        <v>292390</v>
      </c>
      <c r="E24" s="487">
        <v>1</v>
      </c>
      <c r="F24" s="469">
        <v>272779</v>
      </c>
      <c r="G24" s="488">
        <v>0.9329286227299155</v>
      </c>
      <c r="H24" s="469"/>
      <c r="I24" s="487"/>
      <c r="J24" s="469"/>
      <c r="K24" s="487"/>
      <c r="L24" s="469"/>
      <c r="M24" s="488"/>
      <c r="N24" s="469"/>
      <c r="O24" s="487"/>
      <c r="P24" s="469"/>
      <c r="Q24" s="487"/>
      <c r="R24" s="469"/>
      <c r="S24" s="493"/>
    </row>
    <row r="25" spans="1:19" ht="14.4" customHeight="1" x14ac:dyDescent="0.3">
      <c r="A25" s="474" t="s">
        <v>453</v>
      </c>
      <c r="B25" s="469">
        <v>9688</v>
      </c>
      <c r="C25" s="487"/>
      <c r="D25" s="469"/>
      <c r="E25" s="487"/>
      <c r="F25" s="469"/>
      <c r="G25" s="488"/>
      <c r="H25" s="469"/>
      <c r="I25" s="487"/>
      <c r="J25" s="469"/>
      <c r="K25" s="487"/>
      <c r="L25" s="469"/>
      <c r="M25" s="488"/>
      <c r="N25" s="469"/>
      <c r="O25" s="487"/>
      <c r="P25" s="469"/>
      <c r="Q25" s="487"/>
      <c r="R25" s="469"/>
      <c r="S25" s="493"/>
    </row>
    <row r="26" spans="1:19" ht="14.4" customHeight="1" x14ac:dyDescent="0.3">
      <c r="A26" s="474" t="s">
        <v>454</v>
      </c>
      <c r="B26" s="469">
        <v>199656</v>
      </c>
      <c r="C26" s="487">
        <v>0.59670410462704504</v>
      </c>
      <c r="D26" s="469">
        <v>334598</v>
      </c>
      <c r="E26" s="487">
        <v>1</v>
      </c>
      <c r="F26" s="469">
        <v>317119</v>
      </c>
      <c r="G26" s="488">
        <v>0.94776119402985071</v>
      </c>
      <c r="H26" s="469"/>
      <c r="I26" s="487"/>
      <c r="J26" s="469"/>
      <c r="K26" s="487"/>
      <c r="L26" s="469"/>
      <c r="M26" s="488"/>
      <c r="N26" s="469"/>
      <c r="O26" s="487"/>
      <c r="P26" s="469"/>
      <c r="Q26" s="487"/>
      <c r="R26" s="469"/>
      <c r="S26" s="493"/>
    </row>
    <row r="27" spans="1:19" ht="14.4" customHeight="1" x14ac:dyDescent="0.3">
      <c r="A27" s="474" t="s">
        <v>455</v>
      </c>
      <c r="B27" s="469">
        <v>63682</v>
      </c>
      <c r="C27" s="487">
        <v>0.66245708935816083</v>
      </c>
      <c r="D27" s="469">
        <v>96130</v>
      </c>
      <c r="E27" s="487">
        <v>1</v>
      </c>
      <c r="F27" s="469">
        <v>72662</v>
      </c>
      <c r="G27" s="488">
        <v>0.75587225631956723</v>
      </c>
      <c r="H27" s="469"/>
      <c r="I27" s="487"/>
      <c r="J27" s="469"/>
      <c r="K27" s="487"/>
      <c r="L27" s="469"/>
      <c r="M27" s="488"/>
      <c r="N27" s="469"/>
      <c r="O27" s="487"/>
      <c r="P27" s="469"/>
      <c r="Q27" s="487"/>
      <c r="R27" s="469"/>
      <c r="S27" s="493"/>
    </row>
    <row r="28" spans="1:19" ht="14.4" customHeight="1" x14ac:dyDescent="0.3">
      <c r="A28" s="474" t="s">
        <v>456</v>
      </c>
      <c r="B28" s="469">
        <v>146704</v>
      </c>
      <c r="C28" s="487">
        <v>1.4989067576680222</v>
      </c>
      <c r="D28" s="469">
        <v>97874</v>
      </c>
      <c r="E28" s="487">
        <v>1</v>
      </c>
      <c r="F28" s="469">
        <v>58296</v>
      </c>
      <c r="G28" s="488">
        <v>0.59562294378486624</v>
      </c>
      <c r="H28" s="469"/>
      <c r="I28" s="487"/>
      <c r="J28" s="469"/>
      <c r="K28" s="487"/>
      <c r="L28" s="469"/>
      <c r="M28" s="488"/>
      <c r="N28" s="469"/>
      <c r="O28" s="487"/>
      <c r="P28" s="469"/>
      <c r="Q28" s="487"/>
      <c r="R28" s="469"/>
      <c r="S28" s="493"/>
    </row>
    <row r="29" spans="1:19" ht="14.4" customHeight="1" x14ac:dyDescent="0.3">
      <c r="A29" s="474" t="s">
        <v>457</v>
      </c>
      <c r="B29" s="469">
        <v>499644</v>
      </c>
      <c r="C29" s="487">
        <v>1.0426475406244067</v>
      </c>
      <c r="D29" s="469">
        <v>479207</v>
      </c>
      <c r="E29" s="487">
        <v>1</v>
      </c>
      <c r="F29" s="469">
        <v>489653</v>
      </c>
      <c r="G29" s="488">
        <v>1.0217985129599525</v>
      </c>
      <c r="H29" s="469"/>
      <c r="I29" s="487"/>
      <c r="J29" s="469"/>
      <c r="K29" s="487"/>
      <c r="L29" s="469"/>
      <c r="M29" s="488"/>
      <c r="N29" s="469"/>
      <c r="O29" s="487"/>
      <c r="P29" s="469"/>
      <c r="Q29" s="487"/>
      <c r="R29" s="469"/>
      <c r="S29" s="493"/>
    </row>
    <row r="30" spans="1:19" ht="14.4" customHeight="1" x14ac:dyDescent="0.3">
      <c r="A30" s="474" t="s">
        <v>458</v>
      </c>
      <c r="B30" s="469">
        <v>9688</v>
      </c>
      <c r="C30" s="487">
        <v>0.4636737819469704</v>
      </c>
      <c r="D30" s="469">
        <v>20894</v>
      </c>
      <c r="E30" s="487">
        <v>1</v>
      </c>
      <c r="F30" s="469">
        <v>16952</v>
      </c>
      <c r="G30" s="488">
        <v>0.81133339714750641</v>
      </c>
      <c r="H30" s="469"/>
      <c r="I30" s="487"/>
      <c r="J30" s="469"/>
      <c r="K30" s="487"/>
      <c r="L30" s="469"/>
      <c r="M30" s="488"/>
      <c r="N30" s="469"/>
      <c r="O30" s="487"/>
      <c r="P30" s="469"/>
      <c r="Q30" s="487"/>
      <c r="R30" s="469"/>
      <c r="S30" s="493"/>
    </row>
    <row r="31" spans="1:19" ht="14.4" customHeight="1" thickBot="1" x14ac:dyDescent="0.35">
      <c r="A31" s="475" t="s">
        <v>459</v>
      </c>
      <c r="B31" s="472">
        <v>43200</v>
      </c>
      <c r="C31" s="490">
        <v>2.76657060518732</v>
      </c>
      <c r="D31" s="472">
        <v>15615</v>
      </c>
      <c r="E31" s="490">
        <v>1</v>
      </c>
      <c r="F31" s="472">
        <v>11104</v>
      </c>
      <c r="G31" s="432">
        <v>0.71111111111111114</v>
      </c>
      <c r="H31" s="472"/>
      <c r="I31" s="490"/>
      <c r="J31" s="472"/>
      <c r="K31" s="490"/>
      <c r="L31" s="472"/>
      <c r="M31" s="432"/>
      <c r="N31" s="472"/>
      <c r="O31" s="490"/>
      <c r="P31" s="472"/>
      <c r="Q31" s="490"/>
      <c r="R31" s="472"/>
      <c r="S31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88" t="s">
        <v>485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" customHeight="1" thickBot="1" x14ac:dyDescent="0.35">
      <c r="A2" s="193" t="s">
        <v>219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99</v>
      </c>
      <c r="F3" s="74">
        <f t="shared" ref="F3:O3" si="0">SUBTOTAL(9,F6:F1048576)</f>
        <v>9516</v>
      </c>
      <c r="G3" s="75">
        <f t="shared" si="0"/>
        <v>3656726</v>
      </c>
      <c r="H3" s="75"/>
      <c r="I3" s="75"/>
      <c r="J3" s="75">
        <f t="shared" si="0"/>
        <v>8808</v>
      </c>
      <c r="K3" s="75">
        <f t="shared" si="0"/>
        <v>3362874</v>
      </c>
      <c r="L3" s="75"/>
      <c r="M3" s="75"/>
      <c r="N3" s="75">
        <f t="shared" si="0"/>
        <v>8319</v>
      </c>
      <c r="O3" s="75">
        <f t="shared" si="0"/>
        <v>3188084</v>
      </c>
      <c r="P3" s="58">
        <f>IF(K3=0,0,O3/K3)</f>
        <v>0.94802362503025683</v>
      </c>
      <c r="Q3" s="76">
        <f>IF(N3=0,0,O3/N3)</f>
        <v>383.22923428296673</v>
      </c>
    </row>
    <row r="4" spans="1:17" ht="14.4" customHeight="1" x14ac:dyDescent="0.3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2015</v>
      </c>
      <c r="G4" s="385"/>
      <c r="H4" s="77"/>
      <c r="I4" s="77"/>
      <c r="J4" s="384">
        <v>2017</v>
      </c>
      <c r="K4" s="385"/>
      <c r="L4" s="77"/>
      <c r="M4" s="77"/>
      <c r="N4" s="384">
        <v>2018</v>
      </c>
      <c r="O4" s="385"/>
      <c r="P4" s="387" t="s">
        <v>2</v>
      </c>
      <c r="Q4" s="376" t="s">
        <v>73</v>
      </c>
    </row>
    <row r="5" spans="1:17" ht="14.4" customHeight="1" thickBot="1" x14ac:dyDescent="0.35">
      <c r="A5" s="478"/>
      <c r="B5" s="476"/>
      <c r="C5" s="478"/>
      <c r="D5" s="494"/>
      <c r="E5" s="480"/>
      <c r="F5" s="495" t="s">
        <v>47</v>
      </c>
      <c r="G5" s="496" t="s">
        <v>4</v>
      </c>
      <c r="H5" s="497"/>
      <c r="I5" s="497"/>
      <c r="J5" s="495" t="s">
        <v>47</v>
      </c>
      <c r="K5" s="496" t="s">
        <v>4</v>
      </c>
      <c r="L5" s="497"/>
      <c r="M5" s="497"/>
      <c r="N5" s="495" t="s">
        <v>47</v>
      </c>
      <c r="O5" s="496" t="s">
        <v>4</v>
      </c>
      <c r="P5" s="498"/>
      <c r="Q5" s="485"/>
    </row>
    <row r="6" spans="1:17" ht="14.4" customHeight="1" x14ac:dyDescent="0.3">
      <c r="A6" s="464" t="s">
        <v>460</v>
      </c>
      <c r="B6" s="486" t="s">
        <v>399</v>
      </c>
      <c r="C6" s="486" t="s">
        <v>400</v>
      </c>
      <c r="D6" s="486" t="s">
        <v>401</v>
      </c>
      <c r="E6" s="486" t="s">
        <v>402</v>
      </c>
      <c r="F6" s="428"/>
      <c r="G6" s="428"/>
      <c r="H6" s="428"/>
      <c r="I6" s="428"/>
      <c r="J6" s="428"/>
      <c r="K6" s="428"/>
      <c r="L6" s="428"/>
      <c r="M6" s="428"/>
      <c r="N6" s="428">
        <v>1</v>
      </c>
      <c r="O6" s="428">
        <v>37</v>
      </c>
      <c r="P6" s="429"/>
      <c r="Q6" s="440">
        <v>37</v>
      </c>
    </row>
    <row r="7" spans="1:17" ht="14.4" customHeight="1" x14ac:dyDescent="0.3">
      <c r="A7" s="467" t="s">
        <v>460</v>
      </c>
      <c r="B7" s="487" t="s">
        <v>399</v>
      </c>
      <c r="C7" s="487" t="s">
        <v>400</v>
      </c>
      <c r="D7" s="487" t="s">
        <v>405</v>
      </c>
      <c r="E7" s="487" t="s">
        <v>406</v>
      </c>
      <c r="F7" s="468">
        <v>170</v>
      </c>
      <c r="G7" s="468">
        <v>58820</v>
      </c>
      <c r="H7" s="468">
        <v>2.8251681075888571</v>
      </c>
      <c r="I7" s="468">
        <v>346</v>
      </c>
      <c r="J7" s="468">
        <v>60</v>
      </c>
      <c r="K7" s="468">
        <v>20820</v>
      </c>
      <c r="L7" s="468">
        <v>1</v>
      </c>
      <c r="M7" s="468">
        <v>347</v>
      </c>
      <c r="N7" s="468">
        <v>117</v>
      </c>
      <c r="O7" s="468">
        <v>40599</v>
      </c>
      <c r="P7" s="488">
        <v>1.95</v>
      </c>
      <c r="Q7" s="489">
        <v>347</v>
      </c>
    </row>
    <row r="8" spans="1:17" ht="14.4" customHeight="1" x14ac:dyDescent="0.3">
      <c r="A8" s="467" t="s">
        <v>460</v>
      </c>
      <c r="B8" s="487" t="s">
        <v>399</v>
      </c>
      <c r="C8" s="487" t="s">
        <v>400</v>
      </c>
      <c r="D8" s="487" t="s">
        <v>410</v>
      </c>
      <c r="E8" s="487" t="s">
        <v>412</v>
      </c>
      <c r="F8" s="468"/>
      <c r="G8" s="468"/>
      <c r="H8" s="468"/>
      <c r="I8" s="468"/>
      <c r="J8" s="468">
        <v>8</v>
      </c>
      <c r="K8" s="468">
        <v>2776</v>
      </c>
      <c r="L8" s="468">
        <v>1</v>
      </c>
      <c r="M8" s="468">
        <v>347</v>
      </c>
      <c r="N8" s="468"/>
      <c r="O8" s="468"/>
      <c r="P8" s="488"/>
      <c r="Q8" s="489"/>
    </row>
    <row r="9" spans="1:17" ht="14.4" customHeight="1" x14ac:dyDescent="0.3">
      <c r="A9" s="467" t="s">
        <v>460</v>
      </c>
      <c r="B9" s="487" t="s">
        <v>399</v>
      </c>
      <c r="C9" s="487" t="s">
        <v>400</v>
      </c>
      <c r="D9" s="487" t="s">
        <v>416</v>
      </c>
      <c r="E9" s="487" t="s">
        <v>417</v>
      </c>
      <c r="F9" s="468"/>
      <c r="G9" s="468"/>
      <c r="H9" s="468"/>
      <c r="I9" s="468"/>
      <c r="J9" s="468">
        <v>4</v>
      </c>
      <c r="K9" s="468">
        <v>2320</v>
      </c>
      <c r="L9" s="468">
        <v>1</v>
      </c>
      <c r="M9" s="468">
        <v>580</v>
      </c>
      <c r="N9" s="468"/>
      <c r="O9" s="468"/>
      <c r="P9" s="488"/>
      <c r="Q9" s="489"/>
    </row>
    <row r="10" spans="1:17" ht="14.4" customHeight="1" x14ac:dyDescent="0.3">
      <c r="A10" s="467" t="s">
        <v>460</v>
      </c>
      <c r="B10" s="487" t="s">
        <v>399</v>
      </c>
      <c r="C10" s="487" t="s">
        <v>400</v>
      </c>
      <c r="D10" s="487" t="s">
        <v>416</v>
      </c>
      <c r="E10" s="487" t="s">
        <v>418</v>
      </c>
      <c r="F10" s="468"/>
      <c r="G10" s="468"/>
      <c r="H10" s="468"/>
      <c r="I10" s="468"/>
      <c r="J10" s="468"/>
      <c r="K10" s="468"/>
      <c r="L10" s="468"/>
      <c r="M10" s="468"/>
      <c r="N10" s="468">
        <v>13</v>
      </c>
      <c r="O10" s="468">
        <v>7559</v>
      </c>
      <c r="P10" s="488"/>
      <c r="Q10" s="489">
        <v>581.46153846153845</v>
      </c>
    </row>
    <row r="11" spans="1:17" ht="14.4" customHeight="1" x14ac:dyDescent="0.3">
      <c r="A11" s="467" t="s">
        <v>461</v>
      </c>
      <c r="B11" s="487" t="s">
        <v>399</v>
      </c>
      <c r="C11" s="487" t="s">
        <v>400</v>
      </c>
      <c r="D11" s="487" t="s">
        <v>405</v>
      </c>
      <c r="E11" s="487" t="s">
        <v>406</v>
      </c>
      <c r="F11" s="468">
        <v>32</v>
      </c>
      <c r="G11" s="468">
        <v>11072</v>
      </c>
      <c r="H11" s="468">
        <v>0.7251768404506157</v>
      </c>
      <c r="I11" s="468">
        <v>346</v>
      </c>
      <c r="J11" s="468">
        <v>44</v>
      </c>
      <c r="K11" s="468">
        <v>15268</v>
      </c>
      <c r="L11" s="468">
        <v>1</v>
      </c>
      <c r="M11" s="468">
        <v>347</v>
      </c>
      <c r="N11" s="468">
        <v>42</v>
      </c>
      <c r="O11" s="468">
        <v>14574</v>
      </c>
      <c r="P11" s="488">
        <v>0.95454545454545459</v>
      </c>
      <c r="Q11" s="489">
        <v>347</v>
      </c>
    </row>
    <row r="12" spans="1:17" ht="14.4" customHeight="1" x14ac:dyDescent="0.3">
      <c r="A12" s="467" t="s">
        <v>461</v>
      </c>
      <c r="B12" s="487" t="s">
        <v>399</v>
      </c>
      <c r="C12" s="487" t="s">
        <v>400</v>
      </c>
      <c r="D12" s="487" t="s">
        <v>416</v>
      </c>
      <c r="E12" s="487" t="s">
        <v>418</v>
      </c>
      <c r="F12" s="468"/>
      <c r="G12" s="468"/>
      <c r="H12" s="468"/>
      <c r="I12" s="468"/>
      <c r="J12" s="468"/>
      <c r="K12" s="468"/>
      <c r="L12" s="468"/>
      <c r="M12" s="468"/>
      <c r="N12" s="468">
        <v>4</v>
      </c>
      <c r="O12" s="468">
        <v>2328</v>
      </c>
      <c r="P12" s="488"/>
      <c r="Q12" s="489">
        <v>582</v>
      </c>
    </row>
    <row r="13" spans="1:17" ht="14.4" customHeight="1" x14ac:dyDescent="0.3">
      <c r="A13" s="467" t="s">
        <v>462</v>
      </c>
      <c r="B13" s="487" t="s">
        <v>399</v>
      </c>
      <c r="C13" s="487" t="s">
        <v>400</v>
      </c>
      <c r="D13" s="487" t="s">
        <v>403</v>
      </c>
      <c r="E13" s="487" t="s">
        <v>404</v>
      </c>
      <c r="F13" s="468">
        <v>2</v>
      </c>
      <c r="G13" s="468">
        <v>148</v>
      </c>
      <c r="H13" s="468"/>
      <c r="I13" s="468">
        <v>74</v>
      </c>
      <c r="J13" s="468"/>
      <c r="K13" s="468"/>
      <c r="L13" s="468"/>
      <c r="M13" s="468"/>
      <c r="N13" s="468"/>
      <c r="O13" s="468"/>
      <c r="P13" s="488"/>
      <c r="Q13" s="489"/>
    </row>
    <row r="14" spans="1:17" ht="14.4" customHeight="1" x14ac:dyDescent="0.3">
      <c r="A14" s="467" t="s">
        <v>462</v>
      </c>
      <c r="B14" s="487" t="s">
        <v>399</v>
      </c>
      <c r="C14" s="487" t="s">
        <v>400</v>
      </c>
      <c r="D14" s="487" t="s">
        <v>405</v>
      </c>
      <c r="E14" s="487" t="s">
        <v>406</v>
      </c>
      <c r="F14" s="468">
        <v>321</v>
      </c>
      <c r="G14" s="468">
        <v>111066</v>
      </c>
      <c r="H14" s="468">
        <v>1.2958499107444958</v>
      </c>
      <c r="I14" s="468">
        <v>346</v>
      </c>
      <c r="J14" s="468">
        <v>247</v>
      </c>
      <c r="K14" s="468">
        <v>85709</v>
      </c>
      <c r="L14" s="468">
        <v>1</v>
      </c>
      <c r="M14" s="468">
        <v>347</v>
      </c>
      <c r="N14" s="468">
        <v>176</v>
      </c>
      <c r="O14" s="468">
        <v>61072</v>
      </c>
      <c r="P14" s="488">
        <v>0.71255060728744934</v>
      </c>
      <c r="Q14" s="489">
        <v>347</v>
      </c>
    </row>
    <row r="15" spans="1:17" ht="14.4" customHeight="1" x14ac:dyDescent="0.3">
      <c r="A15" s="467" t="s">
        <v>462</v>
      </c>
      <c r="B15" s="487" t="s">
        <v>399</v>
      </c>
      <c r="C15" s="487" t="s">
        <v>400</v>
      </c>
      <c r="D15" s="487" t="s">
        <v>416</v>
      </c>
      <c r="E15" s="487" t="s">
        <v>417</v>
      </c>
      <c r="F15" s="468">
        <v>139</v>
      </c>
      <c r="G15" s="468">
        <v>80620</v>
      </c>
      <c r="H15" s="468">
        <v>5.1481481481481479</v>
      </c>
      <c r="I15" s="468">
        <v>580</v>
      </c>
      <c r="J15" s="468">
        <v>27</v>
      </c>
      <c r="K15" s="468">
        <v>15660</v>
      </c>
      <c r="L15" s="468">
        <v>1</v>
      </c>
      <c r="M15" s="468">
        <v>580</v>
      </c>
      <c r="N15" s="468">
        <v>8</v>
      </c>
      <c r="O15" s="468">
        <v>4652</v>
      </c>
      <c r="P15" s="488">
        <v>0.29706257982120049</v>
      </c>
      <c r="Q15" s="489">
        <v>581.5</v>
      </c>
    </row>
    <row r="16" spans="1:17" ht="14.4" customHeight="1" x14ac:dyDescent="0.3">
      <c r="A16" s="467" t="s">
        <v>462</v>
      </c>
      <c r="B16" s="487" t="s">
        <v>399</v>
      </c>
      <c r="C16" s="487" t="s">
        <v>400</v>
      </c>
      <c r="D16" s="487" t="s">
        <v>416</v>
      </c>
      <c r="E16" s="487" t="s">
        <v>418</v>
      </c>
      <c r="F16" s="468">
        <v>10</v>
      </c>
      <c r="G16" s="468">
        <v>5800</v>
      </c>
      <c r="H16" s="468">
        <v>0.55555555555555558</v>
      </c>
      <c r="I16" s="468">
        <v>580</v>
      </c>
      <c r="J16" s="468">
        <v>18</v>
      </c>
      <c r="K16" s="468">
        <v>10440</v>
      </c>
      <c r="L16" s="468">
        <v>1</v>
      </c>
      <c r="M16" s="468">
        <v>580</v>
      </c>
      <c r="N16" s="468">
        <v>21</v>
      </c>
      <c r="O16" s="468">
        <v>12201</v>
      </c>
      <c r="P16" s="488">
        <v>1.1686781609195402</v>
      </c>
      <c r="Q16" s="489">
        <v>581</v>
      </c>
    </row>
    <row r="17" spans="1:17" ht="14.4" customHeight="1" x14ac:dyDescent="0.3">
      <c r="A17" s="467" t="s">
        <v>462</v>
      </c>
      <c r="B17" s="487" t="s">
        <v>399</v>
      </c>
      <c r="C17" s="487" t="s">
        <v>400</v>
      </c>
      <c r="D17" s="487" t="s">
        <v>426</v>
      </c>
      <c r="E17" s="487" t="s">
        <v>427</v>
      </c>
      <c r="F17" s="468"/>
      <c r="G17" s="468"/>
      <c r="H17" s="468"/>
      <c r="I17" s="468"/>
      <c r="J17" s="468">
        <v>10</v>
      </c>
      <c r="K17" s="468">
        <v>5800</v>
      </c>
      <c r="L17" s="468">
        <v>1</v>
      </c>
      <c r="M17" s="468">
        <v>580</v>
      </c>
      <c r="N17" s="468"/>
      <c r="O17" s="468"/>
      <c r="P17" s="488"/>
      <c r="Q17" s="489"/>
    </row>
    <row r="18" spans="1:17" ht="14.4" customHeight="1" x14ac:dyDescent="0.3">
      <c r="A18" s="467" t="s">
        <v>462</v>
      </c>
      <c r="B18" s="487" t="s">
        <v>399</v>
      </c>
      <c r="C18" s="487" t="s">
        <v>400</v>
      </c>
      <c r="D18" s="487" t="s">
        <v>426</v>
      </c>
      <c r="E18" s="487" t="s">
        <v>428</v>
      </c>
      <c r="F18" s="468">
        <v>6</v>
      </c>
      <c r="G18" s="468">
        <v>3480</v>
      </c>
      <c r="H18" s="468"/>
      <c r="I18" s="468">
        <v>580</v>
      </c>
      <c r="J18" s="468"/>
      <c r="K18" s="468"/>
      <c r="L18" s="468"/>
      <c r="M18" s="468"/>
      <c r="N18" s="468">
        <v>8</v>
      </c>
      <c r="O18" s="468">
        <v>4648</v>
      </c>
      <c r="P18" s="488"/>
      <c r="Q18" s="489">
        <v>581</v>
      </c>
    </row>
    <row r="19" spans="1:17" ht="14.4" customHeight="1" x14ac:dyDescent="0.3">
      <c r="A19" s="467" t="s">
        <v>463</v>
      </c>
      <c r="B19" s="487" t="s">
        <v>399</v>
      </c>
      <c r="C19" s="487" t="s">
        <v>400</v>
      </c>
      <c r="D19" s="487" t="s">
        <v>403</v>
      </c>
      <c r="E19" s="487" t="s">
        <v>404</v>
      </c>
      <c r="F19" s="468">
        <v>6</v>
      </c>
      <c r="G19" s="468">
        <v>444</v>
      </c>
      <c r="H19" s="468"/>
      <c r="I19" s="468">
        <v>74</v>
      </c>
      <c r="J19" s="468"/>
      <c r="K19" s="468"/>
      <c r="L19" s="468"/>
      <c r="M19" s="468"/>
      <c r="N19" s="468"/>
      <c r="O19" s="468"/>
      <c r="P19" s="488"/>
      <c r="Q19" s="489"/>
    </row>
    <row r="20" spans="1:17" ht="14.4" customHeight="1" x14ac:dyDescent="0.3">
      <c r="A20" s="467" t="s">
        <v>463</v>
      </c>
      <c r="B20" s="487" t="s">
        <v>399</v>
      </c>
      <c r="C20" s="487" t="s">
        <v>400</v>
      </c>
      <c r="D20" s="487" t="s">
        <v>405</v>
      </c>
      <c r="E20" s="487" t="s">
        <v>406</v>
      </c>
      <c r="F20" s="468">
        <v>209</v>
      </c>
      <c r="G20" s="468">
        <v>72314</v>
      </c>
      <c r="H20" s="468">
        <v>1.4472062119756643</v>
      </c>
      <c r="I20" s="468">
        <v>346</v>
      </c>
      <c r="J20" s="468">
        <v>144</v>
      </c>
      <c r="K20" s="468">
        <v>49968</v>
      </c>
      <c r="L20" s="468">
        <v>1</v>
      </c>
      <c r="M20" s="468">
        <v>347</v>
      </c>
      <c r="N20" s="468">
        <v>186</v>
      </c>
      <c r="O20" s="468">
        <v>64542</v>
      </c>
      <c r="P20" s="488">
        <v>1.2916666666666667</v>
      </c>
      <c r="Q20" s="489">
        <v>347</v>
      </c>
    </row>
    <row r="21" spans="1:17" ht="14.4" customHeight="1" x14ac:dyDescent="0.3">
      <c r="A21" s="467" t="s">
        <v>463</v>
      </c>
      <c r="B21" s="487" t="s">
        <v>399</v>
      </c>
      <c r="C21" s="487" t="s">
        <v>400</v>
      </c>
      <c r="D21" s="487" t="s">
        <v>410</v>
      </c>
      <c r="E21" s="487" t="s">
        <v>411</v>
      </c>
      <c r="F21" s="468">
        <v>4</v>
      </c>
      <c r="G21" s="468">
        <v>1384</v>
      </c>
      <c r="H21" s="468">
        <v>0.99711815561959649</v>
      </c>
      <c r="I21" s="468">
        <v>346</v>
      </c>
      <c r="J21" s="468">
        <v>4</v>
      </c>
      <c r="K21" s="468">
        <v>1388</v>
      </c>
      <c r="L21" s="468">
        <v>1</v>
      </c>
      <c r="M21" s="468">
        <v>347</v>
      </c>
      <c r="N21" s="468"/>
      <c r="O21" s="468"/>
      <c r="P21" s="488"/>
      <c r="Q21" s="489"/>
    </row>
    <row r="22" spans="1:17" ht="14.4" customHeight="1" x14ac:dyDescent="0.3">
      <c r="A22" s="467" t="s">
        <v>464</v>
      </c>
      <c r="B22" s="487" t="s">
        <v>399</v>
      </c>
      <c r="C22" s="487" t="s">
        <v>400</v>
      </c>
      <c r="D22" s="487" t="s">
        <v>405</v>
      </c>
      <c r="E22" s="487" t="s">
        <v>406</v>
      </c>
      <c r="F22" s="468">
        <v>8</v>
      </c>
      <c r="G22" s="468">
        <v>2768</v>
      </c>
      <c r="H22" s="468">
        <v>0.99711815561959649</v>
      </c>
      <c r="I22" s="468">
        <v>346</v>
      </c>
      <c r="J22" s="468">
        <v>8</v>
      </c>
      <c r="K22" s="468">
        <v>2776</v>
      </c>
      <c r="L22" s="468">
        <v>1</v>
      </c>
      <c r="M22" s="468">
        <v>347</v>
      </c>
      <c r="N22" s="468">
        <v>44</v>
      </c>
      <c r="O22" s="468">
        <v>15268</v>
      </c>
      <c r="P22" s="488">
        <v>5.5</v>
      </c>
      <c r="Q22" s="489">
        <v>347</v>
      </c>
    </row>
    <row r="23" spans="1:17" ht="14.4" customHeight="1" x14ac:dyDescent="0.3">
      <c r="A23" s="467" t="s">
        <v>464</v>
      </c>
      <c r="B23" s="487" t="s">
        <v>399</v>
      </c>
      <c r="C23" s="487" t="s">
        <v>400</v>
      </c>
      <c r="D23" s="487" t="s">
        <v>416</v>
      </c>
      <c r="E23" s="487" t="s">
        <v>417</v>
      </c>
      <c r="F23" s="468"/>
      <c r="G23" s="468"/>
      <c r="H23" s="468"/>
      <c r="I23" s="468"/>
      <c r="J23" s="468"/>
      <c r="K23" s="468"/>
      <c r="L23" s="468"/>
      <c r="M23" s="468"/>
      <c r="N23" s="468">
        <v>2</v>
      </c>
      <c r="O23" s="468">
        <v>1162</v>
      </c>
      <c r="P23" s="488"/>
      <c r="Q23" s="489">
        <v>581</v>
      </c>
    </row>
    <row r="24" spans="1:17" ht="14.4" customHeight="1" x14ac:dyDescent="0.3">
      <c r="A24" s="467" t="s">
        <v>398</v>
      </c>
      <c r="B24" s="487" t="s">
        <v>399</v>
      </c>
      <c r="C24" s="487" t="s">
        <v>400</v>
      </c>
      <c r="D24" s="487" t="s">
        <v>403</v>
      </c>
      <c r="E24" s="487" t="s">
        <v>404</v>
      </c>
      <c r="F24" s="468"/>
      <c r="G24" s="468"/>
      <c r="H24" s="468"/>
      <c r="I24" s="468"/>
      <c r="J24" s="468"/>
      <c r="K24" s="468"/>
      <c r="L24" s="468"/>
      <c r="M24" s="468"/>
      <c r="N24" s="468">
        <v>2</v>
      </c>
      <c r="O24" s="468">
        <v>148</v>
      </c>
      <c r="P24" s="488"/>
      <c r="Q24" s="489">
        <v>74</v>
      </c>
    </row>
    <row r="25" spans="1:17" ht="14.4" customHeight="1" x14ac:dyDescent="0.3">
      <c r="A25" s="467" t="s">
        <v>398</v>
      </c>
      <c r="B25" s="487" t="s">
        <v>399</v>
      </c>
      <c r="C25" s="487" t="s">
        <v>400</v>
      </c>
      <c r="D25" s="487" t="s">
        <v>405</v>
      </c>
      <c r="E25" s="487" t="s">
        <v>406</v>
      </c>
      <c r="F25" s="468"/>
      <c r="G25" s="468"/>
      <c r="H25" s="468"/>
      <c r="I25" s="468"/>
      <c r="J25" s="468"/>
      <c r="K25" s="468"/>
      <c r="L25" s="468"/>
      <c r="M25" s="468"/>
      <c r="N25" s="468">
        <v>24</v>
      </c>
      <c r="O25" s="468">
        <v>8328</v>
      </c>
      <c r="P25" s="488"/>
      <c r="Q25" s="489">
        <v>347</v>
      </c>
    </row>
    <row r="26" spans="1:17" ht="14.4" customHeight="1" x14ac:dyDescent="0.3">
      <c r="A26" s="467" t="s">
        <v>398</v>
      </c>
      <c r="B26" s="487" t="s">
        <v>399</v>
      </c>
      <c r="C26" s="487" t="s">
        <v>400</v>
      </c>
      <c r="D26" s="487" t="s">
        <v>416</v>
      </c>
      <c r="E26" s="487" t="s">
        <v>417</v>
      </c>
      <c r="F26" s="468"/>
      <c r="G26" s="468"/>
      <c r="H26" s="468"/>
      <c r="I26" s="468"/>
      <c r="J26" s="468"/>
      <c r="K26" s="468"/>
      <c r="L26" s="468"/>
      <c r="M26" s="468"/>
      <c r="N26" s="468">
        <v>6</v>
      </c>
      <c r="O26" s="468">
        <v>3486</v>
      </c>
      <c r="P26" s="488"/>
      <c r="Q26" s="489">
        <v>581</v>
      </c>
    </row>
    <row r="27" spans="1:17" ht="14.4" customHeight="1" x14ac:dyDescent="0.3">
      <c r="A27" s="467" t="s">
        <v>398</v>
      </c>
      <c r="B27" s="487" t="s">
        <v>399</v>
      </c>
      <c r="C27" s="487" t="s">
        <v>400</v>
      </c>
      <c r="D27" s="487" t="s">
        <v>416</v>
      </c>
      <c r="E27" s="487" t="s">
        <v>418</v>
      </c>
      <c r="F27" s="468">
        <v>2</v>
      </c>
      <c r="G27" s="468">
        <v>1160</v>
      </c>
      <c r="H27" s="468"/>
      <c r="I27" s="468">
        <v>580</v>
      </c>
      <c r="J27" s="468"/>
      <c r="K27" s="468"/>
      <c r="L27" s="468"/>
      <c r="M27" s="468"/>
      <c r="N27" s="468"/>
      <c r="O27" s="468"/>
      <c r="P27" s="488"/>
      <c r="Q27" s="489"/>
    </row>
    <row r="28" spans="1:17" ht="14.4" customHeight="1" x14ac:dyDescent="0.3">
      <c r="A28" s="467" t="s">
        <v>465</v>
      </c>
      <c r="B28" s="487" t="s">
        <v>399</v>
      </c>
      <c r="C28" s="487" t="s">
        <v>400</v>
      </c>
      <c r="D28" s="487" t="s">
        <v>405</v>
      </c>
      <c r="E28" s="487" t="s">
        <v>406</v>
      </c>
      <c r="F28" s="468">
        <v>59</v>
      </c>
      <c r="G28" s="468">
        <v>20414</v>
      </c>
      <c r="H28" s="468">
        <v>4.9024975984630164</v>
      </c>
      <c r="I28" s="468">
        <v>346</v>
      </c>
      <c r="J28" s="468">
        <v>12</v>
      </c>
      <c r="K28" s="468">
        <v>4164</v>
      </c>
      <c r="L28" s="468">
        <v>1</v>
      </c>
      <c r="M28" s="468">
        <v>347</v>
      </c>
      <c r="N28" s="468">
        <v>34</v>
      </c>
      <c r="O28" s="468">
        <v>11798</v>
      </c>
      <c r="P28" s="488">
        <v>2.8333333333333335</v>
      </c>
      <c r="Q28" s="489">
        <v>347</v>
      </c>
    </row>
    <row r="29" spans="1:17" ht="14.4" customHeight="1" x14ac:dyDescent="0.3">
      <c r="A29" s="467" t="s">
        <v>465</v>
      </c>
      <c r="B29" s="487" t="s">
        <v>399</v>
      </c>
      <c r="C29" s="487" t="s">
        <v>400</v>
      </c>
      <c r="D29" s="487" t="s">
        <v>410</v>
      </c>
      <c r="E29" s="487" t="s">
        <v>411</v>
      </c>
      <c r="F29" s="468">
        <v>8</v>
      </c>
      <c r="G29" s="468">
        <v>2768</v>
      </c>
      <c r="H29" s="468">
        <v>1.994236311239193</v>
      </c>
      <c r="I29" s="468">
        <v>346</v>
      </c>
      <c r="J29" s="468">
        <v>4</v>
      </c>
      <c r="K29" s="468">
        <v>1388</v>
      </c>
      <c r="L29" s="468">
        <v>1</v>
      </c>
      <c r="M29" s="468">
        <v>347</v>
      </c>
      <c r="N29" s="468">
        <v>6</v>
      </c>
      <c r="O29" s="468">
        <v>2082</v>
      </c>
      <c r="P29" s="488">
        <v>1.5</v>
      </c>
      <c r="Q29" s="489">
        <v>347</v>
      </c>
    </row>
    <row r="30" spans="1:17" ht="14.4" customHeight="1" x14ac:dyDescent="0.3">
      <c r="A30" s="467" t="s">
        <v>465</v>
      </c>
      <c r="B30" s="487" t="s">
        <v>399</v>
      </c>
      <c r="C30" s="487" t="s">
        <v>400</v>
      </c>
      <c r="D30" s="487" t="s">
        <v>410</v>
      </c>
      <c r="E30" s="487" t="s">
        <v>412</v>
      </c>
      <c r="F30" s="468"/>
      <c r="G30" s="468"/>
      <c r="H30" s="468"/>
      <c r="I30" s="468"/>
      <c r="J30" s="468">
        <v>6</v>
      </c>
      <c r="K30" s="468">
        <v>2082</v>
      </c>
      <c r="L30" s="468">
        <v>1</v>
      </c>
      <c r="M30" s="468">
        <v>347</v>
      </c>
      <c r="N30" s="468"/>
      <c r="O30" s="468"/>
      <c r="P30" s="488"/>
      <c r="Q30" s="489"/>
    </row>
    <row r="31" spans="1:17" ht="14.4" customHeight="1" x14ac:dyDescent="0.3">
      <c r="A31" s="467" t="s">
        <v>466</v>
      </c>
      <c r="B31" s="487" t="s">
        <v>399</v>
      </c>
      <c r="C31" s="487" t="s">
        <v>400</v>
      </c>
      <c r="D31" s="487" t="s">
        <v>403</v>
      </c>
      <c r="E31" s="487" t="s">
        <v>404</v>
      </c>
      <c r="F31" s="468">
        <v>2</v>
      </c>
      <c r="G31" s="468">
        <v>148</v>
      </c>
      <c r="H31" s="468"/>
      <c r="I31" s="468">
        <v>74</v>
      </c>
      <c r="J31" s="468"/>
      <c r="K31" s="468"/>
      <c r="L31" s="468"/>
      <c r="M31" s="468"/>
      <c r="N31" s="468">
        <v>2</v>
      </c>
      <c r="O31" s="468">
        <v>148</v>
      </c>
      <c r="P31" s="488"/>
      <c r="Q31" s="489">
        <v>74</v>
      </c>
    </row>
    <row r="32" spans="1:17" ht="14.4" customHeight="1" x14ac:dyDescent="0.3">
      <c r="A32" s="467" t="s">
        <v>466</v>
      </c>
      <c r="B32" s="487" t="s">
        <v>399</v>
      </c>
      <c r="C32" s="487" t="s">
        <v>400</v>
      </c>
      <c r="D32" s="487" t="s">
        <v>405</v>
      </c>
      <c r="E32" s="487" t="s">
        <v>406</v>
      </c>
      <c r="F32" s="468">
        <v>746</v>
      </c>
      <c r="G32" s="468">
        <v>258116</v>
      </c>
      <c r="H32" s="468">
        <v>1.0024934556498908</v>
      </c>
      <c r="I32" s="468">
        <v>346</v>
      </c>
      <c r="J32" s="468">
        <v>742</v>
      </c>
      <c r="K32" s="468">
        <v>257474</v>
      </c>
      <c r="L32" s="468">
        <v>1</v>
      </c>
      <c r="M32" s="468">
        <v>347</v>
      </c>
      <c r="N32" s="468">
        <v>702</v>
      </c>
      <c r="O32" s="468">
        <v>243594</v>
      </c>
      <c r="P32" s="488">
        <v>0.9460916442048517</v>
      </c>
      <c r="Q32" s="489">
        <v>347</v>
      </c>
    </row>
    <row r="33" spans="1:17" ht="14.4" customHeight="1" x14ac:dyDescent="0.3">
      <c r="A33" s="467" t="s">
        <v>466</v>
      </c>
      <c r="B33" s="487" t="s">
        <v>399</v>
      </c>
      <c r="C33" s="487" t="s">
        <v>400</v>
      </c>
      <c r="D33" s="487" t="s">
        <v>407</v>
      </c>
      <c r="E33" s="487" t="s">
        <v>409</v>
      </c>
      <c r="F33" s="468"/>
      <c r="G33" s="468"/>
      <c r="H33" s="468"/>
      <c r="I33" s="468"/>
      <c r="J33" s="468"/>
      <c r="K33" s="468"/>
      <c r="L33" s="468"/>
      <c r="M33" s="468"/>
      <c r="N33" s="468">
        <v>4</v>
      </c>
      <c r="O33" s="468">
        <v>1388</v>
      </c>
      <c r="P33" s="488"/>
      <c r="Q33" s="489">
        <v>347</v>
      </c>
    </row>
    <row r="34" spans="1:17" ht="14.4" customHeight="1" x14ac:dyDescent="0.3">
      <c r="A34" s="467" t="s">
        <v>466</v>
      </c>
      <c r="B34" s="487" t="s">
        <v>399</v>
      </c>
      <c r="C34" s="487" t="s">
        <v>400</v>
      </c>
      <c r="D34" s="487" t="s">
        <v>410</v>
      </c>
      <c r="E34" s="487" t="s">
        <v>411</v>
      </c>
      <c r="F34" s="468"/>
      <c r="G34" s="468"/>
      <c r="H34" s="468"/>
      <c r="I34" s="468"/>
      <c r="J34" s="468">
        <v>12</v>
      </c>
      <c r="K34" s="468">
        <v>4164</v>
      </c>
      <c r="L34" s="468">
        <v>1</v>
      </c>
      <c r="M34" s="468">
        <v>347</v>
      </c>
      <c r="N34" s="468">
        <v>4</v>
      </c>
      <c r="O34" s="468">
        <v>1388</v>
      </c>
      <c r="P34" s="488">
        <v>0.33333333333333331</v>
      </c>
      <c r="Q34" s="489">
        <v>347</v>
      </c>
    </row>
    <row r="35" spans="1:17" ht="14.4" customHeight="1" x14ac:dyDescent="0.3">
      <c r="A35" s="467" t="s">
        <v>466</v>
      </c>
      <c r="B35" s="487" t="s">
        <v>399</v>
      </c>
      <c r="C35" s="487" t="s">
        <v>400</v>
      </c>
      <c r="D35" s="487" t="s">
        <v>410</v>
      </c>
      <c r="E35" s="487" t="s">
        <v>412</v>
      </c>
      <c r="F35" s="468">
        <v>566</v>
      </c>
      <c r="G35" s="468">
        <v>195836</v>
      </c>
      <c r="H35" s="468">
        <v>1.7636527377521614</v>
      </c>
      <c r="I35" s="468">
        <v>346</v>
      </c>
      <c r="J35" s="468">
        <v>320</v>
      </c>
      <c r="K35" s="468">
        <v>111040</v>
      </c>
      <c r="L35" s="468">
        <v>1</v>
      </c>
      <c r="M35" s="468">
        <v>347</v>
      </c>
      <c r="N35" s="468">
        <v>221</v>
      </c>
      <c r="O35" s="468">
        <v>76687</v>
      </c>
      <c r="P35" s="488">
        <v>0.69062500000000004</v>
      </c>
      <c r="Q35" s="489">
        <v>347</v>
      </c>
    </row>
    <row r="36" spans="1:17" ht="14.4" customHeight="1" x14ac:dyDescent="0.3">
      <c r="A36" s="467" t="s">
        <v>467</v>
      </c>
      <c r="B36" s="487" t="s">
        <v>399</v>
      </c>
      <c r="C36" s="487" t="s">
        <v>400</v>
      </c>
      <c r="D36" s="487" t="s">
        <v>405</v>
      </c>
      <c r="E36" s="487" t="s">
        <v>406</v>
      </c>
      <c r="F36" s="468">
        <v>8</v>
      </c>
      <c r="G36" s="468">
        <v>2768</v>
      </c>
      <c r="H36" s="468"/>
      <c r="I36" s="468">
        <v>346</v>
      </c>
      <c r="J36" s="468"/>
      <c r="K36" s="468"/>
      <c r="L36" s="468"/>
      <c r="M36" s="468"/>
      <c r="N36" s="468">
        <v>9</v>
      </c>
      <c r="O36" s="468">
        <v>3123</v>
      </c>
      <c r="P36" s="488"/>
      <c r="Q36" s="489">
        <v>347</v>
      </c>
    </row>
    <row r="37" spans="1:17" ht="14.4" customHeight="1" x14ac:dyDescent="0.3">
      <c r="A37" s="467" t="s">
        <v>468</v>
      </c>
      <c r="B37" s="487" t="s">
        <v>399</v>
      </c>
      <c r="C37" s="487" t="s">
        <v>400</v>
      </c>
      <c r="D37" s="487" t="s">
        <v>403</v>
      </c>
      <c r="E37" s="487" t="s">
        <v>404</v>
      </c>
      <c r="F37" s="468">
        <v>4</v>
      </c>
      <c r="G37" s="468">
        <v>296</v>
      </c>
      <c r="H37" s="468">
        <v>2</v>
      </c>
      <c r="I37" s="468">
        <v>74</v>
      </c>
      <c r="J37" s="468">
        <v>2</v>
      </c>
      <c r="K37" s="468">
        <v>148</v>
      </c>
      <c r="L37" s="468">
        <v>1</v>
      </c>
      <c r="M37" s="468">
        <v>74</v>
      </c>
      <c r="N37" s="468">
        <v>4</v>
      </c>
      <c r="O37" s="468">
        <v>296</v>
      </c>
      <c r="P37" s="488">
        <v>2</v>
      </c>
      <c r="Q37" s="489">
        <v>74</v>
      </c>
    </row>
    <row r="38" spans="1:17" ht="14.4" customHeight="1" x14ac:dyDescent="0.3">
      <c r="A38" s="467" t="s">
        <v>468</v>
      </c>
      <c r="B38" s="487" t="s">
        <v>399</v>
      </c>
      <c r="C38" s="487" t="s">
        <v>400</v>
      </c>
      <c r="D38" s="487" t="s">
        <v>405</v>
      </c>
      <c r="E38" s="487" t="s">
        <v>406</v>
      </c>
      <c r="F38" s="468">
        <v>659</v>
      </c>
      <c r="G38" s="468">
        <v>228014</v>
      </c>
      <c r="H38" s="468">
        <v>0.72288323933257881</v>
      </c>
      <c r="I38" s="468">
        <v>346</v>
      </c>
      <c r="J38" s="468">
        <v>909</v>
      </c>
      <c r="K38" s="468">
        <v>315423</v>
      </c>
      <c r="L38" s="468">
        <v>1</v>
      </c>
      <c r="M38" s="468">
        <v>347</v>
      </c>
      <c r="N38" s="468">
        <v>1057</v>
      </c>
      <c r="O38" s="468">
        <v>366779</v>
      </c>
      <c r="P38" s="488">
        <v>1.1628162816281629</v>
      </c>
      <c r="Q38" s="489">
        <v>347</v>
      </c>
    </row>
    <row r="39" spans="1:17" ht="14.4" customHeight="1" x14ac:dyDescent="0.3">
      <c r="A39" s="467" t="s">
        <v>468</v>
      </c>
      <c r="B39" s="487" t="s">
        <v>399</v>
      </c>
      <c r="C39" s="487" t="s">
        <v>400</v>
      </c>
      <c r="D39" s="487" t="s">
        <v>407</v>
      </c>
      <c r="E39" s="487" t="s">
        <v>408</v>
      </c>
      <c r="F39" s="468">
        <v>188</v>
      </c>
      <c r="G39" s="468">
        <v>65048</v>
      </c>
      <c r="H39" s="468">
        <v>0.47578226714843691</v>
      </c>
      <c r="I39" s="468">
        <v>346</v>
      </c>
      <c r="J39" s="468">
        <v>394</v>
      </c>
      <c r="K39" s="468">
        <v>136718</v>
      </c>
      <c r="L39" s="468">
        <v>1</v>
      </c>
      <c r="M39" s="468">
        <v>347</v>
      </c>
      <c r="N39" s="468">
        <v>562</v>
      </c>
      <c r="O39" s="468">
        <v>195014</v>
      </c>
      <c r="P39" s="488">
        <v>1.4263959390862944</v>
      </c>
      <c r="Q39" s="489">
        <v>347</v>
      </c>
    </row>
    <row r="40" spans="1:17" ht="14.4" customHeight="1" x14ac:dyDescent="0.3">
      <c r="A40" s="467" t="s">
        <v>468</v>
      </c>
      <c r="B40" s="487" t="s">
        <v>399</v>
      </c>
      <c r="C40" s="487" t="s">
        <v>400</v>
      </c>
      <c r="D40" s="487" t="s">
        <v>407</v>
      </c>
      <c r="E40" s="487" t="s">
        <v>409</v>
      </c>
      <c r="F40" s="468">
        <v>28</v>
      </c>
      <c r="G40" s="468">
        <v>9688</v>
      </c>
      <c r="H40" s="468">
        <v>0.90062285023705491</v>
      </c>
      <c r="I40" s="468">
        <v>346</v>
      </c>
      <c r="J40" s="468">
        <v>31</v>
      </c>
      <c r="K40" s="468">
        <v>10757</v>
      </c>
      <c r="L40" s="468">
        <v>1</v>
      </c>
      <c r="M40" s="468">
        <v>347</v>
      </c>
      <c r="N40" s="468">
        <v>18</v>
      </c>
      <c r="O40" s="468">
        <v>6246</v>
      </c>
      <c r="P40" s="488">
        <v>0.58064516129032262</v>
      </c>
      <c r="Q40" s="489">
        <v>347</v>
      </c>
    </row>
    <row r="41" spans="1:17" ht="14.4" customHeight="1" x14ac:dyDescent="0.3">
      <c r="A41" s="467" t="s">
        <v>468</v>
      </c>
      <c r="B41" s="487" t="s">
        <v>399</v>
      </c>
      <c r="C41" s="487" t="s">
        <v>400</v>
      </c>
      <c r="D41" s="487" t="s">
        <v>410</v>
      </c>
      <c r="E41" s="487" t="s">
        <v>411</v>
      </c>
      <c r="F41" s="468">
        <v>24</v>
      </c>
      <c r="G41" s="468">
        <v>8304</v>
      </c>
      <c r="H41" s="468">
        <v>1.139563606422396</v>
      </c>
      <c r="I41" s="468">
        <v>346</v>
      </c>
      <c r="J41" s="468">
        <v>21</v>
      </c>
      <c r="K41" s="468">
        <v>7287</v>
      </c>
      <c r="L41" s="468">
        <v>1</v>
      </c>
      <c r="M41" s="468">
        <v>347</v>
      </c>
      <c r="N41" s="468">
        <v>2</v>
      </c>
      <c r="O41" s="468">
        <v>694</v>
      </c>
      <c r="P41" s="488">
        <v>9.5238095238095233E-2</v>
      </c>
      <c r="Q41" s="489">
        <v>347</v>
      </c>
    </row>
    <row r="42" spans="1:17" ht="14.4" customHeight="1" x14ac:dyDescent="0.3">
      <c r="A42" s="467" t="s">
        <v>468</v>
      </c>
      <c r="B42" s="487" t="s">
        <v>399</v>
      </c>
      <c r="C42" s="487" t="s">
        <v>400</v>
      </c>
      <c r="D42" s="487" t="s">
        <v>410</v>
      </c>
      <c r="E42" s="487" t="s">
        <v>412</v>
      </c>
      <c r="F42" s="468">
        <v>112</v>
      </c>
      <c r="G42" s="468">
        <v>38752</v>
      </c>
      <c r="H42" s="468"/>
      <c r="I42" s="468">
        <v>346</v>
      </c>
      <c r="J42" s="468"/>
      <c r="K42" s="468"/>
      <c r="L42" s="468"/>
      <c r="M42" s="468"/>
      <c r="N42" s="468">
        <v>37</v>
      </c>
      <c r="O42" s="468">
        <v>12839</v>
      </c>
      <c r="P42" s="488"/>
      <c r="Q42" s="489">
        <v>347</v>
      </c>
    </row>
    <row r="43" spans="1:17" ht="14.4" customHeight="1" x14ac:dyDescent="0.3">
      <c r="A43" s="467" t="s">
        <v>468</v>
      </c>
      <c r="B43" s="487" t="s">
        <v>399</v>
      </c>
      <c r="C43" s="487" t="s">
        <v>400</v>
      </c>
      <c r="D43" s="487" t="s">
        <v>416</v>
      </c>
      <c r="E43" s="487" t="s">
        <v>417</v>
      </c>
      <c r="F43" s="468">
        <v>6</v>
      </c>
      <c r="G43" s="468">
        <v>3480</v>
      </c>
      <c r="H43" s="468">
        <v>6</v>
      </c>
      <c r="I43" s="468">
        <v>580</v>
      </c>
      <c r="J43" s="468">
        <v>1</v>
      </c>
      <c r="K43" s="468">
        <v>580</v>
      </c>
      <c r="L43" s="468">
        <v>1</v>
      </c>
      <c r="M43" s="468">
        <v>580</v>
      </c>
      <c r="N43" s="468"/>
      <c r="O43" s="468"/>
      <c r="P43" s="488"/>
      <c r="Q43" s="489"/>
    </row>
    <row r="44" spans="1:17" ht="14.4" customHeight="1" x14ac:dyDescent="0.3">
      <c r="A44" s="467" t="s">
        <v>468</v>
      </c>
      <c r="B44" s="487" t="s">
        <v>399</v>
      </c>
      <c r="C44" s="487" t="s">
        <v>400</v>
      </c>
      <c r="D44" s="487" t="s">
        <v>416</v>
      </c>
      <c r="E44" s="487" t="s">
        <v>418</v>
      </c>
      <c r="F44" s="468"/>
      <c r="G44" s="468"/>
      <c r="H44" s="468"/>
      <c r="I44" s="468"/>
      <c r="J44" s="468">
        <v>1</v>
      </c>
      <c r="K44" s="468">
        <v>580</v>
      </c>
      <c r="L44" s="468">
        <v>1</v>
      </c>
      <c r="M44" s="468">
        <v>580</v>
      </c>
      <c r="N44" s="468"/>
      <c r="O44" s="468"/>
      <c r="P44" s="488"/>
      <c r="Q44" s="489"/>
    </row>
    <row r="45" spans="1:17" ht="14.4" customHeight="1" x14ac:dyDescent="0.3">
      <c r="A45" s="467" t="s">
        <v>468</v>
      </c>
      <c r="B45" s="487" t="s">
        <v>399</v>
      </c>
      <c r="C45" s="487" t="s">
        <v>400</v>
      </c>
      <c r="D45" s="487" t="s">
        <v>419</v>
      </c>
      <c r="E45" s="487" t="s">
        <v>420</v>
      </c>
      <c r="F45" s="468">
        <v>82</v>
      </c>
      <c r="G45" s="468">
        <v>47642</v>
      </c>
      <c r="H45" s="468">
        <v>0.55782312925170063</v>
      </c>
      <c r="I45" s="468">
        <v>581</v>
      </c>
      <c r="J45" s="468">
        <v>147</v>
      </c>
      <c r="K45" s="468">
        <v>85407</v>
      </c>
      <c r="L45" s="468">
        <v>1</v>
      </c>
      <c r="M45" s="468">
        <v>581</v>
      </c>
      <c r="N45" s="468">
        <v>83</v>
      </c>
      <c r="O45" s="468">
        <v>48321</v>
      </c>
      <c r="P45" s="488">
        <v>0.56577329727071557</v>
      </c>
      <c r="Q45" s="489">
        <v>582.18072289156623</v>
      </c>
    </row>
    <row r="46" spans="1:17" ht="14.4" customHeight="1" x14ac:dyDescent="0.3">
      <c r="A46" s="467" t="s">
        <v>468</v>
      </c>
      <c r="B46" s="487" t="s">
        <v>399</v>
      </c>
      <c r="C46" s="487" t="s">
        <v>400</v>
      </c>
      <c r="D46" s="487" t="s">
        <v>419</v>
      </c>
      <c r="E46" s="487" t="s">
        <v>421</v>
      </c>
      <c r="F46" s="468">
        <v>27</v>
      </c>
      <c r="G46" s="468">
        <v>15687</v>
      </c>
      <c r="H46" s="468">
        <v>0.75</v>
      </c>
      <c r="I46" s="468">
        <v>581</v>
      </c>
      <c r="J46" s="468">
        <v>36</v>
      </c>
      <c r="K46" s="468">
        <v>20916</v>
      </c>
      <c r="L46" s="468">
        <v>1</v>
      </c>
      <c r="M46" s="468">
        <v>581</v>
      </c>
      <c r="N46" s="468"/>
      <c r="O46" s="468"/>
      <c r="P46" s="488"/>
      <c r="Q46" s="489"/>
    </row>
    <row r="47" spans="1:17" ht="14.4" customHeight="1" x14ac:dyDescent="0.3">
      <c r="A47" s="467" t="s">
        <v>468</v>
      </c>
      <c r="B47" s="487" t="s">
        <v>399</v>
      </c>
      <c r="C47" s="487" t="s">
        <v>400</v>
      </c>
      <c r="D47" s="487" t="s">
        <v>422</v>
      </c>
      <c r="E47" s="487" t="s">
        <v>423</v>
      </c>
      <c r="F47" s="468"/>
      <c r="G47" s="468"/>
      <c r="H47" s="468"/>
      <c r="I47" s="468"/>
      <c r="J47" s="468"/>
      <c r="K47" s="468"/>
      <c r="L47" s="468"/>
      <c r="M47" s="468"/>
      <c r="N47" s="468">
        <v>4</v>
      </c>
      <c r="O47" s="468">
        <v>1164</v>
      </c>
      <c r="P47" s="488"/>
      <c r="Q47" s="489">
        <v>291</v>
      </c>
    </row>
    <row r="48" spans="1:17" ht="14.4" customHeight="1" x14ac:dyDescent="0.3">
      <c r="A48" s="467" t="s">
        <v>468</v>
      </c>
      <c r="B48" s="487" t="s">
        <v>399</v>
      </c>
      <c r="C48" s="487" t="s">
        <v>400</v>
      </c>
      <c r="D48" s="487" t="s">
        <v>424</v>
      </c>
      <c r="E48" s="487" t="s">
        <v>425</v>
      </c>
      <c r="F48" s="468">
        <v>9</v>
      </c>
      <c r="G48" s="468">
        <v>5229</v>
      </c>
      <c r="H48" s="468">
        <v>0.5625</v>
      </c>
      <c r="I48" s="468">
        <v>581</v>
      </c>
      <c r="J48" s="468">
        <v>16</v>
      </c>
      <c r="K48" s="468">
        <v>9296</v>
      </c>
      <c r="L48" s="468">
        <v>1</v>
      </c>
      <c r="M48" s="468">
        <v>581</v>
      </c>
      <c r="N48" s="468">
        <v>7</v>
      </c>
      <c r="O48" s="468">
        <v>4074</v>
      </c>
      <c r="P48" s="488">
        <v>0.43825301204819278</v>
      </c>
      <c r="Q48" s="489">
        <v>582</v>
      </c>
    </row>
    <row r="49" spans="1:17" ht="14.4" customHeight="1" x14ac:dyDescent="0.3">
      <c r="A49" s="467" t="s">
        <v>469</v>
      </c>
      <c r="B49" s="487" t="s">
        <v>399</v>
      </c>
      <c r="C49" s="487" t="s">
        <v>400</v>
      </c>
      <c r="D49" s="487" t="s">
        <v>403</v>
      </c>
      <c r="E49" s="487" t="s">
        <v>404</v>
      </c>
      <c r="F49" s="468"/>
      <c r="G49" s="468"/>
      <c r="H49" s="468"/>
      <c r="I49" s="468"/>
      <c r="J49" s="468"/>
      <c r="K49" s="468"/>
      <c r="L49" s="468"/>
      <c r="M49" s="468"/>
      <c r="N49" s="468">
        <v>2</v>
      </c>
      <c r="O49" s="468">
        <v>148</v>
      </c>
      <c r="P49" s="488"/>
      <c r="Q49" s="489">
        <v>74</v>
      </c>
    </row>
    <row r="50" spans="1:17" ht="14.4" customHeight="1" x14ac:dyDescent="0.3">
      <c r="A50" s="467" t="s">
        <v>469</v>
      </c>
      <c r="B50" s="487" t="s">
        <v>399</v>
      </c>
      <c r="C50" s="487" t="s">
        <v>400</v>
      </c>
      <c r="D50" s="487" t="s">
        <v>405</v>
      </c>
      <c r="E50" s="487" t="s">
        <v>406</v>
      </c>
      <c r="F50" s="468">
        <v>12</v>
      </c>
      <c r="G50" s="468">
        <v>4152</v>
      </c>
      <c r="H50" s="468">
        <v>0.11505209487918422</v>
      </c>
      <c r="I50" s="468">
        <v>346</v>
      </c>
      <c r="J50" s="468">
        <v>104</v>
      </c>
      <c r="K50" s="468">
        <v>36088</v>
      </c>
      <c r="L50" s="468">
        <v>1</v>
      </c>
      <c r="M50" s="468">
        <v>347</v>
      </c>
      <c r="N50" s="468">
        <v>28</v>
      </c>
      <c r="O50" s="468">
        <v>9716</v>
      </c>
      <c r="P50" s="488">
        <v>0.26923076923076922</v>
      </c>
      <c r="Q50" s="489">
        <v>347</v>
      </c>
    </row>
    <row r="51" spans="1:17" ht="14.4" customHeight="1" x14ac:dyDescent="0.3">
      <c r="A51" s="467" t="s">
        <v>470</v>
      </c>
      <c r="B51" s="487" t="s">
        <v>399</v>
      </c>
      <c r="C51" s="487" t="s">
        <v>400</v>
      </c>
      <c r="D51" s="487" t="s">
        <v>405</v>
      </c>
      <c r="E51" s="487" t="s">
        <v>406</v>
      </c>
      <c r="F51" s="468">
        <v>50</v>
      </c>
      <c r="G51" s="468">
        <v>17300</v>
      </c>
      <c r="H51" s="468">
        <v>0.77899855907780979</v>
      </c>
      <c r="I51" s="468">
        <v>346</v>
      </c>
      <c r="J51" s="468">
        <v>64</v>
      </c>
      <c r="K51" s="468">
        <v>22208</v>
      </c>
      <c r="L51" s="468">
        <v>1</v>
      </c>
      <c r="M51" s="468">
        <v>347</v>
      </c>
      <c r="N51" s="468">
        <v>8</v>
      </c>
      <c r="O51" s="468">
        <v>2776</v>
      </c>
      <c r="P51" s="488">
        <v>0.125</v>
      </c>
      <c r="Q51" s="489">
        <v>347</v>
      </c>
    </row>
    <row r="52" spans="1:17" ht="14.4" customHeight="1" x14ac:dyDescent="0.3">
      <c r="A52" s="467" t="s">
        <v>471</v>
      </c>
      <c r="B52" s="487" t="s">
        <v>399</v>
      </c>
      <c r="C52" s="487" t="s">
        <v>400</v>
      </c>
      <c r="D52" s="487" t="s">
        <v>405</v>
      </c>
      <c r="E52" s="487" t="s">
        <v>406</v>
      </c>
      <c r="F52" s="468">
        <v>76</v>
      </c>
      <c r="G52" s="468">
        <v>26296</v>
      </c>
      <c r="H52" s="468">
        <v>1.8945244956772334</v>
      </c>
      <c r="I52" s="468">
        <v>346</v>
      </c>
      <c r="J52" s="468">
        <v>40</v>
      </c>
      <c r="K52" s="468">
        <v>13880</v>
      </c>
      <c r="L52" s="468">
        <v>1</v>
      </c>
      <c r="M52" s="468">
        <v>347</v>
      </c>
      <c r="N52" s="468">
        <v>48</v>
      </c>
      <c r="O52" s="468">
        <v>16656</v>
      </c>
      <c r="P52" s="488">
        <v>1.2</v>
      </c>
      <c r="Q52" s="489">
        <v>347</v>
      </c>
    </row>
    <row r="53" spans="1:17" ht="14.4" customHeight="1" x14ac:dyDescent="0.3">
      <c r="A53" s="467" t="s">
        <v>471</v>
      </c>
      <c r="B53" s="487" t="s">
        <v>399</v>
      </c>
      <c r="C53" s="487" t="s">
        <v>400</v>
      </c>
      <c r="D53" s="487" t="s">
        <v>410</v>
      </c>
      <c r="E53" s="487" t="s">
        <v>411</v>
      </c>
      <c r="F53" s="468"/>
      <c r="G53" s="468"/>
      <c r="H53" s="468"/>
      <c r="I53" s="468"/>
      <c r="J53" s="468">
        <v>2</v>
      </c>
      <c r="K53" s="468">
        <v>694</v>
      </c>
      <c r="L53" s="468">
        <v>1</v>
      </c>
      <c r="M53" s="468">
        <v>347</v>
      </c>
      <c r="N53" s="468"/>
      <c r="O53" s="468"/>
      <c r="P53" s="488"/>
      <c r="Q53" s="489"/>
    </row>
    <row r="54" spans="1:17" ht="14.4" customHeight="1" x14ac:dyDescent="0.3">
      <c r="A54" s="467" t="s">
        <v>472</v>
      </c>
      <c r="B54" s="487" t="s">
        <v>399</v>
      </c>
      <c r="C54" s="487" t="s">
        <v>400</v>
      </c>
      <c r="D54" s="487" t="s">
        <v>405</v>
      </c>
      <c r="E54" s="487" t="s">
        <v>406</v>
      </c>
      <c r="F54" s="468"/>
      <c r="G54" s="468"/>
      <c r="H54" s="468"/>
      <c r="I54" s="468"/>
      <c r="J54" s="468"/>
      <c r="K54" s="468"/>
      <c r="L54" s="468"/>
      <c r="M54" s="468"/>
      <c r="N54" s="468">
        <v>20</v>
      </c>
      <c r="O54" s="468">
        <v>6940</v>
      </c>
      <c r="P54" s="488"/>
      <c r="Q54" s="489">
        <v>347</v>
      </c>
    </row>
    <row r="55" spans="1:17" ht="14.4" customHeight="1" x14ac:dyDescent="0.3">
      <c r="A55" s="467" t="s">
        <v>473</v>
      </c>
      <c r="B55" s="487" t="s">
        <v>399</v>
      </c>
      <c r="C55" s="487" t="s">
        <v>400</v>
      </c>
      <c r="D55" s="487" t="s">
        <v>401</v>
      </c>
      <c r="E55" s="487" t="s">
        <v>402</v>
      </c>
      <c r="F55" s="468"/>
      <c r="G55" s="468"/>
      <c r="H55" s="468"/>
      <c r="I55" s="468"/>
      <c r="J55" s="468"/>
      <c r="K55" s="468"/>
      <c r="L55" s="468"/>
      <c r="M55" s="468"/>
      <c r="N55" s="468">
        <v>2</v>
      </c>
      <c r="O55" s="468">
        <v>74</v>
      </c>
      <c r="P55" s="488"/>
      <c r="Q55" s="489">
        <v>37</v>
      </c>
    </row>
    <row r="56" spans="1:17" ht="14.4" customHeight="1" x14ac:dyDescent="0.3">
      <c r="A56" s="467" t="s">
        <v>473</v>
      </c>
      <c r="B56" s="487" t="s">
        <v>399</v>
      </c>
      <c r="C56" s="487" t="s">
        <v>400</v>
      </c>
      <c r="D56" s="487" t="s">
        <v>405</v>
      </c>
      <c r="E56" s="487" t="s">
        <v>406</v>
      </c>
      <c r="F56" s="468">
        <v>704</v>
      </c>
      <c r="G56" s="468">
        <v>243584</v>
      </c>
      <c r="H56" s="468">
        <v>1.0415002693712105</v>
      </c>
      <c r="I56" s="468">
        <v>346</v>
      </c>
      <c r="J56" s="468">
        <v>674</v>
      </c>
      <c r="K56" s="468">
        <v>233878</v>
      </c>
      <c r="L56" s="468">
        <v>1</v>
      </c>
      <c r="M56" s="468">
        <v>347</v>
      </c>
      <c r="N56" s="468">
        <v>378</v>
      </c>
      <c r="O56" s="468">
        <v>131166</v>
      </c>
      <c r="P56" s="488">
        <v>0.56083086053412468</v>
      </c>
      <c r="Q56" s="489">
        <v>347</v>
      </c>
    </row>
    <row r="57" spans="1:17" ht="14.4" customHeight="1" x14ac:dyDescent="0.3">
      <c r="A57" s="467" t="s">
        <v>473</v>
      </c>
      <c r="B57" s="487" t="s">
        <v>399</v>
      </c>
      <c r="C57" s="487" t="s">
        <v>400</v>
      </c>
      <c r="D57" s="487" t="s">
        <v>407</v>
      </c>
      <c r="E57" s="487" t="s">
        <v>408</v>
      </c>
      <c r="F57" s="468">
        <v>4</v>
      </c>
      <c r="G57" s="468">
        <v>1384</v>
      </c>
      <c r="H57" s="468">
        <v>0.79769452449567724</v>
      </c>
      <c r="I57" s="468">
        <v>346</v>
      </c>
      <c r="J57" s="468">
        <v>5</v>
      </c>
      <c r="K57" s="468">
        <v>1735</v>
      </c>
      <c r="L57" s="468">
        <v>1</v>
      </c>
      <c r="M57" s="468">
        <v>347</v>
      </c>
      <c r="N57" s="468">
        <v>4</v>
      </c>
      <c r="O57" s="468">
        <v>1388</v>
      </c>
      <c r="P57" s="488">
        <v>0.8</v>
      </c>
      <c r="Q57" s="489">
        <v>347</v>
      </c>
    </row>
    <row r="58" spans="1:17" ht="14.4" customHeight="1" x14ac:dyDescent="0.3">
      <c r="A58" s="467" t="s">
        <v>473</v>
      </c>
      <c r="B58" s="487" t="s">
        <v>399</v>
      </c>
      <c r="C58" s="487" t="s">
        <v>400</v>
      </c>
      <c r="D58" s="487" t="s">
        <v>407</v>
      </c>
      <c r="E58" s="487" t="s">
        <v>409</v>
      </c>
      <c r="F58" s="468"/>
      <c r="G58" s="468"/>
      <c r="H58" s="468"/>
      <c r="I58" s="468"/>
      <c r="J58" s="468"/>
      <c r="K58" s="468"/>
      <c r="L58" s="468"/>
      <c r="M58" s="468"/>
      <c r="N58" s="468">
        <v>10</v>
      </c>
      <c r="O58" s="468">
        <v>3470</v>
      </c>
      <c r="P58" s="488"/>
      <c r="Q58" s="489">
        <v>347</v>
      </c>
    </row>
    <row r="59" spans="1:17" ht="14.4" customHeight="1" x14ac:dyDescent="0.3">
      <c r="A59" s="467" t="s">
        <v>473</v>
      </c>
      <c r="B59" s="487" t="s">
        <v>399</v>
      </c>
      <c r="C59" s="487" t="s">
        <v>400</v>
      </c>
      <c r="D59" s="487" t="s">
        <v>410</v>
      </c>
      <c r="E59" s="487" t="s">
        <v>411</v>
      </c>
      <c r="F59" s="468"/>
      <c r="G59" s="468"/>
      <c r="H59" s="468"/>
      <c r="I59" s="468"/>
      <c r="J59" s="468"/>
      <c r="K59" s="468"/>
      <c r="L59" s="468"/>
      <c r="M59" s="468"/>
      <c r="N59" s="468">
        <v>4</v>
      </c>
      <c r="O59" s="468">
        <v>1388</v>
      </c>
      <c r="P59" s="488"/>
      <c r="Q59" s="489">
        <v>347</v>
      </c>
    </row>
    <row r="60" spans="1:17" ht="14.4" customHeight="1" x14ac:dyDescent="0.3">
      <c r="A60" s="467" t="s">
        <v>473</v>
      </c>
      <c r="B60" s="487" t="s">
        <v>399</v>
      </c>
      <c r="C60" s="487" t="s">
        <v>400</v>
      </c>
      <c r="D60" s="487" t="s">
        <v>416</v>
      </c>
      <c r="E60" s="487" t="s">
        <v>417</v>
      </c>
      <c r="F60" s="468">
        <v>75</v>
      </c>
      <c r="G60" s="468">
        <v>43500</v>
      </c>
      <c r="H60" s="468">
        <v>1.7857142857142858</v>
      </c>
      <c r="I60" s="468">
        <v>580</v>
      </c>
      <c r="J60" s="468">
        <v>42</v>
      </c>
      <c r="K60" s="468">
        <v>24360</v>
      </c>
      <c r="L60" s="468">
        <v>1</v>
      </c>
      <c r="M60" s="468">
        <v>580</v>
      </c>
      <c r="N60" s="468">
        <v>12</v>
      </c>
      <c r="O60" s="468">
        <v>6980</v>
      </c>
      <c r="P60" s="488">
        <v>0.28653530377668307</v>
      </c>
      <c r="Q60" s="489">
        <v>581.66666666666663</v>
      </c>
    </row>
    <row r="61" spans="1:17" ht="14.4" customHeight="1" x14ac:dyDescent="0.3">
      <c r="A61" s="467" t="s">
        <v>473</v>
      </c>
      <c r="B61" s="487" t="s">
        <v>399</v>
      </c>
      <c r="C61" s="487" t="s">
        <v>400</v>
      </c>
      <c r="D61" s="487" t="s">
        <v>416</v>
      </c>
      <c r="E61" s="487" t="s">
        <v>418</v>
      </c>
      <c r="F61" s="468">
        <v>4</v>
      </c>
      <c r="G61" s="468">
        <v>2320</v>
      </c>
      <c r="H61" s="468">
        <v>0.5714285714285714</v>
      </c>
      <c r="I61" s="468">
        <v>580</v>
      </c>
      <c r="J61" s="468">
        <v>7</v>
      </c>
      <c r="K61" s="468">
        <v>4060</v>
      </c>
      <c r="L61" s="468">
        <v>1</v>
      </c>
      <c r="M61" s="468">
        <v>580</v>
      </c>
      <c r="N61" s="468">
        <v>2</v>
      </c>
      <c r="O61" s="468">
        <v>1164</v>
      </c>
      <c r="P61" s="488">
        <v>0.28669950738916256</v>
      </c>
      <c r="Q61" s="489">
        <v>582</v>
      </c>
    </row>
    <row r="62" spans="1:17" ht="14.4" customHeight="1" x14ac:dyDescent="0.3">
      <c r="A62" s="467" t="s">
        <v>473</v>
      </c>
      <c r="B62" s="487" t="s">
        <v>399</v>
      </c>
      <c r="C62" s="487" t="s">
        <v>400</v>
      </c>
      <c r="D62" s="487" t="s">
        <v>426</v>
      </c>
      <c r="E62" s="487" t="s">
        <v>427</v>
      </c>
      <c r="F62" s="468"/>
      <c r="G62" s="468"/>
      <c r="H62" s="468"/>
      <c r="I62" s="468"/>
      <c r="J62" s="468"/>
      <c r="K62" s="468"/>
      <c r="L62" s="468"/>
      <c r="M62" s="468"/>
      <c r="N62" s="468">
        <v>6</v>
      </c>
      <c r="O62" s="468">
        <v>3492</v>
      </c>
      <c r="P62" s="488"/>
      <c r="Q62" s="489">
        <v>582</v>
      </c>
    </row>
    <row r="63" spans="1:17" ht="14.4" customHeight="1" x14ac:dyDescent="0.3">
      <c r="A63" s="467" t="s">
        <v>473</v>
      </c>
      <c r="B63" s="487" t="s">
        <v>399</v>
      </c>
      <c r="C63" s="487" t="s">
        <v>400</v>
      </c>
      <c r="D63" s="487" t="s">
        <v>426</v>
      </c>
      <c r="E63" s="487" t="s">
        <v>428</v>
      </c>
      <c r="F63" s="468">
        <v>4</v>
      </c>
      <c r="G63" s="468">
        <v>2320</v>
      </c>
      <c r="H63" s="468">
        <v>0.4</v>
      </c>
      <c r="I63" s="468">
        <v>580</v>
      </c>
      <c r="J63" s="468">
        <v>10</v>
      </c>
      <c r="K63" s="468">
        <v>5800</v>
      </c>
      <c r="L63" s="468">
        <v>1</v>
      </c>
      <c r="M63" s="468">
        <v>580</v>
      </c>
      <c r="N63" s="468">
        <v>33</v>
      </c>
      <c r="O63" s="468">
        <v>19177</v>
      </c>
      <c r="P63" s="488">
        <v>3.3063793103448278</v>
      </c>
      <c r="Q63" s="489">
        <v>581.12121212121212</v>
      </c>
    </row>
    <row r="64" spans="1:17" ht="14.4" customHeight="1" x14ac:dyDescent="0.3">
      <c r="A64" s="467" t="s">
        <v>474</v>
      </c>
      <c r="B64" s="487" t="s">
        <v>399</v>
      </c>
      <c r="C64" s="487" t="s">
        <v>400</v>
      </c>
      <c r="D64" s="487" t="s">
        <v>405</v>
      </c>
      <c r="E64" s="487" t="s">
        <v>406</v>
      </c>
      <c r="F64" s="468">
        <v>50</v>
      </c>
      <c r="G64" s="468">
        <v>17300</v>
      </c>
      <c r="H64" s="468">
        <v>0.54191204109760682</v>
      </c>
      <c r="I64" s="468">
        <v>346</v>
      </c>
      <c r="J64" s="468">
        <v>92</v>
      </c>
      <c r="K64" s="468">
        <v>31924</v>
      </c>
      <c r="L64" s="468">
        <v>1</v>
      </c>
      <c r="M64" s="468">
        <v>347</v>
      </c>
      <c r="N64" s="468">
        <v>36</v>
      </c>
      <c r="O64" s="468">
        <v>12492</v>
      </c>
      <c r="P64" s="488">
        <v>0.39130434782608697</v>
      </c>
      <c r="Q64" s="489">
        <v>347</v>
      </c>
    </row>
    <row r="65" spans="1:17" ht="14.4" customHeight="1" x14ac:dyDescent="0.3">
      <c r="A65" s="467" t="s">
        <v>474</v>
      </c>
      <c r="B65" s="487" t="s">
        <v>399</v>
      </c>
      <c r="C65" s="487" t="s">
        <v>400</v>
      </c>
      <c r="D65" s="487" t="s">
        <v>416</v>
      </c>
      <c r="E65" s="487" t="s">
        <v>417</v>
      </c>
      <c r="F65" s="468">
        <v>1038</v>
      </c>
      <c r="G65" s="468">
        <v>602040</v>
      </c>
      <c r="H65" s="468">
        <v>1.3839999999999999</v>
      </c>
      <c r="I65" s="468">
        <v>580</v>
      </c>
      <c r="J65" s="468">
        <v>750</v>
      </c>
      <c r="K65" s="468">
        <v>435000</v>
      </c>
      <c r="L65" s="468">
        <v>1</v>
      </c>
      <c r="M65" s="468">
        <v>580</v>
      </c>
      <c r="N65" s="468">
        <v>773</v>
      </c>
      <c r="O65" s="468">
        <v>449173</v>
      </c>
      <c r="P65" s="488">
        <v>1.0325816091954023</v>
      </c>
      <c r="Q65" s="489">
        <v>581.07761966364808</v>
      </c>
    </row>
    <row r="66" spans="1:17" ht="14.4" customHeight="1" x14ac:dyDescent="0.3">
      <c r="A66" s="467" t="s">
        <v>474</v>
      </c>
      <c r="B66" s="487" t="s">
        <v>399</v>
      </c>
      <c r="C66" s="487" t="s">
        <v>400</v>
      </c>
      <c r="D66" s="487" t="s">
        <v>416</v>
      </c>
      <c r="E66" s="487" t="s">
        <v>418</v>
      </c>
      <c r="F66" s="468">
        <v>22</v>
      </c>
      <c r="G66" s="468">
        <v>12760</v>
      </c>
      <c r="H66" s="468">
        <v>1.8333333333333333</v>
      </c>
      <c r="I66" s="468">
        <v>580</v>
      </c>
      <c r="J66" s="468">
        <v>12</v>
      </c>
      <c r="K66" s="468">
        <v>6960</v>
      </c>
      <c r="L66" s="468">
        <v>1</v>
      </c>
      <c r="M66" s="468">
        <v>580</v>
      </c>
      <c r="N66" s="468">
        <v>24</v>
      </c>
      <c r="O66" s="468">
        <v>13956</v>
      </c>
      <c r="P66" s="488">
        <v>2.0051724137931033</v>
      </c>
      <c r="Q66" s="489">
        <v>581.5</v>
      </c>
    </row>
    <row r="67" spans="1:17" ht="14.4" customHeight="1" x14ac:dyDescent="0.3">
      <c r="A67" s="467" t="s">
        <v>474</v>
      </c>
      <c r="B67" s="487" t="s">
        <v>399</v>
      </c>
      <c r="C67" s="487" t="s">
        <v>400</v>
      </c>
      <c r="D67" s="487" t="s">
        <v>426</v>
      </c>
      <c r="E67" s="487" t="s">
        <v>427</v>
      </c>
      <c r="F67" s="468">
        <v>8</v>
      </c>
      <c r="G67" s="468">
        <v>4640</v>
      </c>
      <c r="H67" s="468">
        <v>0.33333333333333331</v>
      </c>
      <c r="I67" s="468">
        <v>580</v>
      </c>
      <c r="J67" s="468">
        <v>24</v>
      </c>
      <c r="K67" s="468">
        <v>13920</v>
      </c>
      <c r="L67" s="468">
        <v>1</v>
      </c>
      <c r="M67" s="468">
        <v>580</v>
      </c>
      <c r="N67" s="468">
        <v>16</v>
      </c>
      <c r="O67" s="468">
        <v>9296</v>
      </c>
      <c r="P67" s="488">
        <v>0.66781609195402303</v>
      </c>
      <c r="Q67" s="489">
        <v>581</v>
      </c>
    </row>
    <row r="68" spans="1:17" ht="14.4" customHeight="1" x14ac:dyDescent="0.3">
      <c r="A68" s="467" t="s">
        <v>474</v>
      </c>
      <c r="B68" s="487" t="s">
        <v>399</v>
      </c>
      <c r="C68" s="487" t="s">
        <v>400</v>
      </c>
      <c r="D68" s="487" t="s">
        <v>426</v>
      </c>
      <c r="E68" s="487" t="s">
        <v>428</v>
      </c>
      <c r="F68" s="468">
        <v>68</v>
      </c>
      <c r="G68" s="468">
        <v>39440</v>
      </c>
      <c r="H68" s="468">
        <v>8.5</v>
      </c>
      <c r="I68" s="468">
        <v>580</v>
      </c>
      <c r="J68" s="468">
        <v>8</v>
      </c>
      <c r="K68" s="468">
        <v>4640</v>
      </c>
      <c r="L68" s="468">
        <v>1</v>
      </c>
      <c r="M68" s="468">
        <v>580</v>
      </c>
      <c r="N68" s="468">
        <v>58</v>
      </c>
      <c r="O68" s="468">
        <v>33698</v>
      </c>
      <c r="P68" s="488">
        <v>7.2625000000000002</v>
      </c>
      <c r="Q68" s="489">
        <v>581</v>
      </c>
    </row>
    <row r="69" spans="1:17" ht="14.4" customHeight="1" x14ac:dyDescent="0.3">
      <c r="A69" s="467" t="s">
        <v>474</v>
      </c>
      <c r="B69" s="487" t="s">
        <v>399</v>
      </c>
      <c r="C69" s="487" t="s">
        <v>400</v>
      </c>
      <c r="D69" s="487" t="s">
        <v>429</v>
      </c>
      <c r="E69" s="487" t="s">
        <v>430</v>
      </c>
      <c r="F69" s="468"/>
      <c r="G69" s="468"/>
      <c r="H69" s="468"/>
      <c r="I69" s="468"/>
      <c r="J69" s="468">
        <v>12</v>
      </c>
      <c r="K69" s="468">
        <v>3492</v>
      </c>
      <c r="L69" s="468">
        <v>1</v>
      </c>
      <c r="M69" s="468">
        <v>291</v>
      </c>
      <c r="N69" s="468"/>
      <c r="O69" s="468"/>
      <c r="P69" s="488"/>
      <c r="Q69" s="489"/>
    </row>
    <row r="70" spans="1:17" ht="14.4" customHeight="1" x14ac:dyDescent="0.3">
      <c r="A70" s="467" t="s">
        <v>474</v>
      </c>
      <c r="B70" s="487" t="s">
        <v>399</v>
      </c>
      <c r="C70" s="487" t="s">
        <v>400</v>
      </c>
      <c r="D70" s="487" t="s">
        <v>429</v>
      </c>
      <c r="E70" s="487" t="s">
        <v>431</v>
      </c>
      <c r="F70" s="468">
        <v>8</v>
      </c>
      <c r="G70" s="468">
        <v>2320</v>
      </c>
      <c r="H70" s="468"/>
      <c r="I70" s="468">
        <v>290</v>
      </c>
      <c r="J70" s="468"/>
      <c r="K70" s="468"/>
      <c r="L70" s="468"/>
      <c r="M70" s="468"/>
      <c r="N70" s="468">
        <v>16</v>
      </c>
      <c r="O70" s="468">
        <v>4656</v>
      </c>
      <c r="P70" s="488"/>
      <c r="Q70" s="489">
        <v>291</v>
      </c>
    </row>
    <row r="71" spans="1:17" ht="14.4" customHeight="1" x14ac:dyDescent="0.3">
      <c r="A71" s="467" t="s">
        <v>475</v>
      </c>
      <c r="B71" s="487" t="s">
        <v>399</v>
      </c>
      <c r="C71" s="487" t="s">
        <v>400</v>
      </c>
      <c r="D71" s="487" t="s">
        <v>403</v>
      </c>
      <c r="E71" s="487" t="s">
        <v>404</v>
      </c>
      <c r="F71" s="468"/>
      <c r="G71" s="468"/>
      <c r="H71" s="468"/>
      <c r="I71" s="468"/>
      <c r="J71" s="468"/>
      <c r="K71" s="468"/>
      <c r="L71" s="468"/>
      <c r="M71" s="468"/>
      <c r="N71" s="468">
        <v>2</v>
      </c>
      <c r="O71" s="468">
        <v>148</v>
      </c>
      <c r="P71" s="488"/>
      <c r="Q71" s="489">
        <v>74</v>
      </c>
    </row>
    <row r="72" spans="1:17" ht="14.4" customHeight="1" x14ac:dyDescent="0.3">
      <c r="A72" s="467" t="s">
        <v>475</v>
      </c>
      <c r="B72" s="487" t="s">
        <v>399</v>
      </c>
      <c r="C72" s="487" t="s">
        <v>400</v>
      </c>
      <c r="D72" s="487" t="s">
        <v>405</v>
      </c>
      <c r="E72" s="487" t="s">
        <v>406</v>
      </c>
      <c r="F72" s="468"/>
      <c r="G72" s="468"/>
      <c r="H72" s="468"/>
      <c r="I72" s="468"/>
      <c r="J72" s="468">
        <v>4</v>
      </c>
      <c r="K72" s="468">
        <v>1388</v>
      </c>
      <c r="L72" s="468">
        <v>1</v>
      </c>
      <c r="M72" s="468">
        <v>347</v>
      </c>
      <c r="N72" s="468">
        <v>4</v>
      </c>
      <c r="O72" s="468">
        <v>1388</v>
      </c>
      <c r="P72" s="488">
        <v>1</v>
      </c>
      <c r="Q72" s="489">
        <v>347</v>
      </c>
    </row>
    <row r="73" spans="1:17" ht="14.4" customHeight="1" x14ac:dyDescent="0.3">
      <c r="A73" s="467" t="s">
        <v>475</v>
      </c>
      <c r="B73" s="487" t="s">
        <v>399</v>
      </c>
      <c r="C73" s="487" t="s">
        <v>400</v>
      </c>
      <c r="D73" s="487" t="s">
        <v>410</v>
      </c>
      <c r="E73" s="487" t="s">
        <v>411</v>
      </c>
      <c r="F73" s="468"/>
      <c r="G73" s="468"/>
      <c r="H73" s="468"/>
      <c r="I73" s="468"/>
      <c r="J73" s="468">
        <v>4</v>
      </c>
      <c r="K73" s="468">
        <v>1388</v>
      </c>
      <c r="L73" s="468">
        <v>1</v>
      </c>
      <c r="M73" s="468">
        <v>347</v>
      </c>
      <c r="N73" s="468"/>
      <c r="O73" s="468"/>
      <c r="P73" s="488"/>
      <c r="Q73" s="489"/>
    </row>
    <row r="74" spans="1:17" ht="14.4" customHeight="1" x14ac:dyDescent="0.3">
      <c r="A74" s="467" t="s">
        <v>475</v>
      </c>
      <c r="B74" s="487" t="s">
        <v>399</v>
      </c>
      <c r="C74" s="487" t="s">
        <v>400</v>
      </c>
      <c r="D74" s="487" t="s">
        <v>410</v>
      </c>
      <c r="E74" s="487" t="s">
        <v>412</v>
      </c>
      <c r="F74" s="468">
        <v>4</v>
      </c>
      <c r="G74" s="468">
        <v>1384</v>
      </c>
      <c r="H74" s="468">
        <v>0.66474543707973099</v>
      </c>
      <c r="I74" s="468">
        <v>346</v>
      </c>
      <c r="J74" s="468">
        <v>6</v>
      </c>
      <c r="K74" s="468">
        <v>2082</v>
      </c>
      <c r="L74" s="468">
        <v>1</v>
      </c>
      <c r="M74" s="468">
        <v>347</v>
      </c>
      <c r="N74" s="468">
        <v>4</v>
      </c>
      <c r="O74" s="468">
        <v>1388</v>
      </c>
      <c r="P74" s="488">
        <v>0.66666666666666663</v>
      </c>
      <c r="Q74" s="489">
        <v>347</v>
      </c>
    </row>
    <row r="75" spans="1:17" ht="14.4" customHeight="1" x14ac:dyDescent="0.3">
      <c r="A75" s="467" t="s">
        <v>475</v>
      </c>
      <c r="B75" s="487" t="s">
        <v>399</v>
      </c>
      <c r="C75" s="487" t="s">
        <v>400</v>
      </c>
      <c r="D75" s="487" t="s">
        <v>416</v>
      </c>
      <c r="E75" s="487" t="s">
        <v>417</v>
      </c>
      <c r="F75" s="468"/>
      <c r="G75" s="468"/>
      <c r="H75" s="468"/>
      <c r="I75" s="468"/>
      <c r="J75" s="468"/>
      <c r="K75" s="468"/>
      <c r="L75" s="468"/>
      <c r="M75" s="468"/>
      <c r="N75" s="468">
        <v>2</v>
      </c>
      <c r="O75" s="468">
        <v>1162</v>
      </c>
      <c r="P75" s="488"/>
      <c r="Q75" s="489">
        <v>581</v>
      </c>
    </row>
    <row r="76" spans="1:17" ht="14.4" customHeight="1" x14ac:dyDescent="0.3">
      <c r="A76" s="467" t="s">
        <v>475</v>
      </c>
      <c r="B76" s="487" t="s">
        <v>399</v>
      </c>
      <c r="C76" s="487" t="s">
        <v>400</v>
      </c>
      <c r="D76" s="487" t="s">
        <v>426</v>
      </c>
      <c r="E76" s="487" t="s">
        <v>427</v>
      </c>
      <c r="F76" s="468"/>
      <c r="G76" s="468"/>
      <c r="H76" s="468"/>
      <c r="I76" s="468"/>
      <c r="J76" s="468">
        <v>4</v>
      </c>
      <c r="K76" s="468">
        <v>2320</v>
      </c>
      <c r="L76" s="468">
        <v>1</v>
      </c>
      <c r="M76" s="468">
        <v>580</v>
      </c>
      <c r="N76" s="468"/>
      <c r="O76" s="468"/>
      <c r="P76" s="488"/>
      <c r="Q76" s="489"/>
    </row>
    <row r="77" spans="1:17" ht="14.4" customHeight="1" x14ac:dyDescent="0.3">
      <c r="A77" s="467" t="s">
        <v>476</v>
      </c>
      <c r="B77" s="487" t="s">
        <v>399</v>
      </c>
      <c r="C77" s="487" t="s">
        <v>400</v>
      </c>
      <c r="D77" s="487" t="s">
        <v>405</v>
      </c>
      <c r="E77" s="487" t="s">
        <v>406</v>
      </c>
      <c r="F77" s="468">
        <v>58</v>
      </c>
      <c r="G77" s="468">
        <v>20068</v>
      </c>
      <c r="H77" s="468"/>
      <c r="I77" s="468">
        <v>346</v>
      </c>
      <c r="J77" s="468"/>
      <c r="K77" s="468"/>
      <c r="L77" s="468"/>
      <c r="M77" s="468"/>
      <c r="N77" s="468">
        <v>4</v>
      </c>
      <c r="O77" s="468">
        <v>1388</v>
      </c>
      <c r="P77" s="488"/>
      <c r="Q77" s="489">
        <v>347</v>
      </c>
    </row>
    <row r="78" spans="1:17" ht="14.4" customHeight="1" x14ac:dyDescent="0.3">
      <c r="A78" s="467" t="s">
        <v>476</v>
      </c>
      <c r="B78" s="487" t="s">
        <v>399</v>
      </c>
      <c r="C78" s="487" t="s">
        <v>400</v>
      </c>
      <c r="D78" s="487" t="s">
        <v>419</v>
      </c>
      <c r="E78" s="487" t="s">
        <v>420</v>
      </c>
      <c r="F78" s="468">
        <v>6</v>
      </c>
      <c r="G78" s="468">
        <v>3486</v>
      </c>
      <c r="H78" s="468"/>
      <c r="I78" s="468">
        <v>581</v>
      </c>
      <c r="J78" s="468"/>
      <c r="K78" s="468"/>
      <c r="L78" s="468"/>
      <c r="M78" s="468"/>
      <c r="N78" s="468"/>
      <c r="O78" s="468"/>
      <c r="P78" s="488"/>
      <c r="Q78" s="489"/>
    </row>
    <row r="79" spans="1:17" ht="14.4" customHeight="1" x14ac:dyDescent="0.3">
      <c r="A79" s="467" t="s">
        <v>477</v>
      </c>
      <c r="B79" s="487" t="s">
        <v>399</v>
      </c>
      <c r="C79" s="487" t="s">
        <v>400</v>
      </c>
      <c r="D79" s="487" t="s">
        <v>403</v>
      </c>
      <c r="E79" s="487" t="s">
        <v>404</v>
      </c>
      <c r="F79" s="468"/>
      <c r="G79" s="468"/>
      <c r="H79" s="468"/>
      <c r="I79" s="468"/>
      <c r="J79" s="468"/>
      <c r="K79" s="468"/>
      <c r="L79" s="468"/>
      <c r="M79" s="468"/>
      <c r="N79" s="468">
        <v>6</v>
      </c>
      <c r="O79" s="468">
        <v>444</v>
      </c>
      <c r="P79" s="488"/>
      <c r="Q79" s="489">
        <v>74</v>
      </c>
    </row>
    <row r="80" spans="1:17" ht="14.4" customHeight="1" x14ac:dyDescent="0.3">
      <c r="A80" s="467" t="s">
        <v>477</v>
      </c>
      <c r="B80" s="487" t="s">
        <v>399</v>
      </c>
      <c r="C80" s="487" t="s">
        <v>400</v>
      </c>
      <c r="D80" s="487" t="s">
        <v>405</v>
      </c>
      <c r="E80" s="487" t="s">
        <v>406</v>
      </c>
      <c r="F80" s="468">
        <v>1054</v>
      </c>
      <c r="G80" s="468">
        <v>364684</v>
      </c>
      <c r="H80" s="468">
        <v>1.5320153586341907</v>
      </c>
      <c r="I80" s="468">
        <v>346</v>
      </c>
      <c r="J80" s="468">
        <v>686</v>
      </c>
      <c r="K80" s="468">
        <v>238042</v>
      </c>
      <c r="L80" s="468">
        <v>1</v>
      </c>
      <c r="M80" s="468">
        <v>347</v>
      </c>
      <c r="N80" s="468">
        <v>617</v>
      </c>
      <c r="O80" s="468">
        <v>214099</v>
      </c>
      <c r="P80" s="488">
        <v>0.8994169096209913</v>
      </c>
      <c r="Q80" s="489">
        <v>347</v>
      </c>
    </row>
    <row r="81" spans="1:17" ht="14.4" customHeight="1" x14ac:dyDescent="0.3">
      <c r="A81" s="467" t="s">
        <v>477</v>
      </c>
      <c r="B81" s="487" t="s">
        <v>399</v>
      </c>
      <c r="C81" s="487" t="s">
        <v>400</v>
      </c>
      <c r="D81" s="487" t="s">
        <v>407</v>
      </c>
      <c r="E81" s="487" t="s">
        <v>408</v>
      </c>
      <c r="F81" s="468">
        <v>26</v>
      </c>
      <c r="G81" s="468">
        <v>8996</v>
      </c>
      <c r="H81" s="468">
        <v>1.0802113352545628</v>
      </c>
      <c r="I81" s="468">
        <v>346</v>
      </c>
      <c r="J81" s="468">
        <v>24</v>
      </c>
      <c r="K81" s="468">
        <v>8328</v>
      </c>
      <c r="L81" s="468">
        <v>1</v>
      </c>
      <c r="M81" s="468">
        <v>347</v>
      </c>
      <c r="N81" s="468">
        <v>18</v>
      </c>
      <c r="O81" s="468">
        <v>6246</v>
      </c>
      <c r="P81" s="488">
        <v>0.75</v>
      </c>
      <c r="Q81" s="489">
        <v>347</v>
      </c>
    </row>
    <row r="82" spans="1:17" ht="14.4" customHeight="1" x14ac:dyDescent="0.3">
      <c r="A82" s="467" t="s">
        <v>477</v>
      </c>
      <c r="B82" s="487" t="s">
        <v>399</v>
      </c>
      <c r="C82" s="487" t="s">
        <v>400</v>
      </c>
      <c r="D82" s="487" t="s">
        <v>407</v>
      </c>
      <c r="E82" s="487" t="s">
        <v>409</v>
      </c>
      <c r="F82" s="468">
        <v>12</v>
      </c>
      <c r="G82" s="468">
        <v>4152</v>
      </c>
      <c r="H82" s="468"/>
      <c r="I82" s="468">
        <v>346</v>
      </c>
      <c r="J82" s="468"/>
      <c r="K82" s="468"/>
      <c r="L82" s="468"/>
      <c r="M82" s="468"/>
      <c r="N82" s="468">
        <v>4</v>
      </c>
      <c r="O82" s="468">
        <v>1388</v>
      </c>
      <c r="P82" s="488"/>
      <c r="Q82" s="489">
        <v>347</v>
      </c>
    </row>
    <row r="83" spans="1:17" ht="14.4" customHeight="1" x14ac:dyDescent="0.3">
      <c r="A83" s="467" t="s">
        <v>477</v>
      </c>
      <c r="B83" s="487" t="s">
        <v>399</v>
      </c>
      <c r="C83" s="487" t="s">
        <v>400</v>
      </c>
      <c r="D83" s="487" t="s">
        <v>410</v>
      </c>
      <c r="E83" s="487" t="s">
        <v>411</v>
      </c>
      <c r="F83" s="468">
        <v>4</v>
      </c>
      <c r="G83" s="468">
        <v>1384</v>
      </c>
      <c r="H83" s="468">
        <v>9.0647105056326963E-2</v>
      </c>
      <c r="I83" s="468">
        <v>346</v>
      </c>
      <c r="J83" s="468">
        <v>44</v>
      </c>
      <c r="K83" s="468">
        <v>15268</v>
      </c>
      <c r="L83" s="468">
        <v>1</v>
      </c>
      <c r="M83" s="468">
        <v>347</v>
      </c>
      <c r="N83" s="468">
        <v>8</v>
      </c>
      <c r="O83" s="468">
        <v>2776</v>
      </c>
      <c r="P83" s="488">
        <v>0.18181818181818182</v>
      </c>
      <c r="Q83" s="489">
        <v>347</v>
      </c>
    </row>
    <row r="84" spans="1:17" ht="14.4" customHeight="1" x14ac:dyDescent="0.3">
      <c r="A84" s="467" t="s">
        <v>477</v>
      </c>
      <c r="B84" s="487" t="s">
        <v>399</v>
      </c>
      <c r="C84" s="487" t="s">
        <v>400</v>
      </c>
      <c r="D84" s="487" t="s">
        <v>410</v>
      </c>
      <c r="E84" s="487" t="s">
        <v>412</v>
      </c>
      <c r="F84" s="468">
        <v>28</v>
      </c>
      <c r="G84" s="468">
        <v>9688</v>
      </c>
      <c r="H84" s="468"/>
      <c r="I84" s="468">
        <v>346</v>
      </c>
      <c r="J84" s="468"/>
      <c r="K84" s="468"/>
      <c r="L84" s="468"/>
      <c r="M84" s="468"/>
      <c r="N84" s="468">
        <v>34</v>
      </c>
      <c r="O84" s="468">
        <v>11798</v>
      </c>
      <c r="P84" s="488"/>
      <c r="Q84" s="489">
        <v>347</v>
      </c>
    </row>
    <row r="85" spans="1:17" ht="14.4" customHeight="1" x14ac:dyDescent="0.3">
      <c r="A85" s="467" t="s">
        <v>477</v>
      </c>
      <c r="B85" s="487" t="s">
        <v>399</v>
      </c>
      <c r="C85" s="487" t="s">
        <v>400</v>
      </c>
      <c r="D85" s="487" t="s">
        <v>416</v>
      </c>
      <c r="E85" s="487" t="s">
        <v>417</v>
      </c>
      <c r="F85" s="468"/>
      <c r="G85" s="468"/>
      <c r="H85" s="468"/>
      <c r="I85" s="468"/>
      <c r="J85" s="468">
        <v>43</v>
      </c>
      <c r="K85" s="468">
        <v>24940</v>
      </c>
      <c r="L85" s="468">
        <v>1</v>
      </c>
      <c r="M85" s="468">
        <v>580</v>
      </c>
      <c r="N85" s="468">
        <v>56</v>
      </c>
      <c r="O85" s="468">
        <v>32536</v>
      </c>
      <c r="P85" s="488">
        <v>1.3045709703287891</v>
      </c>
      <c r="Q85" s="489">
        <v>581</v>
      </c>
    </row>
    <row r="86" spans="1:17" ht="14.4" customHeight="1" x14ac:dyDescent="0.3">
      <c r="A86" s="467" t="s">
        <v>477</v>
      </c>
      <c r="B86" s="487" t="s">
        <v>399</v>
      </c>
      <c r="C86" s="487" t="s">
        <v>400</v>
      </c>
      <c r="D86" s="487" t="s">
        <v>416</v>
      </c>
      <c r="E86" s="487" t="s">
        <v>418</v>
      </c>
      <c r="F86" s="468"/>
      <c r="G86" s="468"/>
      <c r="H86" s="468"/>
      <c r="I86" s="468"/>
      <c r="J86" s="468">
        <v>4</v>
      </c>
      <c r="K86" s="468">
        <v>2320</v>
      </c>
      <c r="L86" s="468">
        <v>1</v>
      </c>
      <c r="M86" s="468">
        <v>580</v>
      </c>
      <c r="N86" s="468"/>
      <c r="O86" s="468"/>
      <c r="P86" s="488"/>
      <c r="Q86" s="489"/>
    </row>
    <row r="87" spans="1:17" ht="14.4" customHeight="1" x14ac:dyDescent="0.3">
      <c r="A87" s="467" t="s">
        <v>477</v>
      </c>
      <c r="B87" s="487" t="s">
        <v>399</v>
      </c>
      <c r="C87" s="487" t="s">
        <v>400</v>
      </c>
      <c r="D87" s="487" t="s">
        <v>429</v>
      </c>
      <c r="E87" s="487" t="s">
        <v>430</v>
      </c>
      <c r="F87" s="468"/>
      <c r="G87" s="468"/>
      <c r="H87" s="468"/>
      <c r="I87" s="468"/>
      <c r="J87" s="468"/>
      <c r="K87" s="468"/>
      <c r="L87" s="468"/>
      <c r="M87" s="468"/>
      <c r="N87" s="468">
        <v>12</v>
      </c>
      <c r="O87" s="468">
        <v>3492</v>
      </c>
      <c r="P87" s="488"/>
      <c r="Q87" s="489">
        <v>291</v>
      </c>
    </row>
    <row r="88" spans="1:17" ht="14.4" customHeight="1" x14ac:dyDescent="0.3">
      <c r="A88" s="467" t="s">
        <v>477</v>
      </c>
      <c r="B88" s="487" t="s">
        <v>399</v>
      </c>
      <c r="C88" s="487" t="s">
        <v>400</v>
      </c>
      <c r="D88" s="487" t="s">
        <v>429</v>
      </c>
      <c r="E88" s="487" t="s">
        <v>431</v>
      </c>
      <c r="F88" s="468"/>
      <c r="G88" s="468"/>
      <c r="H88" s="468"/>
      <c r="I88" s="468"/>
      <c r="J88" s="468">
        <v>12</v>
      </c>
      <c r="K88" s="468">
        <v>3492</v>
      </c>
      <c r="L88" s="468">
        <v>1</v>
      </c>
      <c r="M88" s="468">
        <v>291</v>
      </c>
      <c r="N88" s="468"/>
      <c r="O88" s="468"/>
      <c r="P88" s="488"/>
      <c r="Q88" s="489"/>
    </row>
    <row r="89" spans="1:17" ht="14.4" customHeight="1" x14ac:dyDescent="0.3">
      <c r="A89" s="467" t="s">
        <v>478</v>
      </c>
      <c r="B89" s="487" t="s">
        <v>399</v>
      </c>
      <c r="C89" s="487" t="s">
        <v>400</v>
      </c>
      <c r="D89" s="487" t="s">
        <v>405</v>
      </c>
      <c r="E89" s="487" t="s">
        <v>406</v>
      </c>
      <c r="F89" s="468">
        <v>28</v>
      </c>
      <c r="G89" s="468">
        <v>9688</v>
      </c>
      <c r="H89" s="468"/>
      <c r="I89" s="468">
        <v>346</v>
      </c>
      <c r="J89" s="468"/>
      <c r="K89" s="468"/>
      <c r="L89" s="468"/>
      <c r="M89" s="468"/>
      <c r="N89" s="468"/>
      <c r="O89" s="468"/>
      <c r="P89" s="488"/>
      <c r="Q89" s="489"/>
    </row>
    <row r="90" spans="1:17" ht="14.4" customHeight="1" x14ac:dyDescent="0.3">
      <c r="A90" s="467" t="s">
        <v>479</v>
      </c>
      <c r="B90" s="487" t="s">
        <v>399</v>
      </c>
      <c r="C90" s="487" t="s">
        <v>400</v>
      </c>
      <c r="D90" s="487" t="s">
        <v>403</v>
      </c>
      <c r="E90" s="487" t="s">
        <v>404</v>
      </c>
      <c r="F90" s="468">
        <v>2</v>
      </c>
      <c r="G90" s="468">
        <v>148</v>
      </c>
      <c r="H90" s="468">
        <v>0.5</v>
      </c>
      <c r="I90" s="468">
        <v>74</v>
      </c>
      <c r="J90" s="468">
        <v>4</v>
      </c>
      <c r="K90" s="468">
        <v>296</v>
      </c>
      <c r="L90" s="468">
        <v>1</v>
      </c>
      <c r="M90" s="468">
        <v>74</v>
      </c>
      <c r="N90" s="468">
        <v>4</v>
      </c>
      <c r="O90" s="468">
        <v>296</v>
      </c>
      <c r="P90" s="488">
        <v>1</v>
      </c>
      <c r="Q90" s="489">
        <v>74</v>
      </c>
    </row>
    <row r="91" spans="1:17" ht="14.4" customHeight="1" x14ac:dyDescent="0.3">
      <c r="A91" s="467" t="s">
        <v>479</v>
      </c>
      <c r="B91" s="487" t="s">
        <v>399</v>
      </c>
      <c r="C91" s="487" t="s">
        <v>400</v>
      </c>
      <c r="D91" s="487" t="s">
        <v>405</v>
      </c>
      <c r="E91" s="487" t="s">
        <v>406</v>
      </c>
      <c r="F91" s="468">
        <v>528</v>
      </c>
      <c r="G91" s="468">
        <v>182688</v>
      </c>
      <c r="H91" s="468">
        <v>0.64204681239895978</v>
      </c>
      <c r="I91" s="468">
        <v>346</v>
      </c>
      <c r="J91" s="468">
        <v>820</v>
      </c>
      <c r="K91" s="468">
        <v>284540</v>
      </c>
      <c r="L91" s="468">
        <v>1</v>
      </c>
      <c r="M91" s="468">
        <v>347</v>
      </c>
      <c r="N91" s="468">
        <v>760</v>
      </c>
      <c r="O91" s="468">
        <v>263720</v>
      </c>
      <c r="P91" s="488">
        <v>0.92682926829268297</v>
      </c>
      <c r="Q91" s="489">
        <v>347</v>
      </c>
    </row>
    <row r="92" spans="1:17" ht="14.4" customHeight="1" x14ac:dyDescent="0.3">
      <c r="A92" s="467" t="s">
        <v>479</v>
      </c>
      <c r="B92" s="487" t="s">
        <v>399</v>
      </c>
      <c r="C92" s="487" t="s">
        <v>400</v>
      </c>
      <c r="D92" s="487" t="s">
        <v>407</v>
      </c>
      <c r="E92" s="487" t="s">
        <v>408</v>
      </c>
      <c r="F92" s="468"/>
      <c r="G92" s="468"/>
      <c r="H92" s="468"/>
      <c r="I92" s="468"/>
      <c r="J92" s="468">
        <v>4</v>
      </c>
      <c r="K92" s="468">
        <v>1388</v>
      </c>
      <c r="L92" s="468">
        <v>1</v>
      </c>
      <c r="M92" s="468">
        <v>347</v>
      </c>
      <c r="N92" s="468"/>
      <c r="O92" s="468"/>
      <c r="P92" s="488"/>
      <c r="Q92" s="489"/>
    </row>
    <row r="93" spans="1:17" ht="14.4" customHeight="1" x14ac:dyDescent="0.3">
      <c r="A93" s="467" t="s">
        <v>479</v>
      </c>
      <c r="B93" s="487" t="s">
        <v>399</v>
      </c>
      <c r="C93" s="487" t="s">
        <v>400</v>
      </c>
      <c r="D93" s="487" t="s">
        <v>407</v>
      </c>
      <c r="E93" s="487" t="s">
        <v>409</v>
      </c>
      <c r="F93" s="468"/>
      <c r="G93" s="468"/>
      <c r="H93" s="468"/>
      <c r="I93" s="468"/>
      <c r="J93" s="468">
        <v>4</v>
      </c>
      <c r="K93" s="468">
        <v>1388</v>
      </c>
      <c r="L93" s="468">
        <v>1</v>
      </c>
      <c r="M93" s="468">
        <v>347</v>
      </c>
      <c r="N93" s="468">
        <v>4</v>
      </c>
      <c r="O93" s="468">
        <v>1388</v>
      </c>
      <c r="P93" s="488">
        <v>1</v>
      </c>
      <c r="Q93" s="489">
        <v>347</v>
      </c>
    </row>
    <row r="94" spans="1:17" ht="14.4" customHeight="1" x14ac:dyDescent="0.3">
      <c r="A94" s="467" t="s">
        <v>479</v>
      </c>
      <c r="B94" s="487" t="s">
        <v>399</v>
      </c>
      <c r="C94" s="487" t="s">
        <v>400</v>
      </c>
      <c r="D94" s="487" t="s">
        <v>416</v>
      </c>
      <c r="E94" s="487" t="s">
        <v>417</v>
      </c>
      <c r="F94" s="468">
        <v>23</v>
      </c>
      <c r="G94" s="468">
        <v>13340</v>
      </c>
      <c r="H94" s="468">
        <v>0.63888888888888884</v>
      </c>
      <c r="I94" s="468">
        <v>580</v>
      </c>
      <c r="J94" s="468">
        <v>36</v>
      </c>
      <c r="K94" s="468">
        <v>20880</v>
      </c>
      <c r="L94" s="468">
        <v>1</v>
      </c>
      <c r="M94" s="468">
        <v>580</v>
      </c>
      <c r="N94" s="468">
        <v>36</v>
      </c>
      <c r="O94" s="468">
        <v>20916</v>
      </c>
      <c r="P94" s="488">
        <v>1.0017241379310344</v>
      </c>
      <c r="Q94" s="489">
        <v>581</v>
      </c>
    </row>
    <row r="95" spans="1:17" ht="14.4" customHeight="1" x14ac:dyDescent="0.3">
      <c r="A95" s="467" t="s">
        <v>479</v>
      </c>
      <c r="B95" s="487" t="s">
        <v>399</v>
      </c>
      <c r="C95" s="487" t="s">
        <v>400</v>
      </c>
      <c r="D95" s="487" t="s">
        <v>416</v>
      </c>
      <c r="E95" s="487" t="s">
        <v>418</v>
      </c>
      <c r="F95" s="468">
        <v>6</v>
      </c>
      <c r="G95" s="468">
        <v>3480</v>
      </c>
      <c r="H95" s="468">
        <v>0.14285714285714285</v>
      </c>
      <c r="I95" s="468">
        <v>580</v>
      </c>
      <c r="J95" s="468">
        <v>42</v>
      </c>
      <c r="K95" s="468">
        <v>24360</v>
      </c>
      <c r="L95" s="468">
        <v>1</v>
      </c>
      <c r="M95" s="468">
        <v>580</v>
      </c>
      <c r="N95" s="468">
        <v>49</v>
      </c>
      <c r="O95" s="468">
        <v>28475</v>
      </c>
      <c r="P95" s="488">
        <v>1.1689244663382594</v>
      </c>
      <c r="Q95" s="489">
        <v>581.12244897959181</v>
      </c>
    </row>
    <row r="96" spans="1:17" ht="14.4" customHeight="1" x14ac:dyDescent="0.3">
      <c r="A96" s="467" t="s">
        <v>479</v>
      </c>
      <c r="B96" s="487" t="s">
        <v>399</v>
      </c>
      <c r="C96" s="487" t="s">
        <v>400</v>
      </c>
      <c r="D96" s="487" t="s">
        <v>426</v>
      </c>
      <c r="E96" s="487" t="s">
        <v>428</v>
      </c>
      <c r="F96" s="468"/>
      <c r="G96" s="468"/>
      <c r="H96" s="468"/>
      <c r="I96" s="468"/>
      <c r="J96" s="468"/>
      <c r="K96" s="468"/>
      <c r="L96" s="468"/>
      <c r="M96" s="468"/>
      <c r="N96" s="468">
        <v>4</v>
      </c>
      <c r="O96" s="468">
        <v>2324</v>
      </c>
      <c r="P96" s="488"/>
      <c r="Q96" s="489">
        <v>581</v>
      </c>
    </row>
    <row r="97" spans="1:17" ht="14.4" customHeight="1" x14ac:dyDescent="0.3">
      <c r="A97" s="467" t="s">
        <v>479</v>
      </c>
      <c r="B97" s="487" t="s">
        <v>399</v>
      </c>
      <c r="C97" s="487" t="s">
        <v>400</v>
      </c>
      <c r="D97" s="487" t="s">
        <v>429</v>
      </c>
      <c r="E97" s="487" t="s">
        <v>430</v>
      </c>
      <c r="F97" s="468"/>
      <c r="G97" s="468"/>
      <c r="H97" s="468"/>
      <c r="I97" s="468"/>
      <c r="J97" s="468">
        <v>6</v>
      </c>
      <c r="K97" s="468">
        <v>1746</v>
      </c>
      <c r="L97" s="468">
        <v>1</v>
      </c>
      <c r="M97" s="468">
        <v>291</v>
      </c>
      <c r="N97" s="468"/>
      <c r="O97" s="468"/>
      <c r="P97" s="488"/>
      <c r="Q97" s="489"/>
    </row>
    <row r="98" spans="1:17" ht="14.4" customHeight="1" x14ac:dyDescent="0.3">
      <c r="A98" s="467" t="s">
        <v>480</v>
      </c>
      <c r="B98" s="487" t="s">
        <v>399</v>
      </c>
      <c r="C98" s="487" t="s">
        <v>400</v>
      </c>
      <c r="D98" s="487" t="s">
        <v>405</v>
      </c>
      <c r="E98" s="487" t="s">
        <v>406</v>
      </c>
      <c r="F98" s="468">
        <v>114</v>
      </c>
      <c r="G98" s="468">
        <v>39444</v>
      </c>
      <c r="H98" s="468">
        <v>0.77857171055228769</v>
      </c>
      <c r="I98" s="468">
        <v>346</v>
      </c>
      <c r="J98" s="468">
        <v>146</v>
      </c>
      <c r="K98" s="468">
        <v>50662</v>
      </c>
      <c r="L98" s="468">
        <v>1</v>
      </c>
      <c r="M98" s="468">
        <v>347</v>
      </c>
      <c r="N98" s="468">
        <v>52</v>
      </c>
      <c r="O98" s="468">
        <v>18044</v>
      </c>
      <c r="P98" s="488">
        <v>0.35616438356164382</v>
      </c>
      <c r="Q98" s="489">
        <v>347</v>
      </c>
    </row>
    <row r="99" spans="1:17" ht="14.4" customHeight="1" x14ac:dyDescent="0.3">
      <c r="A99" s="467" t="s">
        <v>480</v>
      </c>
      <c r="B99" s="487" t="s">
        <v>399</v>
      </c>
      <c r="C99" s="487" t="s">
        <v>400</v>
      </c>
      <c r="D99" s="487" t="s">
        <v>410</v>
      </c>
      <c r="E99" s="487" t="s">
        <v>411</v>
      </c>
      <c r="F99" s="468">
        <v>3</v>
      </c>
      <c r="G99" s="468">
        <v>1038</v>
      </c>
      <c r="H99" s="468"/>
      <c r="I99" s="468">
        <v>346</v>
      </c>
      <c r="J99" s="468"/>
      <c r="K99" s="468"/>
      <c r="L99" s="468"/>
      <c r="M99" s="468"/>
      <c r="N99" s="468"/>
      <c r="O99" s="468"/>
      <c r="P99" s="488"/>
      <c r="Q99" s="489"/>
    </row>
    <row r="100" spans="1:17" ht="14.4" customHeight="1" x14ac:dyDescent="0.3">
      <c r="A100" s="467" t="s">
        <v>480</v>
      </c>
      <c r="B100" s="487" t="s">
        <v>399</v>
      </c>
      <c r="C100" s="487" t="s">
        <v>400</v>
      </c>
      <c r="D100" s="487" t="s">
        <v>410</v>
      </c>
      <c r="E100" s="487" t="s">
        <v>412</v>
      </c>
      <c r="F100" s="468"/>
      <c r="G100" s="468"/>
      <c r="H100" s="468"/>
      <c r="I100" s="468"/>
      <c r="J100" s="468">
        <v>4</v>
      </c>
      <c r="K100" s="468">
        <v>1388</v>
      </c>
      <c r="L100" s="468">
        <v>1</v>
      </c>
      <c r="M100" s="468">
        <v>347</v>
      </c>
      <c r="N100" s="468"/>
      <c r="O100" s="468"/>
      <c r="P100" s="488"/>
      <c r="Q100" s="489"/>
    </row>
    <row r="101" spans="1:17" ht="14.4" customHeight="1" x14ac:dyDescent="0.3">
      <c r="A101" s="467" t="s">
        <v>480</v>
      </c>
      <c r="B101" s="487" t="s">
        <v>399</v>
      </c>
      <c r="C101" s="487" t="s">
        <v>400</v>
      </c>
      <c r="D101" s="487" t="s">
        <v>416</v>
      </c>
      <c r="E101" s="487" t="s">
        <v>417</v>
      </c>
      <c r="F101" s="468">
        <v>34</v>
      </c>
      <c r="G101" s="468">
        <v>19720</v>
      </c>
      <c r="H101" s="468">
        <v>0.48571428571428571</v>
      </c>
      <c r="I101" s="468">
        <v>580</v>
      </c>
      <c r="J101" s="468">
        <v>70</v>
      </c>
      <c r="K101" s="468">
        <v>40600</v>
      </c>
      <c r="L101" s="468">
        <v>1</v>
      </c>
      <c r="M101" s="468">
        <v>580</v>
      </c>
      <c r="N101" s="468">
        <v>94</v>
      </c>
      <c r="O101" s="468">
        <v>54618</v>
      </c>
      <c r="P101" s="488">
        <v>1.3452709359605912</v>
      </c>
      <c r="Q101" s="489">
        <v>581.04255319148933</v>
      </c>
    </row>
    <row r="102" spans="1:17" ht="14.4" customHeight="1" x14ac:dyDescent="0.3">
      <c r="A102" s="467" t="s">
        <v>480</v>
      </c>
      <c r="B102" s="487" t="s">
        <v>399</v>
      </c>
      <c r="C102" s="487" t="s">
        <v>400</v>
      </c>
      <c r="D102" s="487" t="s">
        <v>416</v>
      </c>
      <c r="E102" s="487" t="s">
        <v>418</v>
      </c>
      <c r="F102" s="468">
        <v>6</v>
      </c>
      <c r="G102" s="468">
        <v>3480</v>
      </c>
      <c r="H102" s="468">
        <v>1</v>
      </c>
      <c r="I102" s="468">
        <v>580</v>
      </c>
      <c r="J102" s="468">
        <v>6</v>
      </c>
      <c r="K102" s="468">
        <v>3480</v>
      </c>
      <c r="L102" s="468">
        <v>1</v>
      </c>
      <c r="M102" s="468">
        <v>580</v>
      </c>
      <c r="N102" s="468"/>
      <c r="O102" s="468"/>
      <c r="P102" s="488"/>
      <c r="Q102" s="489"/>
    </row>
    <row r="103" spans="1:17" ht="14.4" customHeight="1" x14ac:dyDescent="0.3">
      <c r="A103" s="467" t="s">
        <v>481</v>
      </c>
      <c r="B103" s="487" t="s">
        <v>399</v>
      </c>
      <c r="C103" s="487" t="s">
        <v>400</v>
      </c>
      <c r="D103" s="487" t="s">
        <v>405</v>
      </c>
      <c r="E103" s="487" t="s">
        <v>406</v>
      </c>
      <c r="F103" s="468">
        <v>424</v>
      </c>
      <c r="G103" s="468">
        <v>146704</v>
      </c>
      <c r="H103" s="468">
        <v>1.6136568625294234</v>
      </c>
      <c r="I103" s="468">
        <v>346</v>
      </c>
      <c r="J103" s="468">
        <v>262</v>
      </c>
      <c r="K103" s="468">
        <v>90914</v>
      </c>
      <c r="L103" s="468">
        <v>1</v>
      </c>
      <c r="M103" s="468">
        <v>347</v>
      </c>
      <c r="N103" s="468">
        <v>168</v>
      </c>
      <c r="O103" s="468">
        <v>58296</v>
      </c>
      <c r="P103" s="488">
        <v>0.64122137404580148</v>
      </c>
      <c r="Q103" s="489">
        <v>347</v>
      </c>
    </row>
    <row r="104" spans="1:17" ht="14.4" customHeight="1" x14ac:dyDescent="0.3">
      <c r="A104" s="467" t="s">
        <v>481</v>
      </c>
      <c r="B104" s="487" t="s">
        <v>399</v>
      </c>
      <c r="C104" s="487" t="s">
        <v>400</v>
      </c>
      <c r="D104" s="487" t="s">
        <v>416</v>
      </c>
      <c r="E104" s="487" t="s">
        <v>418</v>
      </c>
      <c r="F104" s="468"/>
      <c r="G104" s="468"/>
      <c r="H104" s="468"/>
      <c r="I104" s="468"/>
      <c r="J104" s="468">
        <v>12</v>
      </c>
      <c r="K104" s="468">
        <v>6960</v>
      </c>
      <c r="L104" s="468">
        <v>1</v>
      </c>
      <c r="M104" s="468">
        <v>580</v>
      </c>
      <c r="N104" s="468"/>
      <c r="O104" s="468"/>
      <c r="P104" s="488"/>
      <c r="Q104" s="489"/>
    </row>
    <row r="105" spans="1:17" ht="14.4" customHeight="1" x14ac:dyDescent="0.3">
      <c r="A105" s="467" t="s">
        <v>482</v>
      </c>
      <c r="B105" s="487" t="s">
        <v>399</v>
      </c>
      <c r="C105" s="487" t="s">
        <v>400</v>
      </c>
      <c r="D105" s="487" t="s">
        <v>405</v>
      </c>
      <c r="E105" s="487" t="s">
        <v>406</v>
      </c>
      <c r="F105" s="468">
        <v>1423</v>
      </c>
      <c r="G105" s="468">
        <v>492358</v>
      </c>
      <c r="H105" s="468">
        <v>1.0274432552112136</v>
      </c>
      <c r="I105" s="468">
        <v>346</v>
      </c>
      <c r="J105" s="468">
        <v>1381</v>
      </c>
      <c r="K105" s="468">
        <v>479207</v>
      </c>
      <c r="L105" s="468">
        <v>1</v>
      </c>
      <c r="M105" s="468">
        <v>347</v>
      </c>
      <c r="N105" s="468">
        <v>1381</v>
      </c>
      <c r="O105" s="468">
        <v>479207</v>
      </c>
      <c r="P105" s="488">
        <v>1</v>
      </c>
      <c r="Q105" s="489">
        <v>347</v>
      </c>
    </row>
    <row r="106" spans="1:17" ht="14.4" customHeight="1" x14ac:dyDescent="0.3">
      <c r="A106" s="467" t="s">
        <v>482</v>
      </c>
      <c r="B106" s="487" t="s">
        <v>399</v>
      </c>
      <c r="C106" s="487" t="s">
        <v>400</v>
      </c>
      <c r="D106" s="487" t="s">
        <v>410</v>
      </c>
      <c r="E106" s="487" t="s">
        <v>411</v>
      </c>
      <c r="F106" s="468"/>
      <c r="G106" s="468"/>
      <c r="H106" s="468"/>
      <c r="I106" s="468"/>
      <c r="J106" s="468"/>
      <c r="K106" s="468"/>
      <c r="L106" s="468"/>
      <c r="M106" s="468"/>
      <c r="N106" s="468">
        <v>10</v>
      </c>
      <c r="O106" s="468">
        <v>3470</v>
      </c>
      <c r="P106" s="488"/>
      <c r="Q106" s="489">
        <v>347</v>
      </c>
    </row>
    <row r="107" spans="1:17" ht="14.4" customHeight="1" x14ac:dyDescent="0.3">
      <c r="A107" s="467" t="s">
        <v>482</v>
      </c>
      <c r="B107" s="487" t="s">
        <v>399</v>
      </c>
      <c r="C107" s="487" t="s">
        <v>400</v>
      </c>
      <c r="D107" s="487" t="s">
        <v>410</v>
      </c>
      <c r="E107" s="487" t="s">
        <v>412</v>
      </c>
      <c r="F107" s="468">
        <v>11</v>
      </c>
      <c r="G107" s="468">
        <v>3806</v>
      </c>
      <c r="H107" s="468"/>
      <c r="I107" s="468">
        <v>346</v>
      </c>
      <c r="J107" s="468"/>
      <c r="K107" s="468"/>
      <c r="L107" s="468"/>
      <c r="M107" s="468"/>
      <c r="N107" s="468"/>
      <c r="O107" s="468"/>
      <c r="P107" s="488"/>
      <c r="Q107" s="489"/>
    </row>
    <row r="108" spans="1:17" ht="14.4" customHeight="1" x14ac:dyDescent="0.3">
      <c r="A108" s="467" t="s">
        <v>482</v>
      </c>
      <c r="B108" s="487" t="s">
        <v>399</v>
      </c>
      <c r="C108" s="487" t="s">
        <v>400</v>
      </c>
      <c r="D108" s="487" t="s">
        <v>416</v>
      </c>
      <c r="E108" s="487" t="s">
        <v>417</v>
      </c>
      <c r="F108" s="468">
        <v>6</v>
      </c>
      <c r="G108" s="468">
        <v>3480</v>
      </c>
      <c r="H108" s="468"/>
      <c r="I108" s="468">
        <v>580</v>
      </c>
      <c r="J108" s="468"/>
      <c r="K108" s="468"/>
      <c r="L108" s="468"/>
      <c r="M108" s="468"/>
      <c r="N108" s="468">
        <v>4</v>
      </c>
      <c r="O108" s="468">
        <v>2324</v>
      </c>
      <c r="P108" s="488"/>
      <c r="Q108" s="489">
        <v>581</v>
      </c>
    </row>
    <row r="109" spans="1:17" ht="14.4" customHeight="1" x14ac:dyDescent="0.3">
      <c r="A109" s="467" t="s">
        <v>482</v>
      </c>
      <c r="B109" s="487" t="s">
        <v>399</v>
      </c>
      <c r="C109" s="487" t="s">
        <v>400</v>
      </c>
      <c r="D109" s="487" t="s">
        <v>416</v>
      </c>
      <c r="E109" s="487" t="s">
        <v>418</v>
      </c>
      <c r="F109" s="468"/>
      <c r="G109" s="468"/>
      <c r="H109" s="468"/>
      <c r="I109" s="468"/>
      <c r="J109" s="468"/>
      <c r="K109" s="468"/>
      <c r="L109" s="468"/>
      <c r="M109" s="468"/>
      <c r="N109" s="468">
        <v>8</v>
      </c>
      <c r="O109" s="468">
        <v>4652</v>
      </c>
      <c r="P109" s="488"/>
      <c r="Q109" s="489">
        <v>581.5</v>
      </c>
    </row>
    <row r="110" spans="1:17" ht="14.4" customHeight="1" x14ac:dyDescent="0.3">
      <c r="A110" s="467" t="s">
        <v>483</v>
      </c>
      <c r="B110" s="487" t="s">
        <v>399</v>
      </c>
      <c r="C110" s="487" t="s">
        <v>400</v>
      </c>
      <c r="D110" s="487" t="s">
        <v>403</v>
      </c>
      <c r="E110" s="487" t="s">
        <v>404</v>
      </c>
      <c r="F110" s="468"/>
      <c r="G110" s="468"/>
      <c r="H110" s="468"/>
      <c r="I110" s="468"/>
      <c r="J110" s="468">
        <v>1</v>
      </c>
      <c r="K110" s="468">
        <v>74</v>
      </c>
      <c r="L110" s="468">
        <v>1</v>
      </c>
      <c r="M110" s="468">
        <v>74</v>
      </c>
      <c r="N110" s="468">
        <v>4</v>
      </c>
      <c r="O110" s="468">
        <v>296</v>
      </c>
      <c r="P110" s="488">
        <v>4</v>
      </c>
      <c r="Q110" s="489">
        <v>74</v>
      </c>
    </row>
    <row r="111" spans="1:17" ht="14.4" customHeight="1" x14ac:dyDescent="0.3">
      <c r="A111" s="467" t="s">
        <v>483</v>
      </c>
      <c r="B111" s="487" t="s">
        <v>399</v>
      </c>
      <c r="C111" s="487" t="s">
        <v>400</v>
      </c>
      <c r="D111" s="487" t="s">
        <v>405</v>
      </c>
      <c r="E111" s="487" t="s">
        <v>406</v>
      </c>
      <c r="F111" s="468">
        <v>28</v>
      </c>
      <c r="G111" s="468">
        <v>9688</v>
      </c>
      <c r="H111" s="468">
        <v>0.46532180595581174</v>
      </c>
      <c r="I111" s="468">
        <v>346</v>
      </c>
      <c r="J111" s="468">
        <v>60</v>
      </c>
      <c r="K111" s="468">
        <v>20820</v>
      </c>
      <c r="L111" s="468">
        <v>1</v>
      </c>
      <c r="M111" s="468">
        <v>347</v>
      </c>
      <c r="N111" s="468">
        <v>48</v>
      </c>
      <c r="O111" s="468">
        <v>16656</v>
      </c>
      <c r="P111" s="488">
        <v>0.8</v>
      </c>
      <c r="Q111" s="489">
        <v>347</v>
      </c>
    </row>
    <row r="112" spans="1:17" ht="14.4" customHeight="1" x14ac:dyDescent="0.3">
      <c r="A112" s="467" t="s">
        <v>484</v>
      </c>
      <c r="B112" s="487" t="s">
        <v>399</v>
      </c>
      <c r="C112" s="487" t="s">
        <v>400</v>
      </c>
      <c r="D112" s="487" t="s">
        <v>403</v>
      </c>
      <c r="E112" s="487" t="s">
        <v>404</v>
      </c>
      <c r="F112" s="468">
        <v>4</v>
      </c>
      <c r="G112" s="468">
        <v>296</v>
      </c>
      <c r="H112" s="468"/>
      <c r="I112" s="468">
        <v>74</v>
      </c>
      <c r="J112" s="468"/>
      <c r="K112" s="468"/>
      <c r="L112" s="468"/>
      <c r="M112" s="468"/>
      <c r="N112" s="468"/>
      <c r="O112" s="468"/>
      <c r="P112" s="488"/>
      <c r="Q112" s="489"/>
    </row>
    <row r="113" spans="1:17" ht="14.4" customHeight="1" x14ac:dyDescent="0.3">
      <c r="A113" s="467" t="s">
        <v>484</v>
      </c>
      <c r="B113" s="487" t="s">
        <v>399</v>
      </c>
      <c r="C113" s="487" t="s">
        <v>400</v>
      </c>
      <c r="D113" s="487" t="s">
        <v>405</v>
      </c>
      <c r="E113" s="487" t="s">
        <v>406</v>
      </c>
      <c r="F113" s="468">
        <v>108</v>
      </c>
      <c r="G113" s="468">
        <v>37368</v>
      </c>
      <c r="H113" s="468">
        <v>2.9105070488355791</v>
      </c>
      <c r="I113" s="468">
        <v>346</v>
      </c>
      <c r="J113" s="468">
        <v>37</v>
      </c>
      <c r="K113" s="468">
        <v>12839</v>
      </c>
      <c r="L113" s="468">
        <v>1</v>
      </c>
      <c r="M113" s="468">
        <v>347</v>
      </c>
      <c r="N113" s="468">
        <v>28</v>
      </c>
      <c r="O113" s="468">
        <v>9716</v>
      </c>
      <c r="P113" s="488">
        <v>0.7567567567567568</v>
      </c>
      <c r="Q113" s="489">
        <v>347</v>
      </c>
    </row>
    <row r="114" spans="1:17" ht="14.4" customHeight="1" x14ac:dyDescent="0.3">
      <c r="A114" s="467" t="s">
        <v>484</v>
      </c>
      <c r="B114" s="487" t="s">
        <v>399</v>
      </c>
      <c r="C114" s="487" t="s">
        <v>400</v>
      </c>
      <c r="D114" s="487" t="s">
        <v>407</v>
      </c>
      <c r="E114" s="487" t="s">
        <v>408</v>
      </c>
      <c r="F114" s="468"/>
      <c r="G114" s="468"/>
      <c r="H114" s="468"/>
      <c r="I114" s="468"/>
      <c r="J114" s="468">
        <v>4</v>
      </c>
      <c r="K114" s="468">
        <v>1388</v>
      </c>
      <c r="L114" s="468">
        <v>1</v>
      </c>
      <c r="M114" s="468">
        <v>347</v>
      </c>
      <c r="N114" s="468"/>
      <c r="O114" s="468"/>
      <c r="P114" s="488"/>
      <c r="Q114" s="489"/>
    </row>
    <row r="115" spans="1:17" ht="14.4" customHeight="1" thickBot="1" x14ac:dyDescent="0.35">
      <c r="A115" s="471" t="s">
        <v>484</v>
      </c>
      <c r="B115" s="490" t="s">
        <v>399</v>
      </c>
      <c r="C115" s="490" t="s">
        <v>400</v>
      </c>
      <c r="D115" s="490" t="s">
        <v>410</v>
      </c>
      <c r="E115" s="490" t="s">
        <v>412</v>
      </c>
      <c r="F115" s="431">
        <v>16</v>
      </c>
      <c r="G115" s="431">
        <v>5536</v>
      </c>
      <c r="H115" s="431">
        <v>3.988472622478386</v>
      </c>
      <c r="I115" s="431">
        <v>346</v>
      </c>
      <c r="J115" s="431">
        <v>4</v>
      </c>
      <c r="K115" s="431">
        <v>1388</v>
      </c>
      <c r="L115" s="431">
        <v>1</v>
      </c>
      <c r="M115" s="431">
        <v>347</v>
      </c>
      <c r="N115" s="431">
        <v>4</v>
      </c>
      <c r="O115" s="431">
        <v>1388</v>
      </c>
      <c r="P115" s="432">
        <v>1</v>
      </c>
      <c r="Q115" s="441">
        <v>347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88" t="s">
        <v>92</v>
      </c>
      <c r="B1" s="288"/>
      <c r="C1" s="289"/>
      <c r="D1" s="289"/>
      <c r="E1" s="289"/>
    </row>
    <row r="2" spans="1:5" ht="14.4" customHeight="1" thickBot="1" x14ac:dyDescent="0.35">
      <c r="A2" s="193" t="s">
        <v>219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6512.7334629364013</v>
      </c>
      <c r="D4" s="129">
        <f ca="1">IF(ISERROR(VLOOKUP("Náklady celkem",INDIRECT("HI!$A:$G"),5,0)),0,VLOOKUP("Náklady celkem",INDIRECT("HI!$A:$G"),5,0))</f>
        <v>6584.6803999999993</v>
      </c>
      <c r="E4" s="130">
        <f ca="1">IF(C4=0,0,D4/C4)</f>
        <v>1.0110471183064751</v>
      </c>
    </row>
    <row r="5" spans="1:5" ht="14.4" customHeight="1" x14ac:dyDescent="0.3">
      <c r="A5" s="131" t="s">
        <v>106</v>
      </c>
      <c r="B5" s="132"/>
      <c r="C5" s="133"/>
      <c r="D5" s="133"/>
      <c r="E5" s="134"/>
    </row>
    <row r="6" spans="1:5" ht="14.4" customHeight="1" x14ac:dyDescent="0.3">
      <c r="A6" s="135" t="s">
        <v>111</v>
      </c>
      <c r="B6" s="136"/>
      <c r="C6" s="137"/>
      <c r="D6" s="137"/>
      <c r="E6" s="134"/>
    </row>
    <row r="7" spans="1:5" ht="14.4" customHeight="1" x14ac:dyDescent="0.3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0.96404000000000001</v>
      </c>
      <c r="E7" s="134">
        <f t="shared" ref="E7:E12" si="0">IF(C7=0,0,D7/C7)</f>
        <v>0</v>
      </c>
    </row>
    <row r="8" spans="1:5" ht="14.4" customHeight="1" x14ac:dyDescent="0.3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1</v>
      </c>
      <c r="E8" s="134">
        <f>IF(C8=0,0,D8/C8)</f>
        <v>3.3333333333333335</v>
      </c>
    </row>
    <row r="9" spans="1:5" ht="14.4" customHeight="1" x14ac:dyDescent="0.3">
      <c r="A9" s="139" t="s">
        <v>107</v>
      </c>
      <c r="B9" s="136"/>
      <c r="C9" s="137"/>
      <c r="D9" s="137"/>
      <c r="E9" s="134"/>
    </row>
    <row r="10" spans="1:5" ht="14.4" customHeight="1" x14ac:dyDescent="0.3">
      <c r="A10" s="139" t="s">
        <v>108</v>
      </c>
      <c r="B10" s="136"/>
      <c r="C10" s="137"/>
      <c r="D10" s="137"/>
      <c r="E10" s="134"/>
    </row>
    <row r="11" spans="1:5" ht="14.4" customHeight="1" x14ac:dyDescent="0.3">
      <c r="A11" s="140" t="s">
        <v>112</v>
      </c>
      <c r="B11" s="136"/>
      <c r="C11" s="133"/>
      <c r="D11" s="133"/>
      <c r="E11" s="134"/>
    </row>
    <row r="12" spans="1:5" ht="14.4" customHeight="1" x14ac:dyDescent="0.3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0</v>
      </c>
      <c r="D12" s="137">
        <f>IF(ISERROR(HI!E6),"",HI!E6)</f>
        <v>4.7939999999999997E-2</v>
      </c>
      <c r="E12" s="134">
        <f t="shared" si="0"/>
        <v>0</v>
      </c>
    </row>
    <row r="13" spans="1:5" ht="14.4" customHeight="1" thickBot="1" x14ac:dyDescent="0.3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6298.2974999999997</v>
      </c>
      <c r="D13" s="133">
        <f ca="1">IF(ISERROR(VLOOKUP("Osobní náklady (Kč) *",INDIRECT("HI!$A:$G"),5,0)),0,VLOOKUP("Osobní náklady (Kč) *",INDIRECT("HI!$A:$G"),5,0))</f>
        <v>6291.9365400000006</v>
      </c>
      <c r="E13" s="134">
        <f ca="1">IF(C13=0,0,D13/C13)</f>
        <v>0.99899005088279824</v>
      </c>
    </row>
    <row r="14" spans="1:5" ht="14.4" customHeight="1" thickBot="1" x14ac:dyDescent="0.35">
      <c r="A14" s="146"/>
      <c r="B14" s="147"/>
      <c r="C14" s="148"/>
      <c r="D14" s="148"/>
      <c r="E14" s="149"/>
    </row>
    <row r="15" spans="1:5" ht="14.4" customHeight="1" thickBot="1" x14ac:dyDescent="0.3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3588.233369999999</v>
      </c>
      <c r="D15" s="152">
        <f ca="1">IF(ISERROR(VLOOKUP("Výnosy celkem",INDIRECT("HI!$A:$G"),5,0)),0,VLOOKUP("Výnosy celkem",INDIRECT("HI!$A:$G"),5,0))</f>
        <v>4058.5400099999997</v>
      </c>
      <c r="E15" s="153">
        <f t="shared" ref="E15:E20" ca="1" si="1">IF(C15=0,0,D15/C15)</f>
        <v>1.1310691338896948</v>
      </c>
    </row>
    <row r="16" spans="1:5" ht="14.4" customHeight="1" x14ac:dyDescent="0.3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3588.233369999999</v>
      </c>
      <c r="D16" s="133">
        <f ca="1">IF(ISERROR(VLOOKUP("Ambulance *",INDIRECT("HI!$A:$G"),5,0)),0,VLOOKUP("Ambulance *",INDIRECT("HI!$A:$G"),5,0))</f>
        <v>4058.5400099999997</v>
      </c>
      <c r="E16" s="134">
        <f t="shared" ca="1" si="1"/>
        <v>1.1310691338896948</v>
      </c>
    </row>
    <row r="17" spans="1:5" ht="14.4" customHeight="1" x14ac:dyDescent="0.3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1.1310691338896948</v>
      </c>
      <c r="E17" s="134">
        <f t="shared" si="1"/>
        <v>1.1310691338896948</v>
      </c>
    </row>
    <row r="18" spans="1:5" ht="14.4" customHeight="1" x14ac:dyDescent="0.3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1.1310691338896948</v>
      </c>
      <c r="E18" s="134">
        <f t="shared" si="1"/>
        <v>1.1310691338896948</v>
      </c>
    </row>
    <row r="19" spans="1:5" ht="14.4" customHeight="1" x14ac:dyDescent="0.3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" customHeight="1" x14ac:dyDescent="0.3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0.94802362503025683</v>
      </c>
      <c r="E20" s="134">
        <f t="shared" si="1"/>
        <v>1.1153219118003022</v>
      </c>
    </row>
    <row r="21" spans="1:5" ht="14.4" customHeight="1" x14ac:dyDescent="0.3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" customHeight="1" thickBot="1" x14ac:dyDescent="0.35">
      <c r="A22" s="157" t="s">
        <v>109</v>
      </c>
      <c r="B22" s="143"/>
      <c r="C22" s="144"/>
      <c r="D22" s="144"/>
      <c r="E22" s="145"/>
    </row>
    <row r="23" spans="1:5" ht="14.4" customHeight="1" thickBot="1" x14ac:dyDescent="0.35">
      <c r="A23" s="158"/>
      <c r="B23" s="159"/>
      <c r="C23" s="160"/>
      <c r="D23" s="160"/>
      <c r="E23" s="161"/>
    </row>
    <row r="24" spans="1:5" ht="14.4" customHeight="1" thickBot="1" x14ac:dyDescent="0.3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" customHeight="1" thickBot="1" x14ac:dyDescent="0.35">
      <c r="A2" s="193" t="s">
        <v>219</v>
      </c>
      <c r="B2" s="83"/>
      <c r="C2" s="83"/>
      <c r="D2" s="83"/>
      <c r="E2" s="83"/>
      <c r="F2" s="83"/>
    </row>
    <row r="3" spans="1:10" ht="14.4" customHeight="1" x14ac:dyDescent="0.3">
      <c r="A3" s="290"/>
      <c r="B3" s="79">
        <v>2015</v>
      </c>
      <c r="C3" s="40">
        <v>2017</v>
      </c>
      <c r="D3" s="7"/>
      <c r="E3" s="294">
        <v>2018</v>
      </c>
      <c r="F3" s="295"/>
      <c r="G3" s="295"/>
      <c r="H3" s="296"/>
      <c r="I3" s="297">
        <v>2017</v>
      </c>
      <c r="J3" s="298"/>
    </row>
    <row r="4" spans="1:10" ht="14.4" customHeight="1" thickBot="1" x14ac:dyDescent="0.3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164</v>
      </c>
      <c r="J4" s="230" t="s">
        <v>165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0.96404000000000001</v>
      </c>
      <c r="F5" s="28">
        <v>0</v>
      </c>
      <c r="G5" s="88">
        <f>E5-F5</f>
        <v>0.96404000000000001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4.7939999999999997E-2</v>
      </c>
      <c r="F6" s="30">
        <v>0</v>
      </c>
      <c r="G6" s="91">
        <f>E6-F6</f>
        <v>4.7939999999999997E-2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5580.2150799999999</v>
      </c>
      <c r="C7" s="31">
        <v>6021.9314999999997</v>
      </c>
      <c r="D7" s="8"/>
      <c r="E7" s="90">
        <v>6291.9365400000006</v>
      </c>
      <c r="F7" s="30">
        <v>6298.2974999999997</v>
      </c>
      <c r="G7" s="91">
        <f>E7-F7</f>
        <v>-6.3609599999990678</v>
      </c>
      <c r="H7" s="95">
        <f>IF(F7&lt;0.00000001,"",E7/F7)</f>
        <v>0.99899005088279824</v>
      </c>
    </row>
    <row r="8" spans="1:10" ht="14.4" customHeight="1" thickBot="1" x14ac:dyDescent="0.35">
      <c r="A8" s="1" t="s">
        <v>51</v>
      </c>
      <c r="B8" s="11">
        <v>215.27415999999994</v>
      </c>
      <c r="C8" s="33">
        <v>288.9352400000007</v>
      </c>
      <c r="D8" s="8"/>
      <c r="E8" s="92">
        <v>291.73187999999868</v>
      </c>
      <c r="F8" s="32">
        <v>214.43596293640167</v>
      </c>
      <c r="G8" s="93">
        <f>E8-F8</f>
        <v>77.295917063597017</v>
      </c>
      <c r="H8" s="96">
        <f>IF(F8&lt;0.00000001,"",E8/F8)</f>
        <v>1.3604615382846104</v>
      </c>
    </row>
    <row r="9" spans="1:10" ht="14.4" customHeight="1" thickBot="1" x14ac:dyDescent="0.35">
      <c r="A9" s="2" t="s">
        <v>52</v>
      </c>
      <c r="B9" s="3">
        <v>5795.4892399999999</v>
      </c>
      <c r="C9" s="35">
        <v>6310.8667400000004</v>
      </c>
      <c r="D9" s="8"/>
      <c r="E9" s="3">
        <v>6584.6803999999993</v>
      </c>
      <c r="F9" s="34">
        <v>6512.7334629364013</v>
      </c>
      <c r="G9" s="34">
        <f>E9-F9</f>
        <v>71.946937063597943</v>
      </c>
      <c r="H9" s="97">
        <f>IF(F9&lt;0.00000001,"",E9/F9)</f>
        <v>1.0110471183064751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3512.1290099999992</v>
      </c>
      <c r="C11" s="29">
        <f>IF(ISERROR(VLOOKUP("Celkem:",'ZV Vykáz.-A'!A:H,5,0)),0,VLOOKUP("Celkem:",'ZV Vykáz.-A'!A:H,5,0)/1000)</f>
        <v>3588.233369999999</v>
      </c>
      <c r="D11" s="8"/>
      <c r="E11" s="89">
        <f>IF(ISERROR(VLOOKUP("Celkem:",'ZV Vykáz.-A'!A:H,8,0)),0,VLOOKUP("Celkem:",'ZV Vykáz.-A'!A:H,8,0)/1000)</f>
        <v>4058.5400099999997</v>
      </c>
      <c r="F11" s="28">
        <f>C11</f>
        <v>3588.233369999999</v>
      </c>
      <c r="G11" s="88">
        <f>E11-F11</f>
        <v>470.3066400000007</v>
      </c>
      <c r="H11" s="94">
        <f>IF(F11&lt;0.00000001,"",E11/F11)</f>
        <v>1.1310691338896948</v>
      </c>
      <c r="I11" s="88">
        <f>E11-B11</f>
        <v>546.41100000000051</v>
      </c>
      <c r="J11" s="94">
        <f>IF(B11&lt;0.00000001,"",E11/B11)</f>
        <v>1.1555782827009538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3512.1290099999992</v>
      </c>
      <c r="C13" s="37">
        <f>SUM(C11:C12)</f>
        <v>3588.233369999999</v>
      </c>
      <c r="D13" s="8"/>
      <c r="E13" s="5">
        <f>SUM(E11:E12)</f>
        <v>4058.5400099999997</v>
      </c>
      <c r="F13" s="36">
        <f>SUM(F11:F12)</f>
        <v>3588.233369999999</v>
      </c>
      <c r="G13" s="36">
        <f>E13-F13</f>
        <v>470.3066400000007</v>
      </c>
      <c r="H13" s="98">
        <f>IF(F13&lt;0.00000001,"",E13/F13)</f>
        <v>1.1310691338896948</v>
      </c>
      <c r="I13" s="36">
        <f>SUM(I11:I12)</f>
        <v>546.41100000000051</v>
      </c>
      <c r="J13" s="98">
        <f>IF(B13&lt;0.00000001,"",E13/B13)</f>
        <v>1.1555782827009538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0.60601078952223186</v>
      </c>
      <c r="C15" s="39">
        <f>IF(C9=0,"",C13/C9)</f>
        <v>0.56858012026411431</v>
      </c>
      <c r="D15" s="8"/>
      <c r="E15" s="6">
        <f>IF(E9=0,"",E13/E9)</f>
        <v>0.6163609717489098</v>
      </c>
      <c r="F15" s="38">
        <f>IF(F9=0,"",F13/F9)</f>
        <v>0.55095658227385358</v>
      </c>
      <c r="G15" s="38">
        <f>IF(ISERROR(F15-E15),"",E15-F15)</f>
        <v>6.5404389475056224E-2</v>
      </c>
      <c r="H15" s="99">
        <f>IF(ISERROR(F15-E15),"",IF(F15&lt;0.00000001,"",E15/F15))</f>
        <v>1.1187106054802463</v>
      </c>
    </row>
    <row r="17" spans="1:8" ht="14.4" customHeight="1" x14ac:dyDescent="0.3">
      <c r="A17" s="85" t="s">
        <v>113</v>
      </c>
    </row>
    <row r="18" spans="1:8" ht="14.4" customHeight="1" x14ac:dyDescent="0.3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x14ac:dyDescent="0.3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" customHeight="1" x14ac:dyDescent="0.3">
      <c r="A20" s="86" t="s">
        <v>157</v>
      </c>
    </row>
    <row r="21" spans="1:8" ht="14.4" customHeight="1" x14ac:dyDescent="0.3">
      <c r="A21" s="86" t="s">
        <v>114</v>
      </c>
    </row>
    <row r="22" spans="1:8" ht="14.4" customHeight="1" x14ac:dyDescent="0.3">
      <c r="A22" s="87" t="s">
        <v>197</v>
      </c>
    </row>
    <row r="23" spans="1:8" ht="14.4" customHeight="1" x14ac:dyDescent="0.3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" customHeight="1" x14ac:dyDescent="0.3">
      <c r="A2" s="193" t="s">
        <v>219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0.68767385179396834</v>
      </c>
      <c r="C4" s="170">
        <f t="shared" ref="C4:M4" si="0">(C10+C8)/C6</f>
        <v>0.67956904282939756</v>
      </c>
      <c r="D4" s="170">
        <f t="shared" si="0"/>
        <v>0.65721379683759462</v>
      </c>
      <c r="E4" s="170">
        <f t="shared" si="0"/>
        <v>0.66442796032422047</v>
      </c>
      <c r="F4" s="170">
        <f t="shared" si="0"/>
        <v>0.66492756218845683</v>
      </c>
      <c r="G4" s="170">
        <f t="shared" si="0"/>
        <v>0.66654549351237791</v>
      </c>
      <c r="H4" s="170">
        <f t="shared" si="0"/>
        <v>0.63337909844855611</v>
      </c>
      <c r="I4" s="170">
        <f t="shared" si="0"/>
        <v>0.62235965431726326</v>
      </c>
      <c r="J4" s="170">
        <f t="shared" si="0"/>
        <v>0.61636098237964532</v>
      </c>
      <c r="K4" s="170">
        <f t="shared" si="0"/>
        <v>0.61636098237964532</v>
      </c>
      <c r="L4" s="170">
        <f t="shared" si="0"/>
        <v>0.61636098237964532</v>
      </c>
      <c r="M4" s="170">
        <f t="shared" si="0"/>
        <v>0.61636098237964532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698.49005999999997</v>
      </c>
      <c r="C5" s="170">
        <f>IF(ISERROR(VLOOKUP($A5,'Man Tab'!$A:$Q,COLUMN()+2,0)),0,VLOOKUP($A5,'Man Tab'!$A:$Q,COLUMN()+2,0))</f>
        <v>682.63279999999997</v>
      </c>
      <c r="D5" s="170">
        <f>IF(ISERROR(VLOOKUP($A5,'Man Tab'!$A:$Q,COLUMN()+2,0)),0,VLOOKUP($A5,'Man Tab'!$A:$Q,COLUMN()+2,0))</f>
        <v>703.93988000000195</v>
      </c>
      <c r="E5" s="170">
        <f>IF(ISERROR(VLOOKUP($A5,'Man Tab'!$A:$Q,COLUMN()+2,0)),0,VLOOKUP($A5,'Man Tab'!$A:$Q,COLUMN()+2,0))</f>
        <v>686.62429000000304</v>
      </c>
      <c r="F5" s="170">
        <f>IF(ISERROR(VLOOKUP($A5,'Man Tab'!$A:$Q,COLUMN()+2,0)),0,VLOOKUP($A5,'Man Tab'!$A:$Q,COLUMN()+2,0))</f>
        <v>729.14346999999998</v>
      </c>
      <c r="G5" s="170">
        <f>IF(ISERROR(VLOOKUP($A5,'Man Tab'!$A:$Q,COLUMN()+2,0)),0,VLOOKUP($A5,'Man Tab'!$A:$Q,COLUMN()+2,0))</f>
        <v>751.07389000000001</v>
      </c>
      <c r="H5" s="170">
        <f>IF(ISERROR(VLOOKUP($A5,'Man Tab'!$A:$Q,COLUMN()+2,0)),0,VLOOKUP($A5,'Man Tab'!$A:$Q,COLUMN()+2,0))</f>
        <v>932.53210000000001</v>
      </c>
      <c r="I5" s="170">
        <f>IF(ISERROR(VLOOKUP($A5,'Man Tab'!$A:$Q,COLUMN()+2,0)),0,VLOOKUP($A5,'Man Tab'!$A:$Q,COLUMN()+2,0))</f>
        <v>714.93592999999998</v>
      </c>
      <c r="J5" s="170">
        <f>IF(ISERROR(VLOOKUP($A5,'Man Tab'!$A:$Q,COLUMN()+2,0)),0,VLOOKUP($A5,'Man Tab'!$A:$Q,COLUMN()+2,0))</f>
        <v>685.30798000000095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698.49005999999997</v>
      </c>
      <c r="C6" s="172">
        <f t="shared" ref="C6:M6" si="1">C5+B6</f>
        <v>1381.1228599999999</v>
      </c>
      <c r="D6" s="172">
        <f t="shared" si="1"/>
        <v>2085.0627400000021</v>
      </c>
      <c r="E6" s="172">
        <f t="shared" si="1"/>
        <v>2771.6870300000051</v>
      </c>
      <c r="F6" s="172">
        <f t="shared" si="1"/>
        <v>3500.830500000005</v>
      </c>
      <c r="G6" s="172">
        <f t="shared" si="1"/>
        <v>4251.9043900000052</v>
      </c>
      <c r="H6" s="172">
        <f t="shared" si="1"/>
        <v>5184.4364900000055</v>
      </c>
      <c r="I6" s="172">
        <f t="shared" si="1"/>
        <v>5899.3724200000051</v>
      </c>
      <c r="J6" s="172">
        <f t="shared" si="1"/>
        <v>6584.6804000000066</v>
      </c>
      <c r="K6" s="172">
        <f t="shared" si="1"/>
        <v>6584.6804000000066</v>
      </c>
      <c r="L6" s="172">
        <f t="shared" si="1"/>
        <v>6584.6804000000066</v>
      </c>
      <c r="M6" s="172">
        <f t="shared" si="1"/>
        <v>6584.6804000000066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480333.35</v>
      </c>
      <c r="C9" s="171">
        <v>458234.99000000005</v>
      </c>
      <c r="D9" s="171">
        <v>431763.66</v>
      </c>
      <c r="E9" s="171">
        <v>471254.36</v>
      </c>
      <c r="F9" s="171">
        <v>486212.32999999996</v>
      </c>
      <c r="G9" s="171">
        <v>506289.01999999996</v>
      </c>
      <c r="H9" s="171">
        <v>449626</v>
      </c>
      <c r="I9" s="171">
        <v>387817.67</v>
      </c>
      <c r="J9" s="171">
        <v>387008.69999999995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480.33335</v>
      </c>
      <c r="C10" s="172">
        <f t="shared" ref="C10:M10" si="3">C9/1000+B10</f>
        <v>938.56834000000003</v>
      </c>
      <c r="D10" s="172">
        <f t="shared" si="3"/>
        <v>1370.3319999999999</v>
      </c>
      <c r="E10" s="172">
        <f t="shared" si="3"/>
        <v>1841.5863599999998</v>
      </c>
      <c r="F10" s="172">
        <f t="shared" si="3"/>
        <v>2327.7986899999996</v>
      </c>
      <c r="G10" s="172">
        <f t="shared" si="3"/>
        <v>2834.0877099999998</v>
      </c>
      <c r="H10" s="172">
        <f t="shared" si="3"/>
        <v>3283.71371</v>
      </c>
      <c r="I10" s="172">
        <f t="shared" si="3"/>
        <v>3671.5313799999999</v>
      </c>
      <c r="J10" s="172">
        <f t="shared" si="3"/>
        <v>4058.5400799999998</v>
      </c>
      <c r="K10" s="172">
        <f t="shared" si="3"/>
        <v>4058.5400799999998</v>
      </c>
      <c r="L10" s="172">
        <f t="shared" si="3"/>
        <v>4058.5400799999998</v>
      </c>
      <c r="M10" s="172">
        <f t="shared" si="3"/>
        <v>4058.5400799999998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9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0.55095658227385358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0.55095658227385358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00" t="s">
        <v>221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" customHeight="1" thickBot="1" x14ac:dyDescent="0.3">
      <c r="A2" s="193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" customHeight="1" x14ac:dyDescent="0.3">
      <c r="A4" s="60"/>
      <c r="B4" s="20">
        <v>2018</v>
      </c>
      <c r="C4" s="110" t="s">
        <v>6</v>
      </c>
      <c r="D4" s="223" t="s">
        <v>198</v>
      </c>
      <c r="E4" s="223" t="s">
        <v>199</v>
      </c>
      <c r="F4" s="223" t="s">
        <v>200</v>
      </c>
      <c r="G4" s="223" t="s">
        <v>201</v>
      </c>
      <c r="H4" s="223" t="s">
        <v>202</v>
      </c>
      <c r="I4" s="223" t="s">
        <v>203</v>
      </c>
      <c r="J4" s="223" t="s">
        <v>204</v>
      </c>
      <c r="K4" s="223" t="s">
        <v>205</v>
      </c>
      <c r="L4" s="223" t="s">
        <v>206</v>
      </c>
      <c r="M4" s="223" t="s">
        <v>207</v>
      </c>
      <c r="N4" s="223" t="s">
        <v>208</v>
      </c>
      <c r="O4" s="223" t="s">
        <v>209</v>
      </c>
      <c r="P4" s="303" t="s">
        <v>3</v>
      </c>
      <c r="Q4" s="30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220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0.21868000000000001</v>
      </c>
      <c r="I7" s="47">
        <v>0.74536000000000002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0.96404000000000001</v>
      </c>
      <c r="Q7" s="70" t="s">
        <v>220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220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4.7940000000000003E-2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4.7940000000000003E-2</v>
      </c>
      <c r="Q9" s="70" t="s">
        <v>220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220</v>
      </c>
    </row>
    <row r="11" spans="1:17" ht="14.4" customHeight="1" x14ac:dyDescent="0.3">
      <c r="A11" s="15" t="s">
        <v>15</v>
      </c>
      <c r="B11" s="46">
        <v>80.332166567963995</v>
      </c>
      <c r="C11" s="47">
        <v>6.6943472139970002</v>
      </c>
      <c r="D11" s="47">
        <v>2.84788</v>
      </c>
      <c r="E11" s="47">
        <v>1.5578000000000001</v>
      </c>
      <c r="F11" s="47">
        <v>0.47317999999999999</v>
      </c>
      <c r="G11" s="47">
        <v>4.9988700000000001</v>
      </c>
      <c r="H11" s="47">
        <v>26.204999999999998</v>
      </c>
      <c r="I11" s="47">
        <v>7.2025499999999996</v>
      </c>
      <c r="J11" s="47">
        <v>4.0170000000000003</v>
      </c>
      <c r="K11" s="47">
        <v>0.80213000000000001</v>
      </c>
      <c r="L11" s="47">
        <v>1.1495</v>
      </c>
      <c r="M11" s="47">
        <v>0</v>
      </c>
      <c r="N11" s="47">
        <v>0</v>
      </c>
      <c r="O11" s="47">
        <v>0</v>
      </c>
      <c r="P11" s="48">
        <v>49.253909999999998</v>
      </c>
      <c r="Q11" s="70">
        <v>0.81750415562900003</v>
      </c>
    </row>
    <row r="12" spans="1:17" ht="14.4" customHeight="1" x14ac:dyDescent="0.3">
      <c r="A12" s="15" t="s">
        <v>16</v>
      </c>
      <c r="B12" s="46">
        <v>0.59468188385800003</v>
      </c>
      <c r="C12" s="47">
        <v>4.9556823654E-2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17</v>
      </c>
      <c r="B13" s="46">
        <v>5.9685306208810003</v>
      </c>
      <c r="C13" s="47">
        <v>0.49737755173999998</v>
      </c>
      <c r="D13" s="47">
        <v>0.11495</v>
      </c>
      <c r="E13" s="47">
        <v>3.22465</v>
      </c>
      <c r="F13" s="47">
        <v>0</v>
      </c>
      <c r="G13" s="47">
        <v>0</v>
      </c>
      <c r="H13" s="47">
        <v>0</v>
      </c>
      <c r="I13" s="47">
        <v>2.5966999999999998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5.9363000000000001</v>
      </c>
      <c r="Q13" s="70">
        <v>1.3261332092310001</v>
      </c>
    </row>
    <row r="14" spans="1:17" ht="14.4" customHeight="1" x14ac:dyDescent="0.3">
      <c r="A14" s="15" t="s">
        <v>18</v>
      </c>
      <c r="B14" s="46">
        <v>84.833231922471001</v>
      </c>
      <c r="C14" s="47">
        <v>7.0694359935389999</v>
      </c>
      <c r="D14" s="47">
        <v>10.28</v>
      </c>
      <c r="E14" s="47">
        <v>9.91</v>
      </c>
      <c r="F14" s="47">
        <v>9.6180000000000003</v>
      </c>
      <c r="G14" s="47">
        <v>5.5730000000000004</v>
      </c>
      <c r="H14" s="47">
        <v>4.5650000000000004</v>
      </c>
      <c r="I14" s="47">
        <v>4.1239999999999997</v>
      </c>
      <c r="J14" s="47">
        <v>4.6820000000000004</v>
      </c>
      <c r="K14" s="47">
        <v>4.343</v>
      </c>
      <c r="L14" s="47">
        <v>4.6959999999999997</v>
      </c>
      <c r="M14" s="47">
        <v>0</v>
      </c>
      <c r="N14" s="47">
        <v>0</v>
      </c>
      <c r="O14" s="47">
        <v>0</v>
      </c>
      <c r="P14" s="48">
        <v>57.790999999999997</v>
      </c>
      <c r="Q14" s="70">
        <v>0.90830756910300003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220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220</v>
      </c>
    </row>
    <row r="17" spans="1:17" ht="14.4" customHeight="1" x14ac:dyDescent="0.3">
      <c r="A17" s="15" t="s">
        <v>21</v>
      </c>
      <c r="B17" s="46">
        <v>3.5310529482659998</v>
      </c>
      <c r="C17" s="47">
        <v>0.29425441235499999</v>
      </c>
      <c r="D17" s="47">
        <v>0</v>
      </c>
      <c r="E17" s="47">
        <v>0</v>
      </c>
      <c r="F17" s="47">
        <v>0</v>
      </c>
      <c r="G17" s="47">
        <v>0</v>
      </c>
      <c r="H17" s="47">
        <v>1.59202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1.59202</v>
      </c>
      <c r="Q17" s="70">
        <v>0.60115024170700004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1.014</v>
      </c>
      <c r="E18" s="47">
        <v>2.7509999999999999</v>
      </c>
      <c r="F18" s="47">
        <v>5.6310000000000002</v>
      </c>
      <c r="G18" s="47">
        <v>2.2069999999999999</v>
      </c>
      <c r="H18" s="47">
        <v>4.883</v>
      </c>
      <c r="I18" s="47">
        <v>7.65</v>
      </c>
      <c r="J18" s="47">
        <v>0.60699999999999998</v>
      </c>
      <c r="K18" s="47">
        <v>0.61699999999999999</v>
      </c>
      <c r="L18" s="47">
        <v>0.755</v>
      </c>
      <c r="M18" s="47">
        <v>0</v>
      </c>
      <c r="N18" s="47">
        <v>0</v>
      </c>
      <c r="O18" s="47">
        <v>0</v>
      </c>
      <c r="P18" s="48">
        <v>26.114999999999998</v>
      </c>
      <c r="Q18" s="70" t="s">
        <v>220</v>
      </c>
    </row>
    <row r="19" spans="1:17" ht="14.4" customHeight="1" x14ac:dyDescent="0.3">
      <c r="A19" s="15" t="s">
        <v>23</v>
      </c>
      <c r="B19" s="46">
        <v>58.068621342269999</v>
      </c>
      <c r="C19" s="47">
        <v>4.8390517785220002</v>
      </c>
      <c r="D19" s="47">
        <v>4.4836200000000002</v>
      </c>
      <c r="E19" s="47">
        <v>4.2365599999999999</v>
      </c>
      <c r="F19" s="47">
        <v>5.3413300000000001</v>
      </c>
      <c r="G19" s="47">
        <v>4.5590900000000003</v>
      </c>
      <c r="H19" s="47">
        <v>4.3650700000000002</v>
      </c>
      <c r="I19" s="47">
        <v>4.2526599999999997</v>
      </c>
      <c r="J19" s="47">
        <v>3.2656000000000001</v>
      </c>
      <c r="K19" s="47">
        <v>4.0114599999999996</v>
      </c>
      <c r="L19" s="47">
        <v>2.7855099999999999</v>
      </c>
      <c r="M19" s="47">
        <v>0</v>
      </c>
      <c r="N19" s="47">
        <v>0</v>
      </c>
      <c r="O19" s="47">
        <v>0</v>
      </c>
      <c r="P19" s="48">
        <v>37.300899999999999</v>
      </c>
      <c r="Q19" s="70">
        <v>0.85647863137900004</v>
      </c>
    </row>
    <row r="20" spans="1:17" ht="14.4" customHeight="1" x14ac:dyDescent="0.3">
      <c r="A20" s="15" t="s">
        <v>24</v>
      </c>
      <c r="B20" s="46">
        <v>8397.7299999999796</v>
      </c>
      <c r="C20" s="47">
        <v>699.81083333333197</v>
      </c>
      <c r="D20" s="47">
        <v>672.98060999999996</v>
      </c>
      <c r="E20" s="47">
        <v>646.30979000000002</v>
      </c>
      <c r="F20" s="47">
        <v>666.34337000000198</v>
      </c>
      <c r="G20" s="47">
        <v>663.51333000000295</v>
      </c>
      <c r="H20" s="47">
        <v>672.75295000000006</v>
      </c>
      <c r="I20" s="47">
        <v>697.85868000000005</v>
      </c>
      <c r="J20" s="47">
        <v>904.5865</v>
      </c>
      <c r="K20" s="47">
        <v>700.89833999999996</v>
      </c>
      <c r="L20" s="47">
        <v>666.69297000000097</v>
      </c>
      <c r="M20" s="47">
        <v>0</v>
      </c>
      <c r="N20" s="47">
        <v>0</v>
      </c>
      <c r="O20" s="47">
        <v>0</v>
      </c>
      <c r="P20" s="48">
        <v>6291.9365400000097</v>
      </c>
      <c r="Q20" s="70">
        <v>0.99899005088199999</v>
      </c>
    </row>
    <row r="21" spans="1:17" ht="14.4" customHeight="1" x14ac:dyDescent="0.3">
      <c r="A21" s="16" t="s">
        <v>25</v>
      </c>
      <c r="B21" s="46">
        <v>47.845275356393998</v>
      </c>
      <c r="C21" s="47">
        <v>3.9871062796990002</v>
      </c>
      <c r="D21" s="47">
        <v>3.8690000000000002</v>
      </c>
      <c r="E21" s="47">
        <v>3.8730000000000002</v>
      </c>
      <c r="F21" s="47">
        <v>3.8730000000000002</v>
      </c>
      <c r="G21" s="47">
        <v>3.8730000000000002</v>
      </c>
      <c r="H21" s="47">
        <v>3.8730000000000002</v>
      </c>
      <c r="I21" s="47">
        <v>3.8740000000000001</v>
      </c>
      <c r="J21" s="47">
        <v>3.8740000000000001</v>
      </c>
      <c r="K21" s="47">
        <v>3.8740000000000001</v>
      </c>
      <c r="L21" s="47">
        <v>3.8740000000000001</v>
      </c>
      <c r="M21" s="47">
        <v>0</v>
      </c>
      <c r="N21" s="47">
        <v>0</v>
      </c>
      <c r="O21" s="47">
        <v>0</v>
      </c>
      <c r="P21" s="48">
        <v>34.856999999999999</v>
      </c>
      <c r="Q21" s="70">
        <v>0.97138117930699996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220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220</v>
      </c>
    </row>
    <row r="24" spans="1:17" ht="14.4" customHeight="1" x14ac:dyDescent="0.3">
      <c r="A24" s="16" t="s">
        <v>28</v>
      </c>
      <c r="B24" s="46">
        <v>4.7410597159650001</v>
      </c>
      <c r="C24" s="47">
        <v>0.39508830966300001</v>
      </c>
      <c r="D24" s="47">
        <v>2.8999999999989998</v>
      </c>
      <c r="E24" s="47">
        <v>10.77</v>
      </c>
      <c r="F24" s="47">
        <v>12.66</v>
      </c>
      <c r="G24" s="47">
        <v>1.899999999999</v>
      </c>
      <c r="H24" s="47">
        <v>10.688750000000001</v>
      </c>
      <c r="I24" s="47">
        <v>22.721999999998999</v>
      </c>
      <c r="J24" s="47">
        <v>11.5</v>
      </c>
      <c r="K24" s="47">
        <v>0.38999999999899998</v>
      </c>
      <c r="L24" s="47">
        <v>5.3549999999990003</v>
      </c>
      <c r="M24" s="47">
        <v>0</v>
      </c>
      <c r="N24" s="47">
        <v>0</v>
      </c>
      <c r="O24" s="47">
        <v>0</v>
      </c>
      <c r="P24" s="48">
        <v>78.885749999999007</v>
      </c>
      <c r="Q24" s="70"/>
    </row>
    <row r="25" spans="1:17" ht="14.4" customHeight="1" x14ac:dyDescent="0.3">
      <c r="A25" s="17" t="s">
        <v>29</v>
      </c>
      <c r="B25" s="49">
        <v>8683.6446203580508</v>
      </c>
      <c r="C25" s="50">
        <v>723.63705169650405</v>
      </c>
      <c r="D25" s="50">
        <v>698.49005999999997</v>
      </c>
      <c r="E25" s="50">
        <v>682.63279999999997</v>
      </c>
      <c r="F25" s="50">
        <v>703.93988000000195</v>
      </c>
      <c r="G25" s="50">
        <v>686.62429000000304</v>
      </c>
      <c r="H25" s="50">
        <v>729.14346999999998</v>
      </c>
      <c r="I25" s="50">
        <v>751.07389000000001</v>
      </c>
      <c r="J25" s="50">
        <v>932.53210000000001</v>
      </c>
      <c r="K25" s="50">
        <v>714.93592999999998</v>
      </c>
      <c r="L25" s="50">
        <v>685.30798000000095</v>
      </c>
      <c r="M25" s="50">
        <v>0</v>
      </c>
      <c r="N25" s="50">
        <v>0</v>
      </c>
      <c r="O25" s="50">
        <v>0</v>
      </c>
      <c r="P25" s="51">
        <v>6584.6804000000102</v>
      </c>
      <c r="Q25" s="71">
        <v>1.0110471179439999</v>
      </c>
    </row>
    <row r="26" spans="1:17" ht="14.4" customHeight="1" x14ac:dyDescent="0.3">
      <c r="A26" s="15" t="s">
        <v>30</v>
      </c>
      <c r="B26" s="46">
        <v>1050.06826315077</v>
      </c>
      <c r="C26" s="47">
        <v>87.505688595896999</v>
      </c>
      <c r="D26" s="47">
        <v>85.055779999999999</v>
      </c>
      <c r="E26" s="47">
        <v>84.444329999999994</v>
      </c>
      <c r="F26" s="47">
        <v>83.851140000000001</v>
      </c>
      <c r="G26" s="47">
        <v>90.318539999999999</v>
      </c>
      <c r="H26" s="47">
        <v>80.432910000000007</v>
      </c>
      <c r="I26" s="47">
        <v>111.85373</v>
      </c>
      <c r="J26" s="47">
        <v>109.26564999999999</v>
      </c>
      <c r="K26" s="47">
        <v>80.178089999999997</v>
      </c>
      <c r="L26" s="47">
        <v>82.149680000000004</v>
      </c>
      <c r="M26" s="47">
        <v>0</v>
      </c>
      <c r="N26" s="47">
        <v>0</v>
      </c>
      <c r="O26" s="47">
        <v>0</v>
      </c>
      <c r="P26" s="48">
        <v>807.54984999999999</v>
      </c>
      <c r="Q26" s="70">
        <v>1.025393463566</v>
      </c>
    </row>
    <row r="27" spans="1:17" ht="14.4" customHeight="1" x14ac:dyDescent="0.3">
      <c r="A27" s="18" t="s">
        <v>31</v>
      </c>
      <c r="B27" s="49">
        <v>9733.7128835088206</v>
      </c>
      <c r="C27" s="50">
        <v>811.14274029240198</v>
      </c>
      <c r="D27" s="50">
        <v>783.54584</v>
      </c>
      <c r="E27" s="50">
        <v>767.07713000000001</v>
      </c>
      <c r="F27" s="50">
        <v>787.79102000000205</v>
      </c>
      <c r="G27" s="50">
        <v>776.94283000000303</v>
      </c>
      <c r="H27" s="50">
        <v>809.57637999999997</v>
      </c>
      <c r="I27" s="50">
        <v>862.92762000000005</v>
      </c>
      <c r="J27" s="50">
        <v>1041.79775</v>
      </c>
      <c r="K27" s="50">
        <v>795.11401999999998</v>
      </c>
      <c r="L27" s="50">
        <v>767.45766000000106</v>
      </c>
      <c r="M27" s="50">
        <v>0</v>
      </c>
      <c r="N27" s="50">
        <v>0</v>
      </c>
      <c r="O27" s="50">
        <v>0</v>
      </c>
      <c r="P27" s="51">
        <v>7392.2302500000096</v>
      </c>
      <c r="Q27" s="71">
        <v>1.0125947948080001</v>
      </c>
    </row>
    <row r="28" spans="1:17" ht="14.4" customHeight="1" x14ac:dyDescent="0.3">
      <c r="A28" s="16" t="s">
        <v>32</v>
      </c>
      <c r="B28" s="46">
        <v>61.461561239787002</v>
      </c>
      <c r="C28" s="47">
        <v>5.1217967699819997</v>
      </c>
      <c r="D28" s="47">
        <v>12.542400000000001</v>
      </c>
      <c r="E28" s="47">
        <v>4.1832000000000003</v>
      </c>
      <c r="F28" s="47">
        <v>4.1832000000000003</v>
      </c>
      <c r="G28" s="47">
        <v>5.5776000000000003</v>
      </c>
      <c r="H28" s="47">
        <v>0.32090000000000002</v>
      </c>
      <c r="I28" s="47">
        <v>0</v>
      </c>
      <c r="J28" s="47">
        <v>0</v>
      </c>
      <c r="K28" s="47">
        <v>2.9148000000000001</v>
      </c>
      <c r="L28" s="47">
        <v>8.8999999999999996E-2</v>
      </c>
      <c r="M28" s="47">
        <v>0</v>
      </c>
      <c r="N28" s="47">
        <v>0</v>
      </c>
      <c r="O28" s="47">
        <v>0</v>
      </c>
      <c r="P28" s="48">
        <v>29.8111</v>
      </c>
      <c r="Q28" s="70">
        <v>0.64671532143900001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220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220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218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" customHeight="1" thickBot="1" x14ac:dyDescent="0.35">
      <c r="A2" s="193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1" ht="14.4" customHeight="1" x14ac:dyDescent="0.3">
      <c r="A4" s="60"/>
      <c r="B4" s="306"/>
      <c r="C4" s="307"/>
      <c r="D4" s="307"/>
      <c r="E4" s="307"/>
      <c r="F4" s="310" t="s">
        <v>214</v>
      </c>
      <c r="G4" s="312" t="s">
        <v>40</v>
      </c>
      <c r="H4" s="112" t="s">
        <v>105</v>
      </c>
      <c r="I4" s="310" t="s">
        <v>41</v>
      </c>
      <c r="J4" s="312" t="s">
        <v>216</v>
      </c>
      <c r="K4" s="313" t="s">
        <v>217</v>
      </c>
    </row>
    <row r="5" spans="1:11" ht="42" thickBot="1" x14ac:dyDescent="0.35">
      <c r="A5" s="61"/>
      <c r="B5" s="24" t="s">
        <v>210</v>
      </c>
      <c r="C5" s="25" t="s">
        <v>211</v>
      </c>
      <c r="D5" s="26" t="s">
        <v>212</v>
      </c>
      <c r="E5" s="26" t="s">
        <v>213</v>
      </c>
      <c r="F5" s="311"/>
      <c r="G5" s="311"/>
      <c r="H5" s="25" t="s">
        <v>215</v>
      </c>
      <c r="I5" s="311"/>
      <c r="J5" s="311"/>
      <c r="K5" s="314"/>
    </row>
    <row r="6" spans="1:11" ht="14.4" customHeight="1" thickBot="1" x14ac:dyDescent="0.35">
      <c r="A6" s="406" t="s">
        <v>222</v>
      </c>
      <c r="B6" s="388">
        <v>7925.7645233583698</v>
      </c>
      <c r="C6" s="388">
        <v>8642.1627599999993</v>
      </c>
      <c r="D6" s="389">
        <v>716.39823664163305</v>
      </c>
      <c r="E6" s="390">
        <v>1.090388534068</v>
      </c>
      <c r="F6" s="388">
        <v>8683.6446203580508</v>
      </c>
      <c r="G6" s="389">
        <v>6512.7334652685404</v>
      </c>
      <c r="H6" s="391">
        <v>685.30798000000095</v>
      </c>
      <c r="I6" s="388">
        <v>6584.6804000000102</v>
      </c>
      <c r="J6" s="389">
        <v>71.946934731468005</v>
      </c>
      <c r="K6" s="392">
        <v>0.75828533845799995</v>
      </c>
    </row>
    <row r="7" spans="1:11" ht="14.4" customHeight="1" thickBot="1" x14ac:dyDescent="0.35">
      <c r="A7" s="407" t="s">
        <v>223</v>
      </c>
      <c r="B7" s="388">
        <v>143.24296278281599</v>
      </c>
      <c r="C7" s="388">
        <v>135.8366</v>
      </c>
      <c r="D7" s="389">
        <v>-7.4063627828160001</v>
      </c>
      <c r="E7" s="390">
        <v>0.94829510197900002</v>
      </c>
      <c r="F7" s="388">
        <v>171.72861099517601</v>
      </c>
      <c r="G7" s="389">
        <v>128.796458246382</v>
      </c>
      <c r="H7" s="391">
        <v>5.8455000000000004</v>
      </c>
      <c r="I7" s="388">
        <v>114.51318999999999</v>
      </c>
      <c r="J7" s="389">
        <v>-14.283268246381001</v>
      </c>
      <c r="K7" s="392">
        <v>0.66682650803700005</v>
      </c>
    </row>
    <row r="8" spans="1:11" ht="14.4" customHeight="1" thickBot="1" x14ac:dyDescent="0.35">
      <c r="A8" s="408" t="s">
        <v>224</v>
      </c>
      <c r="B8" s="388">
        <v>55.616464128078</v>
      </c>
      <c r="C8" s="388">
        <v>50.663600000000002</v>
      </c>
      <c r="D8" s="389">
        <v>-4.9528641280779997</v>
      </c>
      <c r="E8" s="390">
        <v>0.91094608034199998</v>
      </c>
      <c r="F8" s="388">
        <v>86.895379072704003</v>
      </c>
      <c r="G8" s="389">
        <v>65.171534304527995</v>
      </c>
      <c r="H8" s="391">
        <v>1.1495</v>
      </c>
      <c r="I8" s="388">
        <v>56.722189999999998</v>
      </c>
      <c r="J8" s="389">
        <v>-8.4493443045279992</v>
      </c>
      <c r="K8" s="392">
        <v>0.65276417003099996</v>
      </c>
    </row>
    <row r="9" spans="1:11" ht="14.4" customHeight="1" thickBot="1" x14ac:dyDescent="0.35">
      <c r="A9" s="409" t="s">
        <v>225</v>
      </c>
      <c r="B9" s="393">
        <v>0</v>
      </c>
      <c r="C9" s="393">
        <v>0</v>
      </c>
      <c r="D9" s="394">
        <v>0</v>
      </c>
      <c r="E9" s="395" t="s">
        <v>220</v>
      </c>
      <c r="F9" s="393">
        <v>0</v>
      </c>
      <c r="G9" s="394">
        <v>0</v>
      </c>
      <c r="H9" s="396">
        <v>0</v>
      </c>
      <c r="I9" s="393">
        <v>0.96404000000000001</v>
      </c>
      <c r="J9" s="394">
        <v>0.96404000000000001</v>
      </c>
      <c r="K9" s="397" t="s">
        <v>226</v>
      </c>
    </row>
    <row r="10" spans="1:11" ht="14.4" customHeight="1" thickBot="1" x14ac:dyDescent="0.35">
      <c r="A10" s="410" t="s">
        <v>227</v>
      </c>
      <c r="B10" s="388">
        <v>0</v>
      </c>
      <c r="C10" s="388">
        <v>0</v>
      </c>
      <c r="D10" s="389">
        <v>0</v>
      </c>
      <c r="E10" s="390">
        <v>1</v>
      </c>
      <c r="F10" s="388">
        <v>0</v>
      </c>
      <c r="G10" s="389">
        <v>0</v>
      </c>
      <c r="H10" s="391">
        <v>0</v>
      </c>
      <c r="I10" s="388">
        <v>0.96404000000000001</v>
      </c>
      <c r="J10" s="389">
        <v>0.96404000000000001</v>
      </c>
      <c r="K10" s="398" t="s">
        <v>226</v>
      </c>
    </row>
    <row r="11" spans="1:11" ht="14.4" customHeight="1" thickBot="1" x14ac:dyDescent="0.35">
      <c r="A11" s="409" t="s">
        <v>228</v>
      </c>
      <c r="B11" s="393">
        <v>0</v>
      </c>
      <c r="C11" s="393">
        <v>0</v>
      </c>
      <c r="D11" s="394">
        <v>0</v>
      </c>
      <c r="E11" s="395" t="s">
        <v>220</v>
      </c>
      <c r="F11" s="393">
        <v>0</v>
      </c>
      <c r="G11" s="394">
        <v>0</v>
      </c>
      <c r="H11" s="396">
        <v>0</v>
      </c>
      <c r="I11" s="393">
        <v>4.7940000000000003E-2</v>
      </c>
      <c r="J11" s="394">
        <v>4.7940000000000003E-2</v>
      </c>
      <c r="K11" s="397" t="s">
        <v>226</v>
      </c>
    </row>
    <row r="12" spans="1:11" ht="14.4" customHeight="1" thickBot="1" x14ac:dyDescent="0.35">
      <c r="A12" s="410" t="s">
        <v>229</v>
      </c>
      <c r="B12" s="388">
        <v>0</v>
      </c>
      <c r="C12" s="388">
        <v>0</v>
      </c>
      <c r="D12" s="389">
        <v>0</v>
      </c>
      <c r="E12" s="390">
        <v>1</v>
      </c>
      <c r="F12" s="388">
        <v>0</v>
      </c>
      <c r="G12" s="389">
        <v>0</v>
      </c>
      <c r="H12" s="391">
        <v>0</v>
      </c>
      <c r="I12" s="388">
        <v>4.7940000000000003E-2</v>
      </c>
      <c r="J12" s="389">
        <v>4.7940000000000003E-2</v>
      </c>
      <c r="K12" s="398" t="s">
        <v>226</v>
      </c>
    </row>
    <row r="13" spans="1:11" ht="14.4" customHeight="1" thickBot="1" x14ac:dyDescent="0.35">
      <c r="A13" s="409" t="s">
        <v>230</v>
      </c>
      <c r="B13" s="393">
        <v>52.616464128078</v>
      </c>
      <c r="C13" s="393">
        <v>44.473979999999997</v>
      </c>
      <c r="D13" s="394">
        <v>-8.1424841280779994</v>
      </c>
      <c r="E13" s="399">
        <v>0.84524835974800006</v>
      </c>
      <c r="F13" s="393">
        <v>80.332166567963995</v>
      </c>
      <c r="G13" s="394">
        <v>60.249124925973</v>
      </c>
      <c r="H13" s="396">
        <v>1.1495</v>
      </c>
      <c r="I13" s="393">
        <v>49.253909999999998</v>
      </c>
      <c r="J13" s="394">
        <v>-10.995214925973</v>
      </c>
      <c r="K13" s="400">
        <v>0.61312811672099998</v>
      </c>
    </row>
    <row r="14" spans="1:11" ht="14.4" customHeight="1" thickBot="1" x14ac:dyDescent="0.35">
      <c r="A14" s="410" t="s">
        <v>231</v>
      </c>
      <c r="B14" s="388">
        <v>0</v>
      </c>
      <c r="C14" s="388">
        <v>1.8432900000000001</v>
      </c>
      <c r="D14" s="389">
        <v>1.8432900000000001</v>
      </c>
      <c r="E14" s="401" t="s">
        <v>220</v>
      </c>
      <c r="F14" s="388">
        <v>0</v>
      </c>
      <c r="G14" s="389">
        <v>0</v>
      </c>
      <c r="H14" s="391">
        <v>1.1495</v>
      </c>
      <c r="I14" s="388">
        <v>1.1495</v>
      </c>
      <c r="J14" s="389">
        <v>1.1495</v>
      </c>
      <c r="K14" s="398" t="s">
        <v>220</v>
      </c>
    </row>
    <row r="15" spans="1:11" ht="14.4" customHeight="1" thickBot="1" x14ac:dyDescent="0.35">
      <c r="A15" s="410" t="s">
        <v>232</v>
      </c>
      <c r="B15" s="388">
        <v>1</v>
      </c>
      <c r="C15" s="388">
        <v>0</v>
      </c>
      <c r="D15" s="389">
        <v>-1</v>
      </c>
      <c r="E15" s="390">
        <v>0</v>
      </c>
      <c r="F15" s="388">
        <v>1</v>
      </c>
      <c r="G15" s="389">
        <v>0.75</v>
      </c>
      <c r="H15" s="391">
        <v>0</v>
      </c>
      <c r="I15" s="388">
        <v>1.1467099999999999</v>
      </c>
      <c r="J15" s="389">
        <v>0.39671000000000001</v>
      </c>
      <c r="K15" s="392">
        <v>1.1467099999999999</v>
      </c>
    </row>
    <row r="16" spans="1:11" ht="14.4" customHeight="1" thickBot="1" x14ac:dyDescent="0.35">
      <c r="A16" s="410" t="s">
        <v>233</v>
      </c>
      <c r="B16" s="388">
        <v>0</v>
      </c>
      <c r="C16" s="388">
        <v>0</v>
      </c>
      <c r="D16" s="389">
        <v>0</v>
      </c>
      <c r="E16" s="390">
        <v>1</v>
      </c>
      <c r="F16" s="388">
        <v>5</v>
      </c>
      <c r="G16" s="389">
        <v>3.75</v>
      </c>
      <c r="H16" s="391">
        <v>0</v>
      </c>
      <c r="I16" s="388">
        <v>2.9337</v>
      </c>
      <c r="J16" s="389">
        <v>-0.81630000000000003</v>
      </c>
      <c r="K16" s="392">
        <v>0.58674000000000004</v>
      </c>
    </row>
    <row r="17" spans="1:11" ht="14.4" customHeight="1" thickBot="1" x14ac:dyDescent="0.35">
      <c r="A17" s="410" t="s">
        <v>234</v>
      </c>
      <c r="B17" s="388">
        <v>38.094335208730001</v>
      </c>
      <c r="C17" s="388">
        <v>32.715339999999998</v>
      </c>
      <c r="D17" s="389">
        <v>-5.3789952087300001</v>
      </c>
      <c r="E17" s="390">
        <v>0.85879802917500003</v>
      </c>
      <c r="F17" s="388">
        <v>64.908027492928994</v>
      </c>
      <c r="G17" s="389">
        <v>48.681020619697001</v>
      </c>
      <c r="H17" s="391">
        <v>0</v>
      </c>
      <c r="I17" s="388">
        <v>38.065739999999998</v>
      </c>
      <c r="J17" s="389">
        <v>-10.615280619697</v>
      </c>
      <c r="K17" s="392">
        <v>0.58645658280299995</v>
      </c>
    </row>
    <row r="18" spans="1:11" ht="14.4" customHeight="1" thickBot="1" x14ac:dyDescent="0.35">
      <c r="A18" s="410" t="s">
        <v>235</v>
      </c>
      <c r="B18" s="388">
        <v>0.35671415024399999</v>
      </c>
      <c r="C18" s="388">
        <v>0.30336999999999997</v>
      </c>
      <c r="D18" s="389">
        <v>-5.3344150244000001E-2</v>
      </c>
      <c r="E18" s="390">
        <v>0.85045687083699995</v>
      </c>
      <c r="F18" s="388">
        <v>0.27425213025200001</v>
      </c>
      <c r="G18" s="389">
        <v>0.20568909768900001</v>
      </c>
      <c r="H18" s="391">
        <v>0</v>
      </c>
      <c r="I18" s="388">
        <v>0</v>
      </c>
      <c r="J18" s="389">
        <v>-0.20568909768900001</v>
      </c>
      <c r="K18" s="392">
        <v>0</v>
      </c>
    </row>
    <row r="19" spans="1:11" ht="14.4" customHeight="1" thickBot="1" x14ac:dyDescent="0.35">
      <c r="A19" s="410" t="s">
        <v>236</v>
      </c>
      <c r="B19" s="388">
        <v>11.165414769103</v>
      </c>
      <c r="C19" s="388">
        <v>8.0454899999999991</v>
      </c>
      <c r="D19" s="389">
        <v>-3.1199247691030001</v>
      </c>
      <c r="E19" s="390">
        <v>0.72057242533099997</v>
      </c>
      <c r="F19" s="388">
        <v>7.1498869447819997</v>
      </c>
      <c r="G19" s="389">
        <v>5.3624152085869996</v>
      </c>
      <c r="H19" s="391">
        <v>0</v>
      </c>
      <c r="I19" s="388">
        <v>4.5975000000000001</v>
      </c>
      <c r="J19" s="389">
        <v>-0.76491520858700002</v>
      </c>
      <c r="K19" s="392">
        <v>0.64301716034099998</v>
      </c>
    </row>
    <row r="20" spans="1:11" ht="14.4" customHeight="1" thickBot="1" x14ac:dyDescent="0.35">
      <c r="A20" s="410" t="s">
        <v>237</v>
      </c>
      <c r="B20" s="388">
        <v>2</v>
      </c>
      <c r="C20" s="388">
        <v>1.5664899999999999</v>
      </c>
      <c r="D20" s="389">
        <v>-0.43350999999899997</v>
      </c>
      <c r="E20" s="390">
        <v>0.78324499999999997</v>
      </c>
      <c r="F20" s="388">
        <v>2</v>
      </c>
      <c r="G20" s="389">
        <v>1.5</v>
      </c>
      <c r="H20" s="391">
        <v>0</v>
      </c>
      <c r="I20" s="388">
        <v>1.36076</v>
      </c>
      <c r="J20" s="389">
        <v>-0.13924</v>
      </c>
      <c r="K20" s="392">
        <v>0.68037999999999998</v>
      </c>
    </row>
    <row r="21" spans="1:11" ht="14.4" customHeight="1" thickBot="1" x14ac:dyDescent="0.35">
      <c r="A21" s="409" t="s">
        <v>238</v>
      </c>
      <c r="B21" s="393">
        <v>0</v>
      </c>
      <c r="C21" s="393">
        <v>0.64056999999999997</v>
      </c>
      <c r="D21" s="394">
        <v>0.64056999999999997</v>
      </c>
      <c r="E21" s="395" t="s">
        <v>226</v>
      </c>
      <c r="F21" s="393">
        <v>0.59468188385800003</v>
      </c>
      <c r="G21" s="394">
        <v>0.446011412893</v>
      </c>
      <c r="H21" s="396">
        <v>0</v>
      </c>
      <c r="I21" s="393">
        <v>0</v>
      </c>
      <c r="J21" s="394">
        <v>-0.446011412893</v>
      </c>
      <c r="K21" s="400">
        <v>0</v>
      </c>
    </row>
    <row r="22" spans="1:11" ht="14.4" customHeight="1" thickBot="1" x14ac:dyDescent="0.35">
      <c r="A22" s="410" t="s">
        <v>239</v>
      </c>
      <c r="B22" s="388">
        <v>0</v>
      </c>
      <c r="C22" s="388">
        <v>0.64056999999999997</v>
      </c>
      <c r="D22" s="389">
        <v>0.64056999999999997</v>
      </c>
      <c r="E22" s="401" t="s">
        <v>226</v>
      </c>
      <c r="F22" s="388">
        <v>0.59468188385800003</v>
      </c>
      <c r="G22" s="389">
        <v>0.446011412893</v>
      </c>
      <c r="H22" s="391">
        <v>0</v>
      </c>
      <c r="I22" s="388">
        <v>0</v>
      </c>
      <c r="J22" s="389">
        <v>-0.446011412893</v>
      </c>
      <c r="K22" s="392">
        <v>0</v>
      </c>
    </row>
    <row r="23" spans="1:11" ht="14.4" customHeight="1" thickBot="1" x14ac:dyDescent="0.35">
      <c r="A23" s="409" t="s">
        <v>240</v>
      </c>
      <c r="B23" s="393">
        <v>3</v>
      </c>
      <c r="C23" s="393">
        <v>5.5490500000000003</v>
      </c>
      <c r="D23" s="394">
        <v>2.5490499999999998</v>
      </c>
      <c r="E23" s="399">
        <v>1.8496833333330001</v>
      </c>
      <c r="F23" s="393">
        <v>5.9685306208810003</v>
      </c>
      <c r="G23" s="394">
        <v>4.4763979656609996</v>
      </c>
      <c r="H23" s="396">
        <v>0</v>
      </c>
      <c r="I23" s="393">
        <v>5.9363000000000001</v>
      </c>
      <c r="J23" s="394">
        <v>1.459902034338</v>
      </c>
      <c r="K23" s="400">
        <v>0.99459990692300004</v>
      </c>
    </row>
    <row r="24" spans="1:11" ht="14.4" customHeight="1" thickBot="1" x14ac:dyDescent="0.35">
      <c r="A24" s="410" t="s">
        <v>241</v>
      </c>
      <c r="B24" s="388">
        <v>0</v>
      </c>
      <c r="C24" s="388">
        <v>0.21299999999999999</v>
      </c>
      <c r="D24" s="389">
        <v>0.21299999999999999</v>
      </c>
      <c r="E24" s="401" t="s">
        <v>226</v>
      </c>
      <c r="F24" s="388">
        <v>0</v>
      </c>
      <c r="G24" s="389">
        <v>0</v>
      </c>
      <c r="H24" s="391">
        <v>0</v>
      </c>
      <c r="I24" s="388">
        <v>0</v>
      </c>
      <c r="J24" s="389">
        <v>0</v>
      </c>
      <c r="K24" s="398" t="s">
        <v>220</v>
      </c>
    </row>
    <row r="25" spans="1:11" ht="14.4" customHeight="1" thickBot="1" x14ac:dyDescent="0.35">
      <c r="A25" s="410" t="s">
        <v>242</v>
      </c>
      <c r="B25" s="388">
        <v>3</v>
      </c>
      <c r="C25" s="388">
        <v>5.3360500000000002</v>
      </c>
      <c r="D25" s="389">
        <v>2.3360500000000002</v>
      </c>
      <c r="E25" s="390">
        <v>1.7786833333330001</v>
      </c>
      <c r="F25" s="388">
        <v>5.9685306208810003</v>
      </c>
      <c r="G25" s="389">
        <v>4.4763979656609996</v>
      </c>
      <c r="H25" s="391">
        <v>0</v>
      </c>
      <c r="I25" s="388">
        <v>5.9363000000000001</v>
      </c>
      <c r="J25" s="389">
        <v>1.459902034338</v>
      </c>
      <c r="K25" s="392">
        <v>0.99459990692300004</v>
      </c>
    </row>
    <row r="26" spans="1:11" ht="14.4" customHeight="1" thickBot="1" x14ac:dyDescent="0.35">
      <c r="A26" s="409" t="s">
        <v>243</v>
      </c>
      <c r="B26" s="393">
        <v>0</v>
      </c>
      <c r="C26" s="393">
        <v>0</v>
      </c>
      <c r="D26" s="394">
        <v>0</v>
      </c>
      <c r="E26" s="399">
        <v>1</v>
      </c>
      <c r="F26" s="393">
        <v>0</v>
      </c>
      <c r="G26" s="394">
        <v>0</v>
      </c>
      <c r="H26" s="396">
        <v>0</v>
      </c>
      <c r="I26" s="393">
        <v>0.52</v>
      </c>
      <c r="J26" s="394">
        <v>0.52</v>
      </c>
      <c r="K26" s="397" t="s">
        <v>226</v>
      </c>
    </row>
    <row r="27" spans="1:11" ht="14.4" customHeight="1" thickBot="1" x14ac:dyDescent="0.35">
      <c r="A27" s="410" t="s">
        <v>244</v>
      </c>
      <c r="B27" s="388">
        <v>0</v>
      </c>
      <c r="C27" s="388">
        <v>0</v>
      </c>
      <c r="D27" s="389">
        <v>0</v>
      </c>
      <c r="E27" s="390">
        <v>1</v>
      </c>
      <c r="F27" s="388">
        <v>0</v>
      </c>
      <c r="G27" s="389">
        <v>0</v>
      </c>
      <c r="H27" s="391">
        <v>0</v>
      </c>
      <c r="I27" s="388">
        <v>0.52</v>
      </c>
      <c r="J27" s="389">
        <v>0.52</v>
      </c>
      <c r="K27" s="398" t="s">
        <v>226</v>
      </c>
    </row>
    <row r="28" spans="1:11" ht="14.4" customHeight="1" thickBot="1" x14ac:dyDescent="0.35">
      <c r="A28" s="408" t="s">
        <v>18</v>
      </c>
      <c r="B28" s="388">
        <v>87.626498654738</v>
      </c>
      <c r="C28" s="388">
        <v>85.173000000000002</v>
      </c>
      <c r="D28" s="389">
        <v>-2.453498654738</v>
      </c>
      <c r="E28" s="390">
        <v>0.97200049422900003</v>
      </c>
      <c r="F28" s="388">
        <v>84.833231922471001</v>
      </c>
      <c r="G28" s="389">
        <v>63.624923941852998</v>
      </c>
      <c r="H28" s="391">
        <v>4.6959999999999997</v>
      </c>
      <c r="I28" s="388">
        <v>57.790999999999997</v>
      </c>
      <c r="J28" s="389">
        <v>-5.8339239418529996</v>
      </c>
      <c r="K28" s="392">
        <v>0.681230676827</v>
      </c>
    </row>
    <row r="29" spans="1:11" ht="14.4" customHeight="1" thickBot="1" x14ac:dyDescent="0.35">
      <c r="A29" s="409" t="s">
        <v>245</v>
      </c>
      <c r="B29" s="393">
        <v>87.626498654738</v>
      </c>
      <c r="C29" s="393">
        <v>85.173000000000002</v>
      </c>
      <c r="D29" s="394">
        <v>-2.453498654738</v>
      </c>
      <c r="E29" s="399">
        <v>0.97200049422900003</v>
      </c>
      <c r="F29" s="393">
        <v>84.833231922471001</v>
      </c>
      <c r="G29" s="394">
        <v>63.624923941852998</v>
      </c>
      <c r="H29" s="396">
        <v>4.6959999999999997</v>
      </c>
      <c r="I29" s="393">
        <v>57.790999999999997</v>
      </c>
      <c r="J29" s="394">
        <v>-5.8339239418529996</v>
      </c>
      <c r="K29" s="400">
        <v>0.681230676827</v>
      </c>
    </row>
    <row r="30" spans="1:11" ht="14.4" customHeight="1" thickBot="1" x14ac:dyDescent="0.35">
      <c r="A30" s="410" t="s">
        <v>246</v>
      </c>
      <c r="B30" s="388">
        <v>13.999999999999</v>
      </c>
      <c r="C30" s="388">
        <v>14.555</v>
      </c>
      <c r="D30" s="389">
        <v>0.55500000000000005</v>
      </c>
      <c r="E30" s="390">
        <v>1.039642857142</v>
      </c>
      <c r="F30" s="388">
        <v>14.388757762097001</v>
      </c>
      <c r="G30" s="389">
        <v>10.791568321572999</v>
      </c>
      <c r="H30" s="391">
        <v>1.17</v>
      </c>
      <c r="I30" s="388">
        <v>11.032</v>
      </c>
      <c r="J30" s="389">
        <v>0.240431678426</v>
      </c>
      <c r="K30" s="392">
        <v>0.76670968977300002</v>
      </c>
    </row>
    <row r="31" spans="1:11" ht="14.4" customHeight="1" thickBot="1" x14ac:dyDescent="0.35">
      <c r="A31" s="410" t="s">
        <v>247</v>
      </c>
      <c r="B31" s="388">
        <v>14.626498654738</v>
      </c>
      <c r="C31" s="388">
        <v>13.295999999999999</v>
      </c>
      <c r="D31" s="389">
        <v>-1.330498654738</v>
      </c>
      <c r="E31" s="390">
        <v>0.90903505437999998</v>
      </c>
      <c r="F31" s="388">
        <v>14.138305552174</v>
      </c>
      <c r="G31" s="389">
        <v>10.60372916413</v>
      </c>
      <c r="H31" s="391">
        <v>1.1439999999999999</v>
      </c>
      <c r="I31" s="388">
        <v>11.125</v>
      </c>
      <c r="J31" s="389">
        <v>0.52127083586900003</v>
      </c>
      <c r="K31" s="392">
        <v>0.78686939951500001</v>
      </c>
    </row>
    <row r="32" spans="1:11" ht="14.4" customHeight="1" thickBot="1" x14ac:dyDescent="0.35">
      <c r="A32" s="410" t="s">
        <v>248</v>
      </c>
      <c r="B32" s="388">
        <v>58.999999999998998</v>
      </c>
      <c r="C32" s="388">
        <v>57.322000000000003</v>
      </c>
      <c r="D32" s="389">
        <v>-1.6779999999990001</v>
      </c>
      <c r="E32" s="390">
        <v>0.97155932203299999</v>
      </c>
      <c r="F32" s="388">
        <v>56.306168608198</v>
      </c>
      <c r="G32" s="389">
        <v>42.229626456148999</v>
      </c>
      <c r="H32" s="391">
        <v>2.3820000000000001</v>
      </c>
      <c r="I32" s="388">
        <v>35.634</v>
      </c>
      <c r="J32" s="389">
        <v>-6.5956264561479996</v>
      </c>
      <c r="K32" s="392">
        <v>0.63286138767400002</v>
      </c>
    </row>
    <row r="33" spans="1:11" ht="14.4" customHeight="1" thickBot="1" x14ac:dyDescent="0.35">
      <c r="A33" s="411" t="s">
        <v>249</v>
      </c>
      <c r="B33" s="393">
        <v>54.521560575551</v>
      </c>
      <c r="C33" s="393">
        <v>107.56623999999999</v>
      </c>
      <c r="D33" s="394">
        <v>53.044679424447999</v>
      </c>
      <c r="E33" s="399">
        <v>1.9729119794900001</v>
      </c>
      <c r="F33" s="393">
        <v>61.599674290537003</v>
      </c>
      <c r="G33" s="394">
        <v>46.199755717902001</v>
      </c>
      <c r="H33" s="396">
        <v>3.5405099999999998</v>
      </c>
      <c r="I33" s="393">
        <v>65.007919999999999</v>
      </c>
      <c r="J33" s="394">
        <v>18.808164282097</v>
      </c>
      <c r="K33" s="400">
        <v>1.055328956666</v>
      </c>
    </row>
    <row r="34" spans="1:11" ht="14.4" customHeight="1" thickBot="1" x14ac:dyDescent="0.35">
      <c r="A34" s="408" t="s">
        <v>21</v>
      </c>
      <c r="B34" s="388">
        <v>0.99999999999900002</v>
      </c>
      <c r="C34" s="388">
        <v>2.47485</v>
      </c>
      <c r="D34" s="389">
        <v>1.47485</v>
      </c>
      <c r="E34" s="390">
        <v>2.47485</v>
      </c>
      <c r="F34" s="388">
        <v>3.5310529482659998</v>
      </c>
      <c r="G34" s="389">
        <v>2.6482897111999999</v>
      </c>
      <c r="H34" s="391">
        <v>0</v>
      </c>
      <c r="I34" s="388">
        <v>1.59202</v>
      </c>
      <c r="J34" s="389">
        <v>-1.0562697111999999</v>
      </c>
      <c r="K34" s="392">
        <v>0.45086268128000001</v>
      </c>
    </row>
    <row r="35" spans="1:11" ht="14.4" customHeight="1" thickBot="1" x14ac:dyDescent="0.35">
      <c r="A35" s="412" t="s">
        <v>250</v>
      </c>
      <c r="B35" s="388">
        <v>0.99999999999900002</v>
      </c>
      <c r="C35" s="388">
        <v>2.47485</v>
      </c>
      <c r="D35" s="389">
        <v>1.47485</v>
      </c>
      <c r="E35" s="390">
        <v>2.47485</v>
      </c>
      <c r="F35" s="388">
        <v>3.5310529482659998</v>
      </c>
      <c r="G35" s="389">
        <v>2.6482897111999999</v>
      </c>
      <c r="H35" s="391">
        <v>0</v>
      </c>
      <c r="I35" s="388">
        <v>1.59202</v>
      </c>
      <c r="J35" s="389">
        <v>-1.0562697111999999</v>
      </c>
      <c r="K35" s="392">
        <v>0.45086268128000001</v>
      </c>
    </row>
    <row r="36" spans="1:11" ht="14.4" customHeight="1" thickBot="1" x14ac:dyDescent="0.35">
      <c r="A36" s="410" t="s">
        <v>251</v>
      </c>
      <c r="B36" s="388">
        <v>0.99999999999900002</v>
      </c>
      <c r="C36" s="388">
        <v>2.47485</v>
      </c>
      <c r="D36" s="389">
        <v>1.47485</v>
      </c>
      <c r="E36" s="390">
        <v>2.47485</v>
      </c>
      <c r="F36" s="388">
        <v>3.5310529482659998</v>
      </c>
      <c r="G36" s="389">
        <v>2.6482897111999999</v>
      </c>
      <c r="H36" s="391">
        <v>0</v>
      </c>
      <c r="I36" s="388">
        <v>1.59202</v>
      </c>
      <c r="J36" s="389">
        <v>-1.0562697111999999</v>
      </c>
      <c r="K36" s="392">
        <v>0.45086268128000001</v>
      </c>
    </row>
    <row r="37" spans="1:11" ht="14.4" customHeight="1" thickBot="1" x14ac:dyDescent="0.35">
      <c r="A37" s="413" t="s">
        <v>22</v>
      </c>
      <c r="B37" s="393">
        <v>0</v>
      </c>
      <c r="C37" s="393">
        <v>52.954999999999998</v>
      </c>
      <c r="D37" s="394">
        <v>52.954999999999998</v>
      </c>
      <c r="E37" s="395" t="s">
        <v>220</v>
      </c>
      <c r="F37" s="393">
        <v>0</v>
      </c>
      <c r="G37" s="394">
        <v>0</v>
      </c>
      <c r="H37" s="396">
        <v>0.755</v>
      </c>
      <c r="I37" s="393">
        <v>26.114999999999998</v>
      </c>
      <c r="J37" s="394">
        <v>26.114999999999998</v>
      </c>
      <c r="K37" s="397" t="s">
        <v>220</v>
      </c>
    </row>
    <row r="38" spans="1:11" ht="14.4" customHeight="1" thickBot="1" x14ac:dyDescent="0.35">
      <c r="A38" s="409" t="s">
        <v>252</v>
      </c>
      <c r="B38" s="393">
        <v>0</v>
      </c>
      <c r="C38" s="393">
        <v>52.954999999999998</v>
      </c>
      <c r="D38" s="394">
        <v>52.954999999999998</v>
      </c>
      <c r="E38" s="395" t="s">
        <v>220</v>
      </c>
      <c r="F38" s="393">
        <v>0</v>
      </c>
      <c r="G38" s="394">
        <v>0</v>
      </c>
      <c r="H38" s="396">
        <v>0.755</v>
      </c>
      <c r="I38" s="393">
        <v>26.114999999999998</v>
      </c>
      <c r="J38" s="394">
        <v>26.114999999999998</v>
      </c>
      <c r="K38" s="397" t="s">
        <v>220</v>
      </c>
    </row>
    <row r="39" spans="1:11" ht="14.4" customHeight="1" thickBot="1" x14ac:dyDescent="0.35">
      <c r="A39" s="410" t="s">
        <v>253</v>
      </c>
      <c r="B39" s="388">
        <v>0</v>
      </c>
      <c r="C39" s="388">
        <v>52.055</v>
      </c>
      <c r="D39" s="389">
        <v>52.055</v>
      </c>
      <c r="E39" s="401" t="s">
        <v>220</v>
      </c>
      <c r="F39" s="388">
        <v>0</v>
      </c>
      <c r="G39" s="389">
        <v>0</v>
      </c>
      <c r="H39" s="391">
        <v>0.755</v>
      </c>
      <c r="I39" s="388">
        <v>25.515000000000001</v>
      </c>
      <c r="J39" s="389">
        <v>25.515000000000001</v>
      </c>
      <c r="K39" s="398" t="s">
        <v>220</v>
      </c>
    </row>
    <row r="40" spans="1:11" ht="14.4" customHeight="1" thickBot="1" x14ac:dyDescent="0.35">
      <c r="A40" s="410" t="s">
        <v>254</v>
      </c>
      <c r="B40" s="388">
        <v>0</v>
      </c>
      <c r="C40" s="388">
        <v>0.9</v>
      </c>
      <c r="D40" s="389">
        <v>0.9</v>
      </c>
      <c r="E40" s="401" t="s">
        <v>220</v>
      </c>
      <c r="F40" s="388">
        <v>0</v>
      </c>
      <c r="G40" s="389">
        <v>0</v>
      </c>
      <c r="H40" s="391">
        <v>0</v>
      </c>
      <c r="I40" s="388">
        <v>0.6</v>
      </c>
      <c r="J40" s="389">
        <v>0.6</v>
      </c>
      <c r="K40" s="398" t="s">
        <v>220</v>
      </c>
    </row>
    <row r="41" spans="1:11" ht="14.4" customHeight="1" thickBot="1" x14ac:dyDescent="0.35">
      <c r="A41" s="408" t="s">
        <v>23</v>
      </c>
      <c r="B41" s="388">
        <v>53.521560575551</v>
      </c>
      <c r="C41" s="388">
        <v>52.136389999999999</v>
      </c>
      <c r="D41" s="389">
        <v>-1.385170575551</v>
      </c>
      <c r="E41" s="390">
        <v>0.97411939112599999</v>
      </c>
      <c r="F41" s="388">
        <v>58.068621342269999</v>
      </c>
      <c r="G41" s="389">
        <v>43.551466006702</v>
      </c>
      <c r="H41" s="391">
        <v>2.7855099999999999</v>
      </c>
      <c r="I41" s="388">
        <v>37.300899999999999</v>
      </c>
      <c r="J41" s="389">
        <v>-6.2505660067019999</v>
      </c>
      <c r="K41" s="392">
        <v>0.64235897353399996</v>
      </c>
    </row>
    <row r="42" spans="1:11" ht="14.4" customHeight="1" thickBot="1" x14ac:dyDescent="0.35">
      <c r="A42" s="409" t="s">
        <v>255</v>
      </c>
      <c r="B42" s="393">
        <v>8.5215605755509998</v>
      </c>
      <c r="C42" s="393">
        <v>6.2311699999999997</v>
      </c>
      <c r="D42" s="394">
        <v>-2.2903905755510001</v>
      </c>
      <c r="E42" s="399">
        <v>0.73122404573099997</v>
      </c>
      <c r="F42" s="393">
        <v>6.2104309664160002</v>
      </c>
      <c r="G42" s="394">
        <v>4.6578232248119997</v>
      </c>
      <c r="H42" s="396">
        <v>0.59984000000000004</v>
      </c>
      <c r="I42" s="393">
        <v>5.7404000000000002</v>
      </c>
      <c r="J42" s="394">
        <v>1.0825767751869999</v>
      </c>
      <c r="K42" s="400">
        <v>0.92431588581199997</v>
      </c>
    </row>
    <row r="43" spans="1:11" ht="14.4" customHeight="1" thickBot="1" x14ac:dyDescent="0.35">
      <c r="A43" s="410" t="s">
        <v>256</v>
      </c>
      <c r="B43" s="388">
        <v>4.9981097399200003</v>
      </c>
      <c r="C43" s="388">
        <v>3.9192</v>
      </c>
      <c r="D43" s="389">
        <v>-1.0789097399200001</v>
      </c>
      <c r="E43" s="390">
        <v>0.78413644436300001</v>
      </c>
      <c r="F43" s="388">
        <v>3.8327793762139999</v>
      </c>
      <c r="G43" s="389">
        <v>2.8745845321610002</v>
      </c>
      <c r="H43" s="391">
        <v>0.37030000000000002</v>
      </c>
      <c r="I43" s="388">
        <v>3.4104000000000001</v>
      </c>
      <c r="J43" s="389">
        <v>0.53581546783800005</v>
      </c>
      <c r="K43" s="392">
        <v>0.88979815043900001</v>
      </c>
    </row>
    <row r="44" spans="1:11" ht="14.4" customHeight="1" thickBot="1" x14ac:dyDescent="0.35">
      <c r="A44" s="410" t="s">
        <v>257</v>
      </c>
      <c r="B44" s="388">
        <v>3.5234508356299998</v>
      </c>
      <c r="C44" s="388">
        <v>2.3119700000000001</v>
      </c>
      <c r="D44" s="389">
        <v>-1.21148083563</v>
      </c>
      <c r="E44" s="390">
        <v>0.65616638569700003</v>
      </c>
      <c r="F44" s="388">
        <v>2.3776515902009998</v>
      </c>
      <c r="G44" s="389">
        <v>1.783238692651</v>
      </c>
      <c r="H44" s="391">
        <v>0.22953999999999999</v>
      </c>
      <c r="I44" s="388">
        <v>2.33</v>
      </c>
      <c r="J44" s="389">
        <v>0.54676130734799999</v>
      </c>
      <c r="K44" s="392">
        <v>0.97995854800600002</v>
      </c>
    </row>
    <row r="45" spans="1:11" ht="14.4" customHeight="1" thickBot="1" x14ac:dyDescent="0.35">
      <c r="A45" s="409" t="s">
        <v>258</v>
      </c>
      <c r="B45" s="393">
        <v>4</v>
      </c>
      <c r="C45" s="393">
        <v>4.32</v>
      </c>
      <c r="D45" s="394">
        <v>0.31999999999899997</v>
      </c>
      <c r="E45" s="399">
        <v>1.08</v>
      </c>
      <c r="F45" s="393">
        <v>4.5430985915489996</v>
      </c>
      <c r="G45" s="394">
        <v>3.4073239436609999</v>
      </c>
      <c r="H45" s="396">
        <v>0</v>
      </c>
      <c r="I45" s="393">
        <v>0.81</v>
      </c>
      <c r="J45" s="394">
        <v>-2.5973239436609998</v>
      </c>
      <c r="K45" s="400">
        <v>0.17829241071400001</v>
      </c>
    </row>
    <row r="46" spans="1:11" ht="14.4" customHeight="1" thickBot="1" x14ac:dyDescent="0.35">
      <c r="A46" s="410" t="s">
        <v>259</v>
      </c>
      <c r="B46" s="388">
        <v>4</v>
      </c>
      <c r="C46" s="388">
        <v>4.32</v>
      </c>
      <c r="D46" s="389">
        <v>0.31999999999899997</v>
      </c>
      <c r="E46" s="390">
        <v>1.08</v>
      </c>
      <c r="F46" s="388">
        <v>4.5430985915489996</v>
      </c>
      <c r="G46" s="389">
        <v>3.4073239436609999</v>
      </c>
      <c r="H46" s="391">
        <v>0</v>
      </c>
      <c r="I46" s="388">
        <v>0.81</v>
      </c>
      <c r="J46" s="389">
        <v>-2.5973239436609998</v>
      </c>
      <c r="K46" s="392">
        <v>0.17829241071400001</v>
      </c>
    </row>
    <row r="47" spans="1:11" ht="14.4" customHeight="1" thickBot="1" x14ac:dyDescent="0.35">
      <c r="A47" s="409" t="s">
        <v>260</v>
      </c>
      <c r="B47" s="393">
        <v>41</v>
      </c>
      <c r="C47" s="393">
        <v>41.58522</v>
      </c>
      <c r="D47" s="394">
        <v>0.58521999999899998</v>
      </c>
      <c r="E47" s="399">
        <v>1.0142736585359999</v>
      </c>
      <c r="F47" s="393">
        <v>47.315091784304002</v>
      </c>
      <c r="G47" s="394">
        <v>35.486318838228001</v>
      </c>
      <c r="H47" s="396">
        <v>2.18567</v>
      </c>
      <c r="I47" s="393">
        <v>29.8505</v>
      </c>
      <c r="J47" s="394">
        <v>-5.6358188382280003</v>
      </c>
      <c r="K47" s="400">
        <v>0.63088750067400001</v>
      </c>
    </row>
    <row r="48" spans="1:11" ht="14.4" customHeight="1" thickBot="1" x14ac:dyDescent="0.35">
      <c r="A48" s="410" t="s">
        <v>261</v>
      </c>
      <c r="B48" s="388">
        <v>41</v>
      </c>
      <c r="C48" s="388">
        <v>41.58522</v>
      </c>
      <c r="D48" s="389">
        <v>0.58521999999899998</v>
      </c>
      <c r="E48" s="390">
        <v>1.0142736585359999</v>
      </c>
      <c r="F48" s="388">
        <v>47.315091784304002</v>
      </c>
      <c r="G48" s="389">
        <v>35.486318838228001</v>
      </c>
      <c r="H48" s="391">
        <v>2.18567</v>
      </c>
      <c r="I48" s="388">
        <v>29.8505</v>
      </c>
      <c r="J48" s="389">
        <v>-5.6358188382280003</v>
      </c>
      <c r="K48" s="392">
        <v>0.63088750067400001</v>
      </c>
    </row>
    <row r="49" spans="1:11" ht="14.4" customHeight="1" thickBot="1" x14ac:dyDescent="0.35">
      <c r="A49" s="409" t="s">
        <v>262</v>
      </c>
      <c r="B49" s="393">
        <v>0</v>
      </c>
      <c r="C49" s="393">
        <v>0</v>
      </c>
      <c r="D49" s="394">
        <v>0</v>
      </c>
      <c r="E49" s="395" t="s">
        <v>220</v>
      </c>
      <c r="F49" s="393">
        <v>0</v>
      </c>
      <c r="G49" s="394">
        <v>0</v>
      </c>
      <c r="H49" s="396">
        <v>0</v>
      </c>
      <c r="I49" s="393">
        <v>0.9</v>
      </c>
      <c r="J49" s="394">
        <v>0.9</v>
      </c>
      <c r="K49" s="397" t="s">
        <v>226</v>
      </c>
    </row>
    <row r="50" spans="1:11" ht="14.4" customHeight="1" thickBot="1" x14ac:dyDescent="0.35">
      <c r="A50" s="410" t="s">
        <v>263</v>
      </c>
      <c r="B50" s="388">
        <v>0</v>
      </c>
      <c r="C50" s="388">
        <v>0</v>
      </c>
      <c r="D50" s="389">
        <v>0</v>
      </c>
      <c r="E50" s="401" t="s">
        <v>220</v>
      </c>
      <c r="F50" s="388">
        <v>0</v>
      </c>
      <c r="G50" s="389">
        <v>0</v>
      </c>
      <c r="H50" s="391">
        <v>0</v>
      </c>
      <c r="I50" s="388">
        <v>0.9</v>
      </c>
      <c r="J50" s="389">
        <v>0.9</v>
      </c>
      <c r="K50" s="398" t="s">
        <v>226</v>
      </c>
    </row>
    <row r="51" spans="1:11" ht="14.4" customHeight="1" thickBot="1" x14ac:dyDescent="0.35">
      <c r="A51" s="407" t="s">
        <v>24</v>
      </c>
      <c r="B51" s="388">
        <v>7683</v>
      </c>
      <c r="C51" s="388">
        <v>8217.2832199999993</v>
      </c>
      <c r="D51" s="389">
        <v>534.28321999999901</v>
      </c>
      <c r="E51" s="390">
        <v>1.0695409631649999</v>
      </c>
      <c r="F51" s="388">
        <v>8397.7299999999796</v>
      </c>
      <c r="G51" s="389">
        <v>6298.2974999999797</v>
      </c>
      <c r="H51" s="391">
        <v>666.69297000000097</v>
      </c>
      <c r="I51" s="388">
        <v>6291.9365400000097</v>
      </c>
      <c r="J51" s="389">
        <v>-6.3609599999770001</v>
      </c>
      <c r="K51" s="392">
        <v>0.74924253816200004</v>
      </c>
    </row>
    <row r="52" spans="1:11" ht="14.4" customHeight="1" thickBot="1" x14ac:dyDescent="0.35">
      <c r="A52" s="413" t="s">
        <v>264</v>
      </c>
      <c r="B52" s="393">
        <v>5654</v>
      </c>
      <c r="C52" s="393">
        <v>6043.777</v>
      </c>
      <c r="D52" s="394">
        <v>389.77699999999697</v>
      </c>
      <c r="E52" s="399">
        <v>1.068938273788</v>
      </c>
      <c r="F52" s="393">
        <v>6178.6899999999796</v>
      </c>
      <c r="G52" s="394">
        <v>4634.0174999999899</v>
      </c>
      <c r="H52" s="396">
        <v>490.58900000000102</v>
      </c>
      <c r="I52" s="393">
        <v>4627.616</v>
      </c>
      <c r="J52" s="394">
        <v>-6.4014999999809996</v>
      </c>
      <c r="K52" s="400">
        <v>0.74896393895699998</v>
      </c>
    </row>
    <row r="53" spans="1:11" ht="14.4" customHeight="1" thickBot="1" x14ac:dyDescent="0.35">
      <c r="A53" s="409" t="s">
        <v>265</v>
      </c>
      <c r="B53" s="393">
        <v>5638</v>
      </c>
      <c r="C53" s="393">
        <v>6031.7380000000003</v>
      </c>
      <c r="D53" s="394">
        <v>393.73799999999801</v>
      </c>
      <c r="E53" s="399">
        <v>1.069836466832</v>
      </c>
      <c r="F53" s="393">
        <v>6163.99999999998</v>
      </c>
      <c r="G53" s="394">
        <v>4622.99999999999</v>
      </c>
      <c r="H53" s="396">
        <v>489.09300000000098</v>
      </c>
      <c r="I53" s="393">
        <v>4621.4549999999999</v>
      </c>
      <c r="J53" s="394">
        <v>-1.5449999999799999</v>
      </c>
      <c r="K53" s="400">
        <v>0.74974935106999996</v>
      </c>
    </row>
    <row r="54" spans="1:11" ht="14.4" customHeight="1" thickBot="1" x14ac:dyDescent="0.35">
      <c r="A54" s="410" t="s">
        <v>266</v>
      </c>
      <c r="B54" s="388">
        <v>5638</v>
      </c>
      <c r="C54" s="388">
        <v>6031.7380000000003</v>
      </c>
      <c r="D54" s="389">
        <v>393.73799999999801</v>
      </c>
      <c r="E54" s="390">
        <v>1.069836466832</v>
      </c>
      <c r="F54" s="388">
        <v>6163.99999999998</v>
      </c>
      <c r="G54" s="389">
        <v>4622.99999999999</v>
      </c>
      <c r="H54" s="391">
        <v>489.09300000000098</v>
      </c>
      <c r="I54" s="388">
        <v>4621.4549999999999</v>
      </c>
      <c r="J54" s="389">
        <v>-1.5449999999799999</v>
      </c>
      <c r="K54" s="392">
        <v>0.74974935106999996</v>
      </c>
    </row>
    <row r="55" spans="1:11" ht="14.4" customHeight="1" thickBot="1" x14ac:dyDescent="0.35">
      <c r="A55" s="409" t="s">
        <v>267</v>
      </c>
      <c r="B55" s="393">
        <v>16</v>
      </c>
      <c r="C55" s="393">
        <v>6.2889999999999997</v>
      </c>
      <c r="D55" s="394">
        <v>-9.7110000000000003</v>
      </c>
      <c r="E55" s="399">
        <v>0.39306249999999998</v>
      </c>
      <c r="F55" s="393">
        <v>14.69</v>
      </c>
      <c r="G55" s="394">
        <v>11.0175</v>
      </c>
      <c r="H55" s="396">
        <v>1.496</v>
      </c>
      <c r="I55" s="393">
        <v>4.6609999999999996</v>
      </c>
      <c r="J55" s="394">
        <v>-6.3564999999999996</v>
      </c>
      <c r="K55" s="400">
        <v>0.317290673927</v>
      </c>
    </row>
    <row r="56" spans="1:11" ht="14.4" customHeight="1" thickBot="1" x14ac:dyDescent="0.35">
      <c r="A56" s="410" t="s">
        <v>268</v>
      </c>
      <c r="B56" s="388">
        <v>16</v>
      </c>
      <c r="C56" s="388">
        <v>6.2889999999999997</v>
      </c>
      <c r="D56" s="389">
        <v>-9.7110000000000003</v>
      </c>
      <c r="E56" s="390">
        <v>0.39306249999999998</v>
      </c>
      <c r="F56" s="388">
        <v>14.69</v>
      </c>
      <c r="G56" s="389">
        <v>11.0175</v>
      </c>
      <c r="H56" s="391">
        <v>1.496</v>
      </c>
      <c r="I56" s="388">
        <v>4.6609999999999996</v>
      </c>
      <c r="J56" s="389">
        <v>-6.3564999999999996</v>
      </c>
      <c r="K56" s="392">
        <v>0.317290673927</v>
      </c>
    </row>
    <row r="57" spans="1:11" ht="14.4" customHeight="1" thickBot="1" x14ac:dyDescent="0.35">
      <c r="A57" s="412" t="s">
        <v>269</v>
      </c>
      <c r="B57" s="388">
        <v>0</v>
      </c>
      <c r="C57" s="388">
        <v>5.75</v>
      </c>
      <c r="D57" s="389">
        <v>5.75</v>
      </c>
      <c r="E57" s="401" t="s">
        <v>226</v>
      </c>
      <c r="F57" s="388">
        <v>0</v>
      </c>
      <c r="G57" s="389">
        <v>0</v>
      </c>
      <c r="H57" s="391">
        <v>0</v>
      </c>
      <c r="I57" s="388">
        <v>1.5</v>
      </c>
      <c r="J57" s="389">
        <v>1.5</v>
      </c>
      <c r="K57" s="398" t="s">
        <v>220</v>
      </c>
    </row>
    <row r="58" spans="1:11" ht="14.4" customHeight="1" thickBot="1" x14ac:dyDescent="0.35">
      <c r="A58" s="410" t="s">
        <v>270</v>
      </c>
      <c r="B58" s="388">
        <v>0</v>
      </c>
      <c r="C58" s="388">
        <v>5.75</v>
      </c>
      <c r="D58" s="389">
        <v>5.75</v>
      </c>
      <c r="E58" s="401" t="s">
        <v>226</v>
      </c>
      <c r="F58" s="388">
        <v>0</v>
      </c>
      <c r="G58" s="389">
        <v>0</v>
      </c>
      <c r="H58" s="391">
        <v>0</v>
      </c>
      <c r="I58" s="388">
        <v>1.5</v>
      </c>
      <c r="J58" s="389">
        <v>1.5</v>
      </c>
      <c r="K58" s="398" t="s">
        <v>220</v>
      </c>
    </row>
    <row r="59" spans="1:11" ht="14.4" customHeight="1" thickBot="1" x14ac:dyDescent="0.35">
      <c r="A59" s="408" t="s">
        <v>271</v>
      </c>
      <c r="B59" s="388">
        <v>1916</v>
      </c>
      <c r="C59" s="388">
        <v>2052.74514</v>
      </c>
      <c r="D59" s="389">
        <v>136.745140000003</v>
      </c>
      <c r="E59" s="390">
        <v>1.0713701148220001</v>
      </c>
      <c r="F59" s="388">
        <v>2095.7600000000002</v>
      </c>
      <c r="G59" s="389">
        <v>1571.82</v>
      </c>
      <c r="H59" s="391">
        <v>166.29186999999999</v>
      </c>
      <c r="I59" s="388">
        <v>1571.79981</v>
      </c>
      <c r="J59" s="389">
        <v>-2.0189999997E-2</v>
      </c>
      <c r="K59" s="392">
        <v>0.74999036626299997</v>
      </c>
    </row>
    <row r="60" spans="1:11" ht="14.4" customHeight="1" thickBot="1" x14ac:dyDescent="0.35">
      <c r="A60" s="409" t="s">
        <v>272</v>
      </c>
      <c r="B60" s="393">
        <v>506.99999999999801</v>
      </c>
      <c r="C60" s="393">
        <v>543.37314000000003</v>
      </c>
      <c r="D60" s="394">
        <v>36.373140000002003</v>
      </c>
      <c r="E60" s="399">
        <v>1.0717418934909999</v>
      </c>
      <c r="F60" s="393">
        <v>554.76000000000101</v>
      </c>
      <c r="G60" s="394">
        <v>416.07000000000102</v>
      </c>
      <c r="H60" s="396">
        <v>44.018619999999999</v>
      </c>
      <c r="I60" s="393">
        <v>416.06106</v>
      </c>
      <c r="J60" s="394">
        <v>-8.94E-3</v>
      </c>
      <c r="K60" s="400">
        <v>0.74998388492300005</v>
      </c>
    </row>
    <row r="61" spans="1:11" ht="14.4" customHeight="1" thickBot="1" x14ac:dyDescent="0.35">
      <c r="A61" s="410" t="s">
        <v>273</v>
      </c>
      <c r="B61" s="388">
        <v>506.99999999999801</v>
      </c>
      <c r="C61" s="388">
        <v>543.37314000000003</v>
      </c>
      <c r="D61" s="389">
        <v>36.373140000002003</v>
      </c>
      <c r="E61" s="390">
        <v>1.0717418934909999</v>
      </c>
      <c r="F61" s="388">
        <v>554.76000000000101</v>
      </c>
      <c r="G61" s="389">
        <v>416.07000000000102</v>
      </c>
      <c r="H61" s="391">
        <v>44.018619999999999</v>
      </c>
      <c r="I61" s="388">
        <v>416.06106</v>
      </c>
      <c r="J61" s="389">
        <v>-8.94E-3</v>
      </c>
      <c r="K61" s="392">
        <v>0.74998388492300005</v>
      </c>
    </row>
    <row r="62" spans="1:11" ht="14.4" customHeight="1" thickBot="1" x14ac:dyDescent="0.35">
      <c r="A62" s="409" t="s">
        <v>274</v>
      </c>
      <c r="B62" s="393">
        <v>1409</v>
      </c>
      <c r="C62" s="393">
        <v>1509.3720000000001</v>
      </c>
      <c r="D62" s="394">
        <v>100.37200000000099</v>
      </c>
      <c r="E62" s="399">
        <v>1.0712363378280001</v>
      </c>
      <c r="F62" s="393">
        <v>1541</v>
      </c>
      <c r="G62" s="394">
        <v>1155.75</v>
      </c>
      <c r="H62" s="396">
        <v>122.27325</v>
      </c>
      <c r="I62" s="393">
        <v>1155.73875</v>
      </c>
      <c r="J62" s="394">
        <v>-1.1249999997E-2</v>
      </c>
      <c r="K62" s="400">
        <v>0.74999269954500003</v>
      </c>
    </row>
    <row r="63" spans="1:11" ht="14.4" customHeight="1" thickBot="1" x14ac:dyDescent="0.35">
      <c r="A63" s="410" t="s">
        <v>275</v>
      </c>
      <c r="B63" s="388">
        <v>1409</v>
      </c>
      <c r="C63" s="388">
        <v>1509.3720000000001</v>
      </c>
      <c r="D63" s="389">
        <v>100.37200000000099</v>
      </c>
      <c r="E63" s="390">
        <v>1.0712363378280001</v>
      </c>
      <c r="F63" s="388">
        <v>1541</v>
      </c>
      <c r="G63" s="389">
        <v>1155.75</v>
      </c>
      <c r="H63" s="391">
        <v>122.27325</v>
      </c>
      <c r="I63" s="388">
        <v>1155.73875</v>
      </c>
      <c r="J63" s="389">
        <v>-1.1249999997E-2</v>
      </c>
      <c r="K63" s="392">
        <v>0.74999269954500003</v>
      </c>
    </row>
    <row r="64" spans="1:11" ht="14.4" customHeight="1" thickBot="1" x14ac:dyDescent="0.35">
      <c r="A64" s="408" t="s">
        <v>276</v>
      </c>
      <c r="B64" s="388">
        <v>113</v>
      </c>
      <c r="C64" s="388">
        <v>120.76108000000001</v>
      </c>
      <c r="D64" s="389">
        <v>7.7610799999989997</v>
      </c>
      <c r="E64" s="390">
        <v>1.068682123893</v>
      </c>
      <c r="F64" s="388">
        <v>123.28</v>
      </c>
      <c r="G64" s="389">
        <v>92.46</v>
      </c>
      <c r="H64" s="391">
        <v>9.8120999999999992</v>
      </c>
      <c r="I64" s="388">
        <v>92.52073</v>
      </c>
      <c r="J64" s="389">
        <v>6.0729999999000001E-2</v>
      </c>
      <c r="K64" s="392">
        <v>0.75049261842899995</v>
      </c>
    </row>
    <row r="65" spans="1:11" ht="14.4" customHeight="1" thickBot="1" x14ac:dyDescent="0.35">
      <c r="A65" s="409" t="s">
        <v>277</v>
      </c>
      <c r="B65" s="393">
        <v>113</v>
      </c>
      <c r="C65" s="393">
        <v>120.76108000000001</v>
      </c>
      <c r="D65" s="394">
        <v>7.7610799999989997</v>
      </c>
      <c r="E65" s="399">
        <v>1.068682123893</v>
      </c>
      <c r="F65" s="393">
        <v>123.28</v>
      </c>
      <c r="G65" s="394">
        <v>92.46</v>
      </c>
      <c r="H65" s="396">
        <v>9.8120999999999992</v>
      </c>
      <c r="I65" s="393">
        <v>92.52073</v>
      </c>
      <c r="J65" s="394">
        <v>6.0729999999000001E-2</v>
      </c>
      <c r="K65" s="400">
        <v>0.75049261842899995</v>
      </c>
    </row>
    <row r="66" spans="1:11" ht="14.4" customHeight="1" thickBot="1" x14ac:dyDescent="0.35">
      <c r="A66" s="410" t="s">
        <v>278</v>
      </c>
      <c r="B66" s="388">
        <v>113</v>
      </c>
      <c r="C66" s="388">
        <v>120.76108000000001</v>
      </c>
      <c r="D66" s="389">
        <v>7.7610799999989997</v>
      </c>
      <c r="E66" s="390">
        <v>1.068682123893</v>
      </c>
      <c r="F66" s="388">
        <v>123.28</v>
      </c>
      <c r="G66" s="389">
        <v>92.46</v>
      </c>
      <c r="H66" s="391">
        <v>9.8120999999999992</v>
      </c>
      <c r="I66" s="388">
        <v>92.52073</v>
      </c>
      <c r="J66" s="389">
        <v>6.0729999999000001E-2</v>
      </c>
      <c r="K66" s="392">
        <v>0.75049261842899995</v>
      </c>
    </row>
    <row r="67" spans="1:11" ht="14.4" customHeight="1" thickBot="1" x14ac:dyDescent="0.35">
      <c r="A67" s="407" t="s">
        <v>279</v>
      </c>
      <c r="B67" s="388">
        <v>0</v>
      </c>
      <c r="C67" s="388">
        <v>136.45670000000001</v>
      </c>
      <c r="D67" s="389">
        <v>136.45670000000001</v>
      </c>
      <c r="E67" s="401" t="s">
        <v>220</v>
      </c>
      <c r="F67" s="388">
        <v>4.741059715964</v>
      </c>
      <c r="G67" s="389">
        <v>3.5557947869730002</v>
      </c>
      <c r="H67" s="391">
        <v>5.3550000000000004</v>
      </c>
      <c r="I67" s="388">
        <v>78.365750000000006</v>
      </c>
      <c r="J67" s="389">
        <v>74.809955213026001</v>
      </c>
      <c r="K67" s="392">
        <v>16.529163245111999</v>
      </c>
    </row>
    <row r="68" spans="1:11" ht="14.4" customHeight="1" thickBot="1" x14ac:dyDescent="0.35">
      <c r="A68" s="408" t="s">
        <v>280</v>
      </c>
      <c r="B68" s="388">
        <v>0</v>
      </c>
      <c r="C68" s="388">
        <v>136.45670000000001</v>
      </c>
      <c r="D68" s="389">
        <v>136.45670000000001</v>
      </c>
      <c r="E68" s="401" t="s">
        <v>220</v>
      </c>
      <c r="F68" s="388">
        <v>4.741059715964</v>
      </c>
      <c r="G68" s="389">
        <v>3.5557947869730002</v>
      </c>
      <c r="H68" s="391">
        <v>5.3550000000000004</v>
      </c>
      <c r="I68" s="388">
        <v>78.365750000000006</v>
      </c>
      <c r="J68" s="389">
        <v>74.809955213026001</v>
      </c>
      <c r="K68" s="392">
        <v>16.529163245111999</v>
      </c>
    </row>
    <row r="69" spans="1:11" ht="14.4" customHeight="1" thickBot="1" x14ac:dyDescent="0.35">
      <c r="A69" s="409" t="s">
        <v>281</v>
      </c>
      <c r="B69" s="393">
        <v>0</v>
      </c>
      <c r="C69" s="393">
        <v>24.9407</v>
      </c>
      <c r="D69" s="394">
        <v>24.9407</v>
      </c>
      <c r="E69" s="395" t="s">
        <v>226</v>
      </c>
      <c r="F69" s="393">
        <v>0</v>
      </c>
      <c r="G69" s="394">
        <v>0</v>
      </c>
      <c r="H69" s="396">
        <v>0</v>
      </c>
      <c r="I69" s="393">
        <v>30.05875</v>
      </c>
      <c r="J69" s="394">
        <v>30.05875</v>
      </c>
      <c r="K69" s="397" t="s">
        <v>220</v>
      </c>
    </row>
    <row r="70" spans="1:11" ht="14.4" customHeight="1" thickBot="1" x14ac:dyDescent="0.35">
      <c r="A70" s="410" t="s">
        <v>282</v>
      </c>
      <c r="B70" s="388">
        <v>0</v>
      </c>
      <c r="C70" s="388">
        <v>0.74070000000000003</v>
      </c>
      <c r="D70" s="389">
        <v>0.74070000000000003</v>
      </c>
      <c r="E70" s="401" t="s">
        <v>226</v>
      </c>
      <c r="F70" s="388">
        <v>0</v>
      </c>
      <c r="G70" s="389">
        <v>0</v>
      </c>
      <c r="H70" s="391">
        <v>0</v>
      </c>
      <c r="I70" s="388">
        <v>0.31874999999999998</v>
      </c>
      <c r="J70" s="389">
        <v>0.31874999999999998</v>
      </c>
      <c r="K70" s="398" t="s">
        <v>220</v>
      </c>
    </row>
    <row r="71" spans="1:11" ht="14.4" customHeight="1" thickBot="1" x14ac:dyDescent="0.35">
      <c r="A71" s="410" t="s">
        <v>283</v>
      </c>
      <c r="B71" s="388">
        <v>0</v>
      </c>
      <c r="C71" s="388">
        <v>24.2</v>
      </c>
      <c r="D71" s="389">
        <v>24.2</v>
      </c>
      <c r="E71" s="401" t="s">
        <v>226</v>
      </c>
      <c r="F71" s="388">
        <v>0</v>
      </c>
      <c r="G71" s="389">
        <v>0</v>
      </c>
      <c r="H71" s="391">
        <v>0</v>
      </c>
      <c r="I71" s="388">
        <v>29.74</v>
      </c>
      <c r="J71" s="389">
        <v>29.74</v>
      </c>
      <c r="K71" s="398" t="s">
        <v>220</v>
      </c>
    </row>
    <row r="72" spans="1:11" ht="14.4" customHeight="1" thickBot="1" x14ac:dyDescent="0.35">
      <c r="A72" s="409" t="s">
        <v>284</v>
      </c>
      <c r="B72" s="393">
        <v>0</v>
      </c>
      <c r="C72" s="393">
        <v>0</v>
      </c>
      <c r="D72" s="394">
        <v>0</v>
      </c>
      <c r="E72" s="399">
        <v>1</v>
      </c>
      <c r="F72" s="393">
        <v>0</v>
      </c>
      <c r="G72" s="394">
        <v>0</v>
      </c>
      <c r="H72" s="396">
        <v>8.5000000000000006E-2</v>
      </c>
      <c r="I72" s="393">
        <v>8.5000000000000006E-2</v>
      </c>
      <c r="J72" s="394">
        <v>8.5000000000000006E-2</v>
      </c>
      <c r="K72" s="397" t="s">
        <v>226</v>
      </c>
    </row>
    <row r="73" spans="1:11" ht="14.4" customHeight="1" thickBot="1" x14ac:dyDescent="0.35">
      <c r="A73" s="410" t="s">
        <v>285</v>
      </c>
      <c r="B73" s="388">
        <v>0</v>
      </c>
      <c r="C73" s="388">
        <v>0</v>
      </c>
      <c r="D73" s="389">
        <v>0</v>
      </c>
      <c r="E73" s="390">
        <v>1</v>
      </c>
      <c r="F73" s="388">
        <v>0</v>
      </c>
      <c r="G73" s="389">
        <v>0</v>
      </c>
      <c r="H73" s="391">
        <v>8.5000000000000006E-2</v>
      </c>
      <c r="I73" s="388">
        <v>8.5000000000000006E-2</v>
      </c>
      <c r="J73" s="389">
        <v>8.5000000000000006E-2</v>
      </c>
      <c r="K73" s="398" t="s">
        <v>226</v>
      </c>
    </row>
    <row r="74" spans="1:11" ht="14.4" customHeight="1" thickBot="1" x14ac:dyDescent="0.35">
      <c r="A74" s="412" t="s">
        <v>286</v>
      </c>
      <c r="B74" s="388">
        <v>0</v>
      </c>
      <c r="C74" s="388">
        <v>5.7</v>
      </c>
      <c r="D74" s="389">
        <v>5.7</v>
      </c>
      <c r="E74" s="401" t="s">
        <v>226</v>
      </c>
      <c r="F74" s="388">
        <v>4.741059715964</v>
      </c>
      <c r="G74" s="389">
        <v>3.5557947869730002</v>
      </c>
      <c r="H74" s="391">
        <v>0</v>
      </c>
      <c r="I74" s="388">
        <v>0.622</v>
      </c>
      <c r="J74" s="389">
        <v>-2.9337947869729999</v>
      </c>
      <c r="K74" s="392">
        <v>0.13119429774399999</v>
      </c>
    </row>
    <row r="75" spans="1:11" ht="14.4" customHeight="1" thickBot="1" x14ac:dyDescent="0.35">
      <c r="A75" s="410" t="s">
        <v>287</v>
      </c>
      <c r="B75" s="388">
        <v>0</v>
      </c>
      <c r="C75" s="388">
        <v>5.7</v>
      </c>
      <c r="D75" s="389">
        <v>5.7</v>
      </c>
      <c r="E75" s="401" t="s">
        <v>226</v>
      </c>
      <c r="F75" s="388">
        <v>4.741059715964</v>
      </c>
      <c r="G75" s="389">
        <v>3.5557947869730002</v>
      </c>
      <c r="H75" s="391">
        <v>0</v>
      </c>
      <c r="I75" s="388">
        <v>0.622</v>
      </c>
      <c r="J75" s="389">
        <v>-2.9337947869729999</v>
      </c>
      <c r="K75" s="392">
        <v>0.13119429774399999</v>
      </c>
    </row>
    <row r="76" spans="1:11" ht="14.4" customHeight="1" thickBot="1" x14ac:dyDescent="0.35">
      <c r="A76" s="412" t="s">
        <v>288</v>
      </c>
      <c r="B76" s="388">
        <v>0</v>
      </c>
      <c r="C76" s="388">
        <v>105.816</v>
      </c>
      <c r="D76" s="389">
        <v>105.816</v>
      </c>
      <c r="E76" s="401" t="s">
        <v>220</v>
      </c>
      <c r="F76" s="388">
        <v>0</v>
      </c>
      <c r="G76" s="389">
        <v>0</v>
      </c>
      <c r="H76" s="391">
        <v>5.27</v>
      </c>
      <c r="I76" s="388">
        <v>47.6</v>
      </c>
      <c r="J76" s="389">
        <v>47.6</v>
      </c>
      <c r="K76" s="398" t="s">
        <v>220</v>
      </c>
    </row>
    <row r="77" spans="1:11" ht="14.4" customHeight="1" thickBot="1" x14ac:dyDescent="0.35">
      <c r="A77" s="410" t="s">
        <v>289</v>
      </c>
      <c r="B77" s="388">
        <v>0</v>
      </c>
      <c r="C77" s="388">
        <v>105.816</v>
      </c>
      <c r="D77" s="389">
        <v>105.816</v>
      </c>
      <c r="E77" s="401" t="s">
        <v>220</v>
      </c>
      <c r="F77" s="388">
        <v>0</v>
      </c>
      <c r="G77" s="389">
        <v>0</v>
      </c>
      <c r="H77" s="391">
        <v>5.27</v>
      </c>
      <c r="I77" s="388">
        <v>47.6</v>
      </c>
      <c r="J77" s="389">
        <v>47.6</v>
      </c>
      <c r="K77" s="398" t="s">
        <v>220</v>
      </c>
    </row>
    <row r="78" spans="1:11" ht="14.4" customHeight="1" thickBot="1" x14ac:dyDescent="0.35">
      <c r="A78" s="407" t="s">
        <v>290</v>
      </c>
      <c r="B78" s="388">
        <v>45</v>
      </c>
      <c r="C78" s="388">
        <v>45.02</v>
      </c>
      <c r="D78" s="389">
        <v>1.9999999999000002E-2</v>
      </c>
      <c r="E78" s="390">
        <v>1.0004444444439999</v>
      </c>
      <c r="F78" s="388">
        <v>47.845275356393998</v>
      </c>
      <c r="G78" s="389">
        <v>35.883956517294997</v>
      </c>
      <c r="H78" s="391">
        <v>3.8740000000000001</v>
      </c>
      <c r="I78" s="388">
        <v>34.856999999999999</v>
      </c>
      <c r="J78" s="389">
        <v>-1.0269565172949999</v>
      </c>
      <c r="K78" s="392">
        <v>0.72853588447999995</v>
      </c>
    </row>
    <row r="79" spans="1:11" ht="14.4" customHeight="1" thickBot="1" x14ac:dyDescent="0.35">
      <c r="A79" s="408" t="s">
        <v>291</v>
      </c>
      <c r="B79" s="388">
        <v>45</v>
      </c>
      <c r="C79" s="388">
        <v>45.02</v>
      </c>
      <c r="D79" s="389">
        <v>1.9999999999000002E-2</v>
      </c>
      <c r="E79" s="390">
        <v>1.0004444444439999</v>
      </c>
      <c r="F79" s="388">
        <v>47.845275356393998</v>
      </c>
      <c r="G79" s="389">
        <v>35.883956517294997</v>
      </c>
      <c r="H79" s="391">
        <v>3.8740000000000001</v>
      </c>
      <c r="I79" s="388">
        <v>34.856999999999999</v>
      </c>
      <c r="J79" s="389">
        <v>-1.0269565172949999</v>
      </c>
      <c r="K79" s="392">
        <v>0.72853588447999995</v>
      </c>
    </row>
    <row r="80" spans="1:11" ht="14.4" customHeight="1" thickBot="1" x14ac:dyDescent="0.35">
      <c r="A80" s="409" t="s">
        <v>292</v>
      </c>
      <c r="B80" s="393">
        <v>45</v>
      </c>
      <c r="C80" s="393">
        <v>45.02</v>
      </c>
      <c r="D80" s="394">
        <v>1.9999999999000002E-2</v>
      </c>
      <c r="E80" s="399">
        <v>1.0004444444439999</v>
      </c>
      <c r="F80" s="393">
        <v>47.845275356393998</v>
      </c>
      <c r="G80" s="394">
        <v>35.883956517294997</v>
      </c>
      <c r="H80" s="396">
        <v>3.8740000000000001</v>
      </c>
      <c r="I80" s="393">
        <v>34.856999999999999</v>
      </c>
      <c r="J80" s="394">
        <v>-1.0269565172949999</v>
      </c>
      <c r="K80" s="400">
        <v>0.72853588447999995</v>
      </c>
    </row>
    <row r="81" spans="1:11" ht="14.4" customHeight="1" thickBot="1" x14ac:dyDescent="0.35">
      <c r="A81" s="410" t="s">
        <v>293</v>
      </c>
      <c r="B81" s="388">
        <v>27</v>
      </c>
      <c r="C81" s="388">
        <v>27.146000000000001</v>
      </c>
      <c r="D81" s="389">
        <v>0.14599999999900001</v>
      </c>
      <c r="E81" s="390">
        <v>1.0054074074070001</v>
      </c>
      <c r="F81" s="388">
        <v>28.849574518539999</v>
      </c>
      <c r="G81" s="389">
        <v>21.637180888905</v>
      </c>
      <c r="H81" s="391">
        <v>2.347</v>
      </c>
      <c r="I81" s="388">
        <v>21.119</v>
      </c>
      <c r="J81" s="389">
        <v>-0.51818088890500003</v>
      </c>
      <c r="K81" s="392">
        <v>0.73203852578200002</v>
      </c>
    </row>
    <row r="82" spans="1:11" ht="14.4" customHeight="1" thickBot="1" x14ac:dyDescent="0.35">
      <c r="A82" s="410" t="s">
        <v>294</v>
      </c>
      <c r="B82" s="388">
        <v>10</v>
      </c>
      <c r="C82" s="388">
        <v>9.9120000000000008</v>
      </c>
      <c r="D82" s="389">
        <v>-8.7999999999999995E-2</v>
      </c>
      <c r="E82" s="390">
        <v>0.99119999999899999</v>
      </c>
      <c r="F82" s="388">
        <v>10.534037524045999</v>
      </c>
      <c r="G82" s="389">
        <v>7.9005281430350003</v>
      </c>
      <c r="H82" s="391">
        <v>0.82599999999999996</v>
      </c>
      <c r="I82" s="388">
        <v>7.4340000000000002</v>
      </c>
      <c r="J82" s="389">
        <v>-0.46652814303500001</v>
      </c>
      <c r="K82" s="392">
        <v>0.70571231429799997</v>
      </c>
    </row>
    <row r="83" spans="1:11" ht="14.4" customHeight="1" thickBot="1" x14ac:dyDescent="0.35">
      <c r="A83" s="410" t="s">
        <v>295</v>
      </c>
      <c r="B83" s="388">
        <v>8</v>
      </c>
      <c r="C83" s="388">
        <v>7.9619999999999997</v>
      </c>
      <c r="D83" s="389">
        <v>-3.7999999999999999E-2</v>
      </c>
      <c r="E83" s="390">
        <v>0.99524999999899999</v>
      </c>
      <c r="F83" s="388">
        <v>8.4616633138069997</v>
      </c>
      <c r="G83" s="389">
        <v>6.3462474853549997</v>
      </c>
      <c r="H83" s="391">
        <v>0.70099999999999996</v>
      </c>
      <c r="I83" s="388">
        <v>6.3040000000000003</v>
      </c>
      <c r="J83" s="389">
        <v>-4.2247485355000003E-2</v>
      </c>
      <c r="K83" s="392">
        <v>0.74500718903700003</v>
      </c>
    </row>
    <row r="84" spans="1:11" ht="14.4" customHeight="1" thickBot="1" x14ac:dyDescent="0.35">
      <c r="A84" s="406" t="s">
        <v>296</v>
      </c>
      <c r="B84" s="388">
        <v>9565.3450051072996</v>
      </c>
      <c r="C84" s="388">
        <v>9729.9359100000001</v>
      </c>
      <c r="D84" s="389">
        <v>164.59090489270201</v>
      </c>
      <c r="E84" s="390">
        <v>1.017207001399</v>
      </c>
      <c r="F84" s="388">
        <v>9961.0150164060706</v>
      </c>
      <c r="G84" s="389">
        <v>7470.7612623045497</v>
      </c>
      <c r="H84" s="391">
        <v>1092.0471399999999</v>
      </c>
      <c r="I84" s="388">
        <v>9005.7625100000005</v>
      </c>
      <c r="J84" s="389">
        <v>1535.00124769545</v>
      </c>
      <c r="K84" s="392">
        <v>0.90410088682400003</v>
      </c>
    </row>
    <row r="85" spans="1:11" ht="14.4" customHeight="1" thickBot="1" x14ac:dyDescent="0.35">
      <c r="A85" s="407" t="s">
        <v>297</v>
      </c>
      <c r="B85" s="388">
        <v>9525.7046443160707</v>
      </c>
      <c r="C85" s="388">
        <v>9686.66633</v>
      </c>
      <c r="D85" s="389">
        <v>160.961685683935</v>
      </c>
      <c r="E85" s="390">
        <v>1.0168976145799999</v>
      </c>
      <c r="F85" s="388">
        <v>9903.0358056514197</v>
      </c>
      <c r="G85" s="389">
        <v>7427.2768542385702</v>
      </c>
      <c r="H85" s="391">
        <v>1090.4013399999999</v>
      </c>
      <c r="I85" s="388">
        <v>8983.2784800000009</v>
      </c>
      <c r="J85" s="389">
        <v>1556.00162576144</v>
      </c>
      <c r="K85" s="392">
        <v>0.90712369987300001</v>
      </c>
    </row>
    <row r="86" spans="1:11" ht="14.4" customHeight="1" thickBot="1" x14ac:dyDescent="0.35">
      <c r="A86" s="408" t="s">
        <v>298</v>
      </c>
      <c r="B86" s="388">
        <v>9525.7046443160707</v>
      </c>
      <c r="C86" s="388">
        <v>9686.66633</v>
      </c>
      <c r="D86" s="389">
        <v>160.961685683935</v>
      </c>
      <c r="E86" s="390">
        <v>1.0168976145799999</v>
      </c>
      <c r="F86" s="388">
        <v>9903.0358056514197</v>
      </c>
      <c r="G86" s="389">
        <v>7427.2768542385702</v>
      </c>
      <c r="H86" s="391">
        <v>1090.4013399999999</v>
      </c>
      <c r="I86" s="388">
        <v>8983.2784800000009</v>
      </c>
      <c r="J86" s="389">
        <v>1556.00162576144</v>
      </c>
      <c r="K86" s="392">
        <v>0.90712369987300001</v>
      </c>
    </row>
    <row r="87" spans="1:11" ht="14.4" customHeight="1" thickBot="1" x14ac:dyDescent="0.35">
      <c r="A87" s="409" t="s">
        <v>299</v>
      </c>
      <c r="B87" s="393">
        <v>60</v>
      </c>
      <c r="C87" s="393">
        <v>38.94462</v>
      </c>
      <c r="D87" s="394">
        <v>-21.05538</v>
      </c>
      <c r="E87" s="399">
        <v>0.64907700000000002</v>
      </c>
      <c r="F87" s="393">
        <v>61.461561239787002</v>
      </c>
      <c r="G87" s="394">
        <v>46.09617092984</v>
      </c>
      <c r="H87" s="396">
        <v>8.8999999999999996E-2</v>
      </c>
      <c r="I87" s="393">
        <v>29.8111</v>
      </c>
      <c r="J87" s="394">
        <v>-16.28507092984</v>
      </c>
      <c r="K87" s="400">
        <v>0.48503649107899999</v>
      </c>
    </row>
    <row r="88" spans="1:11" ht="14.4" customHeight="1" thickBot="1" x14ac:dyDescent="0.35">
      <c r="A88" s="410" t="s">
        <v>300</v>
      </c>
      <c r="B88" s="388">
        <v>60</v>
      </c>
      <c r="C88" s="388">
        <v>38.94462</v>
      </c>
      <c r="D88" s="389">
        <v>-21.05538</v>
      </c>
      <c r="E88" s="390">
        <v>0.64907700000000002</v>
      </c>
      <c r="F88" s="388">
        <v>61.461561239787002</v>
      </c>
      <c r="G88" s="389">
        <v>46.09617092984</v>
      </c>
      <c r="H88" s="391">
        <v>8.8999999999999996E-2</v>
      </c>
      <c r="I88" s="388">
        <v>26.843399999999999</v>
      </c>
      <c r="J88" s="389">
        <v>-19.25277092984</v>
      </c>
      <c r="K88" s="392">
        <v>0.43675102712199998</v>
      </c>
    </row>
    <row r="89" spans="1:11" ht="14.4" customHeight="1" thickBot="1" x14ac:dyDescent="0.35">
      <c r="A89" s="410" t="s">
        <v>301</v>
      </c>
      <c r="B89" s="388">
        <v>0</v>
      </c>
      <c r="C89" s="388">
        <v>0</v>
      </c>
      <c r="D89" s="389">
        <v>0</v>
      </c>
      <c r="E89" s="390">
        <v>1</v>
      </c>
      <c r="F89" s="388">
        <v>0</v>
      </c>
      <c r="G89" s="389">
        <v>0</v>
      </c>
      <c r="H89" s="391">
        <v>0</v>
      </c>
      <c r="I89" s="388">
        <v>2.9148000000000001</v>
      </c>
      <c r="J89" s="389">
        <v>2.9148000000000001</v>
      </c>
      <c r="K89" s="398" t="s">
        <v>226</v>
      </c>
    </row>
    <row r="90" spans="1:11" ht="14.4" customHeight="1" thickBot="1" x14ac:dyDescent="0.35">
      <c r="A90" s="410" t="s">
        <v>302</v>
      </c>
      <c r="B90" s="388">
        <v>0</v>
      </c>
      <c r="C90" s="388">
        <v>0</v>
      </c>
      <c r="D90" s="389">
        <v>0</v>
      </c>
      <c r="E90" s="390">
        <v>1</v>
      </c>
      <c r="F90" s="388">
        <v>0</v>
      </c>
      <c r="G90" s="389">
        <v>0</v>
      </c>
      <c r="H90" s="391">
        <v>0</v>
      </c>
      <c r="I90" s="388">
        <v>5.2900000000000003E-2</v>
      </c>
      <c r="J90" s="389">
        <v>5.2900000000000003E-2</v>
      </c>
      <c r="K90" s="398" t="s">
        <v>226</v>
      </c>
    </row>
    <row r="91" spans="1:11" ht="14.4" customHeight="1" thickBot="1" x14ac:dyDescent="0.35">
      <c r="A91" s="409" t="s">
        <v>303</v>
      </c>
      <c r="B91" s="393">
        <v>26.704644316067998</v>
      </c>
      <c r="C91" s="393">
        <v>2.1397499999999998</v>
      </c>
      <c r="D91" s="394">
        <v>-24.564894316067999</v>
      </c>
      <c r="E91" s="399">
        <v>8.0126511878000004E-2</v>
      </c>
      <c r="F91" s="393">
        <v>0</v>
      </c>
      <c r="G91" s="394">
        <v>0</v>
      </c>
      <c r="H91" s="396">
        <v>0.40945999999999999</v>
      </c>
      <c r="I91" s="393">
        <v>0.40945999999999999</v>
      </c>
      <c r="J91" s="394">
        <v>0.40945999999999999</v>
      </c>
      <c r="K91" s="397" t="s">
        <v>220</v>
      </c>
    </row>
    <row r="92" spans="1:11" ht="14.4" customHeight="1" thickBot="1" x14ac:dyDescent="0.35">
      <c r="A92" s="410" t="s">
        <v>304</v>
      </c>
      <c r="B92" s="388">
        <v>21.704644316067998</v>
      </c>
      <c r="C92" s="388">
        <v>2.1397499999999998</v>
      </c>
      <c r="D92" s="389">
        <v>-19.564894316067999</v>
      </c>
      <c r="E92" s="390">
        <v>9.8584891272E-2</v>
      </c>
      <c r="F92" s="388">
        <v>0</v>
      </c>
      <c r="G92" s="389">
        <v>0</v>
      </c>
      <c r="H92" s="391">
        <v>0.40945999999999999</v>
      </c>
      <c r="I92" s="388">
        <v>0.40945999999999999</v>
      </c>
      <c r="J92" s="389">
        <v>0.40945999999999999</v>
      </c>
      <c r="K92" s="398" t="s">
        <v>220</v>
      </c>
    </row>
    <row r="93" spans="1:11" ht="14.4" customHeight="1" thickBot="1" x14ac:dyDescent="0.35">
      <c r="A93" s="410" t="s">
        <v>305</v>
      </c>
      <c r="B93" s="388">
        <v>5</v>
      </c>
      <c r="C93" s="388">
        <v>0</v>
      </c>
      <c r="D93" s="389">
        <v>-5</v>
      </c>
      <c r="E93" s="390">
        <v>0</v>
      </c>
      <c r="F93" s="388">
        <v>0</v>
      </c>
      <c r="G93" s="389">
        <v>0</v>
      </c>
      <c r="H93" s="391">
        <v>0</v>
      </c>
      <c r="I93" s="388">
        <v>0</v>
      </c>
      <c r="J93" s="389">
        <v>0</v>
      </c>
      <c r="K93" s="392">
        <v>9</v>
      </c>
    </row>
    <row r="94" spans="1:11" ht="14.4" customHeight="1" thickBot="1" x14ac:dyDescent="0.35">
      <c r="A94" s="409" t="s">
        <v>306</v>
      </c>
      <c r="B94" s="393">
        <v>18</v>
      </c>
      <c r="C94" s="393">
        <v>2.5850599999999999</v>
      </c>
      <c r="D94" s="394">
        <v>-15.41494</v>
      </c>
      <c r="E94" s="399">
        <v>0.14361444444400001</v>
      </c>
      <c r="F94" s="393">
        <v>2.4112980502369998</v>
      </c>
      <c r="G94" s="394">
        <v>1.8084735376779999</v>
      </c>
      <c r="H94" s="396">
        <v>0</v>
      </c>
      <c r="I94" s="393">
        <v>7.8660300000000003</v>
      </c>
      <c r="J94" s="394">
        <v>6.0575564623210001</v>
      </c>
      <c r="K94" s="400">
        <v>3.26215583313</v>
      </c>
    </row>
    <row r="95" spans="1:11" ht="14.4" customHeight="1" thickBot="1" x14ac:dyDescent="0.35">
      <c r="A95" s="410" t="s">
        <v>307</v>
      </c>
      <c r="B95" s="388">
        <v>3</v>
      </c>
      <c r="C95" s="388">
        <v>2.5850599999999999</v>
      </c>
      <c r="D95" s="389">
        <v>-0.41493999999999998</v>
      </c>
      <c r="E95" s="390">
        <v>0.86168666666600002</v>
      </c>
      <c r="F95" s="388">
        <v>2.4112980502369998</v>
      </c>
      <c r="G95" s="389">
        <v>1.8084735376779999</v>
      </c>
      <c r="H95" s="391">
        <v>0</v>
      </c>
      <c r="I95" s="388">
        <v>7.8660300000000003</v>
      </c>
      <c r="J95" s="389">
        <v>6.0575564623210001</v>
      </c>
      <c r="K95" s="392">
        <v>3.26215583313</v>
      </c>
    </row>
    <row r="96" spans="1:11" ht="14.4" customHeight="1" thickBot="1" x14ac:dyDescent="0.35">
      <c r="A96" s="410" t="s">
        <v>308</v>
      </c>
      <c r="B96" s="388">
        <v>15</v>
      </c>
      <c r="C96" s="388">
        <v>0</v>
      </c>
      <c r="D96" s="389">
        <v>-15</v>
      </c>
      <c r="E96" s="390">
        <v>0</v>
      </c>
      <c r="F96" s="388">
        <v>0</v>
      </c>
      <c r="G96" s="389">
        <v>0</v>
      </c>
      <c r="H96" s="391">
        <v>0</v>
      </c>
      <c r="I96" s="388">
        <v>0</v>
      </c>
      <c r="J96" s="389">
        <v>0</v>
      </c>
      <c r="K96" s="392">
        <v>9</v>
      </c>
    </row>
    <row r="97" spans="1:11" ht="14.4" customHeight="1" thickBot="1" x14ac:dyDescent="0.35">
      <c r="A97" s="409" t="s">
        <v>309</v>
      </c>
      <c r="B97" s="393">
        <v>9421</v>
      </c>
      <c r="C97" s="393">
        <v>9406.8353200000001</v>
      </c>
      <c r="D97" s="394">
        <v>-14.164679999996</v>
      </c>
      <c r="E97" s="399">
        <v>0.99849647807999997</v>
      </c>
      <c r="F97" s="393">
        <v>9839.1629463614008</v>
      </c>
      <c r="G97" s="394">
        <v>7379.3722097710497</v>
      </c>
      <c r="H97" s="396">
        <v>930.23703999999998</v>
      </c>
      <c r="I97" s="393">
        <v>8365.8048999999992</v>
      </c>
      <c r="J97" s="394">
        <v>986.43269022895402</v>
      </c>
      <c r="K97" s="400">
        <v>0.850255753015</v>
      </c>
    </row>
    <row r="98" spans="1:11" ht="14.4" customHeight="1" thickBot="1" x14ac:dyDescent="0.35">
      <c r="A98" s="410" t="s">
        <v>310</v>
      </c>
      <c r="B98" s="388">
        <v>3443</v>
      </c>
      <c r="C98" s="388">
        <v>3183.2146400000001</v>
      </c>
      <c r="D98" s="389">
        <v>-259.78535999999798</v>
      </c>
      <c r="E98" s="390">
        <v>0.92454680220700003</v>
      </c>
      <c r="F98" s="388">
        <v>3515.4525986119202</v>
      </c>
      <c r="G98" s="389">
        <v>2636.58944895894</v>
      </c>
      <c r="H98" s="391">
        <v>355.89089000000001</v>
      </c>
      <c r="I98" s="388">
        <v>2880.9237800000001</v>
      </c>
      <c r="J98" s="389">
        <v>244.33433104106001</v>
      </c>
      <c r="K98" s="392">
        <v>0.81950295137999996</v>
      </c>
    </row>
    <row r="99" spans="1:11" ht="14.4" customHeight="1" thickBot="1" x14ac:dyDescent="0.35">
      <c r="A99" s="410" t="s">
        <v>311</v>
      </c>
      <c r="B99" s="388">
        <v>5978</v>
      </c>
      <c r="C99" s="388">
        <v>6223.62068</v>
      </c>
      <c r="D99" s="389">
        <v>245.62068000000201</v>
      </c>
      <c r="E99" s="390">
        <v>1.0410874339239999</v>
      </c>
      <c r="F99" s="388">
        <v>6323.7103477494702</v>
      </c>
      <c r="G99" s="389">
        <v>4742.7827608121097</v>
      </c>
      <c r="H99" s="391">
        <v>574.34614999999997</v>
      </c>
      <c r="I99" s="388">
        <v>5484.88112</v>
      </c>
      <c r="J99" s="389">
        <v>742.09835918789497</v>
      </c>
      <c r="K99" s="392">
        <v>0.86735173155900003</v>
      </c>
    </row>
    <row r="100" spans="1:11" ht="14.4" customHeight="1" thickBot="1" x14ac:dyDescent="0.35">
      <c r="A100" s="409" t="s">
        <v>312</v>
      </c>
      <c r="B100" s="393">
        <v>0</v>
      </c>
      <c r="C100" s="393">
        <v>236.16157999999999</v>
      </c>
      <c r="D100" s="394">
        <v>236.16157999999999</v>
      </c>
      <c r="E100" s="395" t="s">
        <v>220</v>
      </c>
      <c r="F100" s="393">
        <v>0</v>
      </c>
      <c r="G100" s="394">
        <v>0</v>
      </c>
      <c r="H100" s="396">
        <v>159.66584</v>
      </c>
      <c r="I100" s="393">
        <v>579.38698999999997</v>
      </c>
      <c r="J100" s="394">
        <v>579.38698999999997</v>
      </c>
      <c r="K100" s="397" t="s">
        <v>220</v>
      </c>
    </row>
    <row r="101" spans="1:11" ht="14.4" customHeight="1" thickBot="1" x14ac:dyDescent="0.35">
      <c r="A101" s="410" t="s">
        <v>313</v>
      </c>
      <c r="B101" s="388">
        <v>0</v>
      </c>
      <c r="C101" s="388">
        <v>175.20015000000001</v>
      </c>
      <c r="D101" s="389">
        <v>175.20015000000001</v>
      </c>
      <c r="E101" s="401" t="s">
        <v>220</v>
      </c>
      <c r="F101" s="388">
        <v>0</v>
      </c>
      <c r="G101" s="389">
        <v>0</v>
      </c>
      <c r="H101" s="391">
        <v>0</v>
      </c>
      <c r="I101" s="388">
        <v>185.78094999999999</v>
      </c>
      <c r="J101" s="389">
        <v>185.78094999999999</v>
      </c>
      <c r="K101" s="398" t="s">
        <v>220</v>
      </c>
    </row>
    <row r="102" spans="1:11" ht="14.4" customHeight="1" thickBot="1" x14ac:dyDescent="0.35">
      <c r="A102" s="410" t="s">
        <v>314</v>
      </c>
      <c r="B102" s="388">
        <v>0</v>
      </c>
      <c r="C102" s="388">
        <v>60.96143</v>
      </c>
      <c r="D102" s="389">
        <v>60.96143</v>
      </c>
      <c r="E102" s="401" t="s">
        <v>220</v>
      </c>
      <c r="F102" s="388">
        <v>0</v>
      </c>
      <c r="G102" s="389">
        <v>0</v>
      </c>
      <c r="H102" s="391">
        <v>159.66584</v>
      </c>
      <c r="I102" s="388">
        <v>393.60604000000001</v>
      </c>
      <c r="J102" s="389">
        <v>393.60604000000001</v>
      </c>
      <c r="K102" s="398" t="s">
        <v>220</v>
      </c>
    </row>
    <row r="103" spans="1:11" ht="14.4" customHeight="1" thickBot="1" x14ac:dyDescent="0.35">
      <c r="A103" s="407" t="s">
        <v>315</v>
      </c>
      <c r="B103" s="388">
        <v>39.640360791230002</v>
      </c>
      <c r="C103" s="388">
        <v>43.269579999999998</v>
      </c>
      <c r="D103" s="389">
        <v>3.6292192087689998</v>
      </c>
      <c r="E103" s="390">
        <v>1.091553637159</v>
      </c>
      <c r="F103" s="388">
        <v>57.979210754644001</v>
      </c>
      <c r="G103" s="389">
        <v>43.484408065982997</v>
      </c>
      <c r="H103" s="391">
        <v>1.6457999999999999</v>
      </c>
      <c r="I103" s="388">
        <v>22.484030000000001</v>
      </c>
      <c r="J103" s="389">
        <v>-21.000378065983</v>
      </c>
      <c r="K103" s="392">
        <v>0.38779468894699998</v>
      </c>
    </row>
    <row r="104" spans="1:11" ht="14.4" customHeight="1" thickBot="1" x14ac:dyDescent="0.35">
      <c r="A104" s="408" t="s">
        <v>316</v>
      </c>
      <c r="B104" s="388">
        <v>0</v>
      </c>
      <c r="C104" s="388">
        <v>5.75</v>
      </c>
      <c r="D104" s="389">
        <v>5.75</v>
      </c>
      <c r="E104" s="401" t="s">
        <v>226</v>
      </c>
      <c r="F104" s="388">
        <v>0</v>
      </c>
      <c r="G104" s="389">
        <v>0</v>
      </c>
      <c r="H104" s="391">
        <v>0</v>
      </c>
      <c r="I104" s="388">
        <v>1.5</v>
      </c>
      <c r="J104" s="389">
        <v>1.5</v>
      </c>
      <c r="K104" s="398" t="s">
        <v>220</v>
      </c>
    </row>
    <row r="105" spans="1:11" ht="14.4" customHeight="1" thickBot="1" x14ac:dyDescent="0.35">
      <c r="A105" s="409" t="s">
        <v>317</v>
      </c>
      <c r="B105" s="393">
        <v>0</v>
      </c>
      <c r="C105" s="393">
        <v>5.75</v>
      </c>
      <c r="D105" s="394">
        <v>5.75</v>
      </c>
      <c r="E105" s="395" t="s">
        <v>226</v>
      </c>
      <c r="F105" s="393">
        <v>0</v>
      </c>
      <c r="G105" s="394">
        <v>0</v>
      </c>
      <c r="H105" s="396">
        <v>0</v>
      </c>
      <c r="I105" s="393">
        <v>1.5</v>
      </c>
      <c r="J105" s="394">
        <v>1.5</v>
      </c>
      <c r="K105" s="397" t="s">
        <v>220</v>
      </c>
    </row>
    <row r="106" spans="1:11" ht="14.4" customHeight="1" thickBot="1" x14ac:dyDescent="0.35">
      <c r="A106" s="410" t="s">
        <v>318</v>
      </c>
      <c r="B106" s="388">
        <v>0</v>
      </c>
      <c r="C106" s="388">
        <v>5.75</v>
      </c>
      <c r="D106" s="389">
        <v>5.75</v>
      </c>
      <c r="E106" s="401" t="s">
        <v>226</v>
      </c>
      <c r="F106" s="388">
        <v>0</v>
      </c>
      <c r="G106" s="389">
        <v>0</v>
      </c>
      <c r="H106" s="391">
        <v>0</v>
      </c>
      <c r="I106" s="388">
        <v>1.5</v>
      </c>
      <c r="J106" s="389">
        <v>1.5</v>
      </c>
      <c r="K106" s="398" t="s">
        <v>220</v>
      </c>
    </row>
    <row r="107" spans="1:11" ht="14.4" customHeight="1" thickBot="1" x14ac:dyDescent="0.35">
      <c r="A107" s="413" t="s">
        <v>319</v>
      </c>
      <c r="B107" s="393">
        <v>39.640360791230002</v>
      </c>
      <c r="C107" s="393">
        <v>37.519579999999998</v>
      </c>
      <c r="D107" s="394">
        <v>-2.1207807912300001</v>
      </c>
      <c r="E107" s="399">
        <v>0.94649945790300005</v>
      </c>
      <c r="F107" s="393">
        <v>57.979210754644001</v>
      </c>
      <c r="G107" s="394">
        <v>43.484408065982997</v>
      </c>
      <c r="H107" s="396">
        <v>1.6457999999999999</v>
      </c>
      <c r="I107" s="393">
        <v>20.984030000000001</v>
      </c>
      <c r="J107" s="394">
        <v>-22.500378065983</v>
      </c>
      <c r="K107" s="400">
        <v>0.36192334677999999</v>
      </c>
    </row>
    <row r="108" spans="1:11" ht="14.4" customHeight="1" thickBot="1" x14ac:dyDescent="0.35">
      <c r="A108" s="409" t="s">
        <v>320</v>
      </c>
      <c r="B108" s="393">
        <v>0</v>
      </c>
      <c r="C108" s="393">
        <v>-4.0000000000000003E-5</v>
      </c>
      <c r="D108" s="394">
        <v>-4.0000000000000003E-5</v>
      </c>
      <c r="E108" s="395" t="s">
        <v>220</v>
      </c>
      <c r="F108" s="393">
        <v>0</v>
      </c>
      <c r="G108" s="394">
        <v>0</v>
      </c>
      <c r="H108" s="396">
        <v>0</v>
      </c>
      <c r="I108" s="393">
        <v>1.0000000000000001E-5</v>
      </c>
      <c r="J108" s="394">
        <v>1.0000000000000001E-5</v>
      </c>
      <c r="K108" s="397" t="s">
        <v>220</v>
      </c>
    </row>
    <row r="109" spans="1:11" ht="14.4" customHeight="1" thickBot="1" x14ac:dyDescent="0.35">
      <c r="A109" s="410" t="s">
        <v>321</v>
      </c>
      <c r="B109" s="388">
        <v>0</v>
      </c>
      <c r="C109" s="388">
        <v>-4.0000000000000003E-5</v>
      </c>
      <c r="D109" s="389">
        <v>-4.0000000000000003E-5</v>
      </c>
      <c r="E109" s="401" t="s">
        <v>220</v>
      </c>
      <c r="F109" s="388">
        <v>0</v>
      </c>
      <c r="G109" s="389">
        <v>0</v>
      </c>
      <c r="H109" s="391">
        <v>0</v>
      </c>
      <c r="I109" s="388">
        <v>1.0000000000000001E-5</v>
      </c>
      <c r="J109" s="389">
        <v>1.0000000000000001E-5</v>
      </c>
      <c r="K109" s="398" t="s">
        <v>220</v>
      </c>
    </row>
    <row r="110" spans="1:11" ht="14.4" customHeight="1" thickBot="1" x14ac:dyDescent="0.35">
      <c r="A110" s="409" t="s">
        <v>322</v>
      </c>
      <c r="B110" s="393">
        <v>39.640360791230002</v>
      </c>
      <c r="C110" s="393">
        <v>37.519620000000003</v>
      </c>
      <c r="D110" s="394">
        <v>-2.1207407912299998</v>
      </c>
      <c r="E110" s="399">
        <v>0.94650046697599999</v>
      </c>
      <c r="F110" s="393">
        <v>57.979210754644001</v>
      </c>
      <c r="G110" s="394">
        <v>43.484408065982997</v>
      </c>
      <c r="H110" s="396">
        <v>1.6457999999999999</v>
      </c>
      <c r="I110" s="393">
        <v>20.984020000000001</v>
      </c>
      <c r="J110" s="394">
        <v>-22.500388065983</v>
      </c>
      <c r="K110" s="400">
        <v>0.36192317430400001</v>
      </c>
    </row>
    <row r="111" spans="1:11" ht="14.4" customHeight="1" thickBot="1" x14ac:dyDescent="0.35">
      <c r="A111" s="410" t="s">
        <v>323</v>
      </c>
      <c r="B111" s="388">
        <v>0</v>
      </c>
      <c r="C111" s="388">
        <v>0</v>
      </c>
      <c r="D111" s="389">
        <v>0</v>
      </c>
      <c r="E111" s="390">
        <v>1</v>
      </c>
      <c r="F111" s="388">
        <v>0</v>
      </c>
      <c r="G111" s="389">
        <v>0</v>
      </c>
      <c r="H111" s="391">
        <v>9.4999999999999998E-3</v>
      </c>
      <c r="I111" s="388">
        <v>9.4999999999999998E-3</v>
      </c>
      <c r="J111" s="389">
        <v>9.4999999999999998E-3</v>
      </c>
      <c r="K111" s="398" t="s">
        <v>226</v>
      </c>
    </row>
    <row r="112" spans="1:11" ht="14.4" customHeight="1" thickBot="1" x14ac:dyDescent="0.35">
      <c r="A112" s="410" t="s">
        <v>324</v>
      </c>
      <c r="B112" s="388">
        <v>39.640360791230002</v>
      </c>
      <c r="C112" s="388">
        <v>37.519620000000003</v>
      </c>
      <c r="D112" s="389">
        <v>-2.1207407912299998</v>
      </c>
      <c r="E112" s="390">
        <v>0.94650046697599999</v>
      </c>
      <c r="F112" s="388">
        <v>57.979210754644001</v>
      </c>
      <c r="G112" s="389">
        <v>43.484408065982997</v>
      </c>
      <c r="H112" s="391">
        <v>1.6363000000000001</v>
      </c>
      <c r="I112" s="388">
        <v>20.974519999999998</v>
      </c>
      <c r="J112" s="389">
        <v>-22.509888065982999</v>
      </c>
      <c r="K112" s="392">
        <v>0.36175932246999998</v>
      </c>
    </row>
    <row r="113" spans="1:11" ht="14.4" customHeight="1" thickBot="1" x14ac:dyDescent="0.35">
      <c r="A113" s="406" t="s">
        <v>325</v>
      </c>
      <c r="B113" s="388">
        <v>894.69706485726795</v>
      </c>
      <c r="C113" s="388">
        <v>1070.49845</v>
      </c>
      <c r="D113" s="389">
        <v>175.80138514273199</v>
      </c>
      <c r="E113" s="390">
        <v>1.1964926364999999</v>
      </c>
      <c r="F113" s="388">
        <v>1050.06826315077</v>
      </c>
      <c r="G113" s="389">
        <v>787.55119736307597</v>
      </c>
      <c r="H113" s="391">
        <v>82.149680000000004</v>
      </c>
      <c r="I113" s="388">
        <v>807.54984999999999</v>
      </c>
      <c r="J113" s="389">
        <v>19.998652636924</v>
      </c>
      <c r="K113" s="392">
        <v>0.76904509767399998</v>
      </c>
    </row>
    <row r="114" spans="1:11" ht="14.4" customHeight="1" thickBot="1" x14ac:dyDescent="0.35">
      <c r="A114" s="411" t="s">
        <v>326</v>
      </c>
      <c r="B114" s="393">
        <v>894.69706485726795</v>
      </c>
      <c r="C114" s="393">
        <v>1070.49845</v>
      </c>
      <c r="D114" s="394">
        <v>175.80138514273199</v>
      </c>
      <c r="E114" s="399">
        <v>1.1964926364999999</v>
      </c>
      <c r="F114" s="393">
        <v>1050.06826315077</v>
      </c>
      <c r="G114" s="394">
        <v>787.55119736307597</v>
      </c>
      <c r="H114" s="396">
        <v>82.149680000000004</v>
      </c>
      <c r="I114" s="393">
        <v>807.54984999999999</v>
      </c>
      <c r="J114" s="394">
        <v>19.998652636924</v>
      </c>
      <c r="K114" s="400">
        <v>0.76904509767399998</v>
      </c>
    </row>
    <row r="115" spans="1:11" ht="14.4" customHeight="1" thickBot="1" x14ac:dyDescent="0.35">
      <c r="A115" s="413" t="s">
        <v>30</v>
      </c>
      <c r="B115" s="393">
        <v>894.69706485726795</v>
      </c>
      <c r="C115" s="393">
        <v>1070.49845</v>
      </c>
      <c r="D115" s="394">
        <v>175.80138514273199</v>
      </c>
      <c r="E115" s="399">
        <v>1.1964926364999999</v>
      </c>
      <c r="F115" s="393">
        <v>1050.06826315077</v>
      </c>
      <c r="G115" s="394">
        <v>787.55119736307597</v>
      </c>
      <c r="H115" s="396">
        <v>82.149680000000004</v>
      </c>
      <c r="I115" s="393">
        <v>807.54984999999999</v>
      </c>
      <c r="J115" s="394">
        <v>19.998652636924</v>
      </c>
      <c r="K115" s="400">
        <v>0.76904509767399998</v>
      </c>
    </row>
    <row r="116" spans="1:11" ht="14.4" customHeight="1" thickBot="1" x14ac:dyDescent="0.35">
      <c r="A116" s="412" t="s">
        <v>327</v>
      </c>
      <c r="B116" s="388">
        <v>0</v>
      </c>
      <c r="C116" s="388">
        <v>0</v>
      </c>
      <c r="D116" s="389">
        <v>0</v>
      </c>
      <c r="E116" s="390">
        <v>1</v>
      </c>
      <c r="F116" s="388">
        <v>0</v>
      </c>
      <c r="G116" s="389">
        <v>0</v>
      </c>
      <c r="H116" s="391">
        <v>0</v>
      </c>
      <c r="I116" s="388">
        <v>6.7000000000000002E-3</v>
      </c>
      <c r="J116" s="389">
        <v>6.7000000000000002E-3</v>
      </c>
      <c r="K116" s="398" t="s">
        <v>226</v>
      </c>
    </row>
    <row r="117" spans="1:11" ht="14.4" customHeight="1" thickBot="1" x14ac:dyDescent="0.35">
      <c r="A117" s="410" t="s">
        <v>328</v>
      </c>
      <c r="B117" s="388">
        <v>0</v>
      </c>
      <c r="C117" s="388">
        <v>0</v>
      </c>
      <c r="D117" s="389">
        <v>0</v>
      </c>
      <c r="E117" s="390">
        <v>1</v>
      </c>
      <c r="F117" s="388">
        <v>0</v>
      </c>
      <c r="G117" s="389">
        <v>0</v>
      </c>
      <c r="H117" s="391">
        <v>0</v>
      </c>
      <c r="I117" s="388">
        <v>6.7000000000000002E-3</v>
      </c>
      <c r="J117" s="389">
        <v>6.7000000000000002E-3</v>
      </c>
      <c r="K117" s="398" t="s">
        <v>226</v>
      </c>
    </row>
    <row r="118" spans="1:11" ht="14.4" customHeight="1" thickBot="1" x14ac:dyDescent="0.35">
      <c r="A118" s="409" t="s">
        <v>329</v>
      </c>
      <c r="B118" s="393">
        <v>6.4036590588889997</v>
      </c>
      <c r="C118" s="393">
        <v>5.1989999999999998</v>
      </c>
      <c r="D118" s="394">
        <v>-1.204659058889</v>
      </c>
      <c r="E118" s="399">
        <v>0.81187957575299996</v>
      </c>
      <c r="F118" s="393">
        <v>2.8997982971259999</v>
      </c>
      <c r="G118" s="394">
        <v>2.1748487228440001</v>
      </c>
      <c r="H118" s="396">
        <v>0</v>
      </c>
      <c r="I118" s="393">
        <v>1.52</v>
      </c>
      <c r="J118" s="394">
        <v>-0.65484872284399998</v>
      </c>
      <c r="K118" s="400">
        <v>0.52417438878599998</v>
      </c>
    </row>
    <row r="119" spans="1:11" ht="14.4" customHeight="1" thickBot="1" x14ac:dyDescent="0.35">
      <c r="A119" s="410" t="s">
        <v>330</v>
      </c>
      <c r="B119" s="388">
        <v>6.4036590588889997</v>
      </c>
      <c r="C119" s="388">
        <v>5.1989999999999998</v>
      </c>
      <c r="D119" s="389">
        <v>-1.204659058889</v>
      </c>
      <c r="E119" s="390">
        <v>0.81187957575299996</v>
      </c>
      <c r="F119" s="388">
        <v>2.8997982971259999</v>
      </c>
      <c r="G119" s="389">
        <v>2.1748487228440001</v>
      </c>
      <c r="H119" s="391">
        <v>0</v>
      </c>
      <c r="I119" s="388">
        <v>1.52</v>
      </c>
      <c r="J119" s="389">
        <v>-0.65484872284399998</v>
      </c>
      <c r="K119" s="392">
        <v>0.52417438878599998</v>
      </c>
    </row>
    <row r="120" spans="1:11" ht="14.4" customHeight="1" thickBot="1" x14ac:dyDescent="0.35">
      <c r="A120" s="409" t="s">
        <v>331</v>
      </c>
      <c r="B120" s="393">
        <v>7.8691135140999999E-2</v>
      </c>
      <c r="C120" s="393">
        <v>1.617</v>
      </c>
      <c r="D120" s="394">
        <v>1.5383088648579999</v>
      </c>
      <c r="E120" s="399">
        <v>20.548693281452</v>
      </c>
      <c r="F120" s="393">
        <v>0.68415123552599999</v>
      </c>
      <c r="G120" s="394">
        <v>0.51311342664399995</v>
      </c>
      <c r="H120" s="396">
        <v>0</v>
      </c>
      <c r="I120" s="393">
        <v>0.58799999999999997</v>
      </c>
      <c r="J120" s="394">
        <v>7.4886573355E-2</v>
      </c>
      <c r="K120" s="400">
        <v>0.85945909247300001</v>
      </c>
    </row>
    <row r="121" spans="1:11" ht="14.4" customHeight="1" thickBot="1" x14ac:dyDescent="0.35">
      <c r="A121" s="410" t="s">
        <v>332</v>
      </c>
      <c r="B121" s="388">
        <v>7.8691135140999999E-2</v>
      </c>
      <c r="C121" s="388">
        <v>1.617</v>
      </c>
      <c r="D121" s="389">
        <v>1.5383088648579999</v>
      </c>
      <c r="E121" s="390">
        <v>20.548693281452</v>
      </c>
      <c r="F121" s="388">
        <v>0.68415123552599999</v>
      </c>
      <c r="G121" s="389">
        <v>0.51311342664399995</v>
      </c>
      <c r="H121" s="391">
        <v>0</v>
      </c>
      <c r="I121" s="388">
        <v>0.58799999999999997</v>
      </c>
      <c r="J121" s="389">
        <v>7.4886573355E-2</v>
      </c>
      <c r="K121" s="392">
        <v>0.85945909247300001</v>
      </c>
    </row>
    <row r="122" spans="1:11" ht="14.4" customHeight="1" thickBot="1" x14ac:dyDescent="0.35">
      <c r="A122" s="409" t="s">
        <v>333</v>
      </c>
      <c r="B122" s="393">
        <v>0</v>
      </c>
      <c r="C122" s="393">
        <v>0</v>
      </c>
      <c r="D122" s="394">
        <v>0</v>
      </c>
      <c r="E122" s="399">
        <v>1</v>
      </c>
      <c r="F122" s="393">
        <v>0</v>
      </c>
      <c r="G122" s="394">
        <v>0</v>
      </c>
      <c r="H122" s="396">
        <v>0</v>
      </c>
      <c r="I122" s="393">
        <v>0.16800000000000001</v>
      </c>
      <c r="J122" s="394">
        <v>0.16800000000000001</v>
      </c>
      <c r="K122" s="397" t="s">
        <v>226</v>
      </c>
    </row>
    <row r="123" spans="1:11" ht="14.4" customHeight="1" thickBot="1" x14ac:dyDescent="0.35">
      <c r="A123" s="410" t="s">
        <v>334</v>
      </c>
      <c r="B123" s="388">
        <v>0</v>
      </c>
      <c r="C123" s="388">
        <v>0</v>
      </c>
      <c r="D123" s="389">
        <v>0</v>
      </c>
      <c r="E123" s="390">
        <v>1</v>
      </c>
      <c r="F123" s="388">
        <v>0</v>
      </c>
      <c r="G123" s="389">
        <v>0</v>
      </c>
      <c r="H123" s="391">
        <v>0</v>
      </c>
      <c r="I123" s="388">
        <v>0.16800000000000001</v>
      </c>
      <c r="J123" s="389">
        <v>0.16800000000000001</v>
      </c>
      <c r="K123" s="398" t="s">
        <v>226</v>
      </c>
    </row>
    <row r="124" spans="1:11" ht="14.4" customHeight="1" thickBot="1" x14ac:dyDescent="0.35">
      <c r="A124" s="409" t="s">
        <v>335</v>
      </c>
      <c r="B124" s="393">
        <v>210.792017746835</v>
      </c>
      <c r="C124" s="393">
        <v>216.17085</v>
      </c>
      <c r="D124" s="394">
        <v>5.378832253164</v>
      </c>
      <c r="E124" s="399">
        <v>1.025517248284</v>
      </c>
      <c r="F124" s="393">
        <v>242.67492875270901</v>
      </c>
      <c r="G124" s="394">
        <v>182.006196564531</v>
      </c>
      <c r="H124" s="396">
        <v>15.55528</v>
      </c>
      <c r="I124" s="393">
        <v>151.69615999999999</v>
      </c>
      <c r="J124" s="394">
        <v>-30.310036564531</v>
      </c>
      <c r="K124" s="400">
        <v>0.62510025563600002</v>
      </c>
    </row>
    <row r="125" spans="1:11" ht="14.4" customHeight="1" thickBot="1" x14ac:dyDescent="0.35">
      <c r="A125" s="410" t="s">
        <v>336</v>
      </c>
      <c r="B125" s="388">
        <v>210.792017746835</v>
      </c>
      <c r="C125" s="388">
        <v>216.17085</v>
      </c>
      <c r="D125" s="389">
        <v>5.378832253164</v>
      </c>
      <c r="E125" s="390">
        <v>1.025517248284</v>
      </c>
      <c r="F125" s="388">
        <v>242.67492875270901</v>
      </c>
      <c r="G125" s="389">
        <v>182.006196564531</v>
      </c>
      <c r="H125" s="391">
        <v>15.55528</v>
      </c>
      <c r="I125" s="388">
        <v>151.69615999999999</v>
      </c>
      <c r="J125" s="389">
        <v>-30.310036564531</v>
      </c>
      <c r="K125" s="392">
        <v>0.62510025563600002</v>
      </c>
    </row>
    <row r="126" spans="1:11" ht="14.4" customHeight="1" thickBot="1" x14ac:dyDescent="0.35">
      <c r="A126" s="409" t="s">
        <v>337</v>
      </c>
      <c r="B126" s="393">
        <v>677.42269691640104</v>
      </c>
      <c r="C126" s="393">
        <v>847.51160000000004</v>
      </c>
      <c r="D126" s="394">
        <v>170.08890308359901</v>
      </c>
      <c r="E126" s="399">
        <v>1.251082380111</v>
      </c>
      <c r="F126" s="393">
        <v>803.80938486540595</v>
      </c>
      <c r="G126" s="394">
        <v>602.85703864905497</v>
      </c>
      <c r="H126" s="396">
        <v>66.594399999999993</v>
      </c>
      <c r="I126" s="393">
        <v>653.57099000000005</v>
      </c>
      <c r="J126" s="394">
        <v>50.713951350945003</v>
      </c>
      <c r="K126" s="400">
        <v>0.81309201199400005</v>
      </c>
    </row>
    <row r="127" spans="1:11" ht="14.4" customHeight="1" thickBot="1" x14ac:dyDescent="0.35">
      <c r="A127" s="410" t="s">
        <v>338</v>
      </c>
      <c r="B127" s="388">
        <v>677.42269691640104</v>
      </c>
      <c r="C127" s="388">
        <v>847.51160000000004</v>
      </c>
      <c r="D127" s="389">
        <v>170.08890308359901</v>
      </c>
      <c r="E127" s="390">
        <v>1.251082380111</v>
      </c>
      <c r="F127" s="388">
        <v>803.80938486540595</v>
      </c>
      <c r="G127" s="389">
        <v>602.85703864905497</v>
      </c>
      <c r="H127" s="391">
        <v>66.594399999999993</v>
      </c>
      <c r="I127" s="388">
        <v>653.57099000000005</v>
      </c>
      <c r="J127" s="389">
        <v>50.713951350945003</v>
      </c>
      <c r="K127" s="392">
        <v>0.81309201199400005</v>
      </c>
    </row>
    <row r="128" spans="1:11" ht="14.4" customHeight="1" thickBot="1" x14ac:dyDescent="0.35">
      <c r="A128" s="414"/>
      <c r="B128" s="388">
        <v>744.88341689165998</v>
      </c>
      <c r="C128" s="388">
        <v>17.274699999997999</v>
      </c>
      <c r="D128" s="389">
        <v>-727.60871689166197</v>
      </c>
      <c r="E128" s="390">
        <v>2.3191145900000001E-2</v>
      </c>
      <c r="F128" s="388">
        <v>227.302132897246</v>
      </c>
      <c r="G128" s="389">
        <v>170.47659967293501</v>
      </c>
      <c r="H128" s="391">
        <v>324.58947999999901</v>
      </c>
      <c r="I128" s="388">
        <v>1613.5322599999899</v>
      </c>
      <c r="J128" s="389">
        <v>1443.05566032706</v>
      </c>
      <c r="K128" s="392">
        <v>7.0986234903890004</v>
      </c>
    </row>
    <row r="129" spans="1:11" ht="14.4" customHeight="1" thickBot="1" x14ac:dyDescent="0.35">
      <c r="A129" s="415" t="s">
        <v>42</v>
      </c>
      <c r="B129" s="402">
        <v>744.88341689165998</v>
      </c>
      <c r="C129" s="402">
        <v>17.274699999997999</v>
      </c>
      <c r="D129" s="403">
        <v>-727.60871689166197</v>
      </c>
      <c r="E129" s="404">
        <v>-1.2696741691690001</v>
      </c>
      <c r="F129" s="402">
        <v>227.302132897246</v>
      </c>
      <c r="G129" s="403">
        <v>170.47659967293399</v>
      </c>
      <c r="H129" s="402">
        <v>324.58947999999901</v>
      </c>
      <c r="I129" s="402">
        <v>1613.5322599999899</v>
      </c>
      <c r="J129" s="403">
        <v>1443.05566032706</v>
      </c>
      <c r="K129" s="405">
        <v>7.0986234903890004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231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339</v>
      </c>
      <c r="B5" s="417" t="s">
        <v>340</v>
      </c>
      <c r="C5" s="418" t="s">
        <v>341</v>
      </c>
      <c r="D5" s="418" t="s">
        <v>341</v>
      </c>
      <c r="E5" s="418"/>
      <c r="F5" s="418" t="s">
        <v>341</v>
      </c>
      <c r="G5" s="418" t="s">
        <v>341</v>
      </c>
      <c r="H5" s="418" t="s">
        <v>341</v>
      </c>
      <c r="I5" s="419" t="s">
        <v>341</v>
      </c>
      <c r="J5" s="420" t="s">
        <v>44</v>
      </c>
    </row>
    <row r="6" spans="1:10" ht="14.4" customHeight="1" x14ac:dyDescent="0.3">
      <c r="A6" s="416" t="s">
        <v>339</v>
      </c>
      <c r="B6" s="417" t="s">
        <v>342</v>
      </c>
      <c r="C6" s="418">
        <v>0</v>
      </c>
      <c r="D6" s="418">
        <v>0</v>
      </c>
      <c r="E6" s="418"/>
      <c r="F6" s="418">
        <v>0.96404000000000001</v>
      </c>
      <c r="G6" s="418">
        <v>0</v>
      </c>
      <c r="H6" s="418">
        <v>0.96404000000000001</v>
      </c>
      <c r="I6" s="419" t="s">
        <v>341</v>
      </c>
      <c r="J6" s="420" t="s">
        <v>1</v>
      </c>
    </row>
    <row r="7" spans="1:10" ht="14.4" customHeight="1" x14ac:dyDescent="0.3">
      <c r="A7" s="416" t="s">
        <v>339</v>
      </c>
      <c r="B7" s="417" t="s">
        <v>343</v>
      </c>
      <c r="C7" s="418">
        <v>0</v>
      </c>
      <c r="D7" s="418">
        <v>0</v>
      </c>
      <c r="E7" s="418"/>
      <c r="F7" s="418">
        <v>0</v>
      </c>
      <c r="G7" s="418">
        <v>0</v>
      </c>
      <c r="H7" s="418">
        <v>0</v>
      </c>
      <c r="I7" s="419" t="s">
        <v>341</v>
      </c>
      <c r="J7" s="420" t="s">
        <v>1</v>
      </c>
    </row>
    <row r="8" spans="1:10" ht="14.4" customHeight="1" x14ac:dyDescent="0.3">
      <c r="A8" s="416" t="s">
        <v>339</v>
      </c>
      <c r="B8" s="417" t="s">
        <v>344</v>
      </c>
      <c r="C8" s="418">
        <v>0</v>
      </c>
      <c r="D8" s="418">
        <v>0</v>
      </c>
      <c r="E8" s="418"/>
      <c r="F8" s="418">
        <v>0.96404000000000001</v>
      </c>
      <c r="G8" s="418">
        <v>0</v>
      </c>
      <c r="H8" s="418">
        <v>0.96404000000000001</v>
      </c>
      <c r="I8" s="419" t="s">
        <v>341</v>
      </c>
      <c r="J8" s="420" t="s">
        <v>345</v>
      </c>
    </row>
    <row r="10" spans="1:10" ht="14.4" customHeight="1" x14ac:dyDescent="0.3">
      <c r="A10" s="416" t="s">
        <v>339</v>
      </c>
      <c r="B10" s="417" t="s">
        <v>340</v>
      </c>
      <c r="C10" s="418" t="s">
        <v>341</v>
      </c>
      <c r="D10" s="418" t="s">
        <v>341</v>
      </c>
      <c r="E10" s="418"/>
      <c r="F10" s="418" t="s">
        <v>341</v>
      </c>
      <c r="G10" s="418" t="s">
        <v>341</v>
      </c>
      <c r="H10" s="418" t="s">
        <v>341</v>
      </c>
      <c r="I10" s="419" t="s">
        <v>341</v>
      </c>
      <c r="J10" s="420" t="s">
        <v>44</v>
      </c>
    </row>
    <row r="11" spans="1:10" ht="14.4" customHeight="1" x14ac:dyDescent="0.3">
      <c r="A11" s="416" t="s">
        <v>346</v>
      </c>
      <c r="B11" s="417" t="s">
        <v>347</v>
      </c>
      <c r="C11" s="418" t="s">
        <v>341</v>
      </c>
      <c r="D11" s="418" t="s">
        <v>341</v>
      </c>
      <c r="E11" s="418"/>
      <c r="F11" s="418" t="s">
        <v>341</v>
      </c>
      <c r="G11" s="418" t="s">
        <v>341</v>
      </c>
      <c r="H11" s="418" t="s">
        <v>341</v>
      </c>
      <c r="I11" s="419" t="s">
        <v>341</v>
      </c>
      <c r="J11" s="420" t="s">
        <v>0</v>
      </c>
    </row>
    <row r="12" spans="1:10" ht="14.4" customHeight="1" x14ac:dyDescent="0.3">
      <c r="A12" s="416" t="s">
        <v>346</v>
      </c>
      <c r="B12" s="417" t="s">
        <v>342</v>
      </c>
      <c r="C12" s="418">
        <v>0</v>
      </c>
      <c r="D12" s="418">
        <v>0</v>
      </c>
      <c r="E12" s="418"/>
      <c r="F12" s="418">
        <v>0.96404000000000001</v>
      </c>
      <c r="G12" s="418">
        <v>0</v>
      </c>
      <c r="H12" s="418">
        <v>0.96404000000000001</v>
      </c>
      <c r="I12" s="419" t="s">
        <v>341</v>
      </c>
      <c r="J12" s="420" t="s">
        <v>1</v>
      </c>
    </row>
    <row r="13" spans="1:10" ht="14.4" customHeight="1" x14ac:dyDescent="0.3">
      <c r="A13" s="416" t="s">
        <v>346</v>
      </c>
      <c r="B13" s="417" t="s">
        <v>343</v>
      </c>
      <c r="C13" s="418">
        <v>0</v>
      </c>
      <c r="D13" s="418">
        <v>0</v>
      </c>
      <c r="E13" s="418"/>
      <c r="F13" s="418">
        <v>0</v>
      </c>
      <c r="G13" s="418">
        <v>0</v>
      </c>
      <c r="H13" s="418">
        <v>0</v>
      </c>
      <c r="I13" s="419" t="s">
        <v>341</v>
      </c>
      <c r="J13" s="420" t="s">
        <v>1</v>
      </c>
    </row>
    <row r="14" spans="1:10" ht="14.4" customHeight="1" x14ac:dyDescent="0.3">
      <c r="A14" s="416" t="s">
        <v>346</v>
      </c>
      <c r="B14" s="417" t="s">
        <v>348</v>
      </c>
      <c r="C14" s="418">
        <v>0</v>
      </c>
      <c r="D14" s="418">
        <v>0</v>
      </c>
      <c r="E14" s="418"/>
      <c r="F14" s="418">
        <v>0.96404000000000001</v>
      </c>
      <c r="G14" s="418">
        <v>0</v>
      </c>
      <c r="H14" s="418">
        <v>0.96404000000000001</v>
      </c>
      <c r="I14" s="419" t="s">
        <v>341</v>
      </c>
      <c r="J14" s="420" t="s">
        <v>349</v>
      </c>
    </row>
    <row r="15" spans="1:10" ht="14.4" customHeight="1" x14ac:dyDescent="0.3">
      <c r="A15" s="416" t="s">
        <v>341</v>
      </c>
      <c r="B15" s="417" t="s">
        <v>341</v>
      </c>
      <c r="C15" s="418" t="s">
        <v>341</v>
      </c>
      <c r="D15" s="418" t="s">
        <v>341</v>
      </c>
      <c r="E15" s="418"/>
      <c r="F15" s="418" t="s">
        <v>341</v>
      </c>
      <c r="G15" s="418" t="s">
        <v>341</v>
      </c>
      <c r="H15" s="418" t="s">
        <v>341</v>
      </c>
      <c r="I15" s="419" t="s">
        <v>341</v>
      </c>
      <c r="J15" s="420" t="s">
        <v>350</v>
      </c>
    </row>
    <row r="16" spans="1:10" ht="14.4" customHeight="1" x14ac:dyDescent="0.3">
      <c r="A16" s="416" t="s">
        <v>339</v>
      </c>
      <c r="B16" s="417" t="s">
        <v>344</v>
      </c>
      <c r="C16" s="418">
        <v>0</v>
      </c>
      <c r="D16" s="418">
        <v>0</v>
      </c>
      <c r="E16" s="418"/>
      <c r="F16" s="418">
        <v>0.96404000000000001</v>
      </c>
      <c r="G16" s="418">
        <v>0</v>
      </c>
      <c r="H16" s="418">
        <v>0.96404000000000001</v>
      </c>
      <c r="I16" s="419" t="s">
        <v>341</v>
      </c>
      <c r="J16" s="420" t="s">
        <v>345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1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1"/>
  </cols>
  <sheetData>
    <row r="1" spans="1:17" ht="18.600000000000001" customHeight="1" thickBot="1" x14ac:dyDescent="0.4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193" t="s">
        <v>219</v>
      </c>
      <c r="B2" s="180"/>
      <c r="C2" s="180"/>
      <c r="D2" s="180"/>
      <c r="E2" s="180"/>
    </row>
    <row r="3" spans="1:17" ht="14.4" customHeight="1" thickBot="1" x14ac:dyDescent="0.35">
      <c r="A3" s="208" t="s">
        <v>3</v>
      </c>
      <c r="B3" s="212">
        <f>SUM(B6:B1048576)</f>
        <v>0</v>
      </c>
      <c r="C3" s="213">
        <f>SUM(C6:C1048576)</f>
        <v>8</v>
      </c>
      <c r="D3" s="213">
        <f>SUM(D6:D1048576)</f>
        <v>0</v>
      </c>
      <c r="E3" s="214">
        <f>SUM(E6:E1048576)</f>
        <v>0</v>
      </c>
      <c r="F3" s="211">
        <f>IF(SUM($B3:$E3)=0,"",B3/SUM($B3:$E3))</f>
        <v>0</v>
      </c>
      <c r="G3" s="209">
        <f t="shared" ref="G3:I3" si="0">IF(SUM($B3:$E3)=0,"",C3/SUM($B3:$E3))</f>
        <v>1</v>
      </c>
      <c r="H3" s="209">
        <f t="shared" si="0"/>
        <v>0</v>
      </c>
      <c r="I3" s="210">
        <f t="shared" si="0"/>
        <v>0</v>
      </c>
      <c r="J3" s="213">
        <f>SUM(J6:J1048576)</f>
        <v>0</v>
      </c>
      <c r="K3" s="213">
        <f>SUM(K6:K1048576)</f>
        <v>2</v>
      </c>
      <c r="L3" s="213">
        <f>SUM(L6:L1048576)</f>
        <v>0</v>
      </c>
      <c r="M3" s="214">
        <f>SUM(M6:M1048576)</f>
        <v>0</v>
      </c>
      <c r="N3" s="211">
        <f>IF(SUM($J3:$M3)=0,"",J3/SUM($J3:$M3))</f>
        <v>0</v>
      </c>
      <c r="O3" s="209">
        <f t="shared" ref="O3:Q3" si="1">IF(SUM($J3:$M3)=0,"",K3/SUM($J3:$M3))</f>
        <v>1</v>
      </c>
      <c r="P3" s="209">
        <f t="shared" si="1"/>
        <v>0</v>
      </c>
      <c r="Q3" s="210">
        <f t="shared" si="1"/>
        <v>0</v>
      </c>
    </row>
    <row r="4" spans="1:17" ht="14.4" customHeight="1" thickBot="1" x14ac:dyDescent="0.3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" customHeight="1" thickBot="1" x14ac:dyDescent="0.35">
      <c r="A5" s="421" t="s">
        <v>147</v>
      </c>
      <c r="B5" s="422" t="s">
        <v>149</v>
      </c>
      <c r="C5" s="422" t="s">
        <v>150</v>
      </c>
      <c r="D5" s="422" t="s">
        <v>151</v>
      </c>
      <c r="E5" s="423" t="s">
        <v>152</v>
      </c>
      <c r="F5" s="424" t="s">
        <v>149</v>
      </c>
      <c r="G5" s="425" t="s">
        <v>150</v>
      </c>
      <c r="H5" s="425" t="s">
        <v>151</v>
      </c>
      <c r="I5" s="426" t="s">
        <v>152</v>
      </c>
      <c r="J5" s="422" t="s">
        <v>149</v>
      </c>
      <c r="K5" s="422" t="s">
        <v>150</v>
      </c>
      <c r="L5" s="422" t="s">
        <v>151</v>
      </c>
      <c r="M5" s="423" t="s">
        <v>152</v>
      </c>
      <c r="N5" s="424" t="s">
        <v>149</v>
      </c>
      <c r="O5" s="425" t="s">
        <v>150</v>
      </c>
      <c r="P5" s="425" t="s">
        <v>151</v>
      </c>
      <c r="Q5" s="426" t="s">
        <v>152</v>
      </c>
    </row>
    <row r="6" spans="1:17" ht="14.4" customHeight="1" x14ac:dyDescent="0.3">
      <c r="A6" s="434" t="s">
        <v>351</v>
      </c>
      <c r="B6" s="438"/>
      <c r="C6" s="428"/>
      <c r="D6" s="428"/>
      <c r="E6" s="440"/>
      <c r="F6" s="436"/>
      <c r="G6" s="429"/>
      <c r="H6" s="429"/>
      <c r="I6" s="442"/>
      <c r="J6" s="438"/>
      <c r="K6" s="428"/>
      <c r="L6" s="428"/>
      <c r="M6" s="440"/>
      <c r="N6" s="436"/>
      <c r="O6" s="429"/>
      <c r="P6" s="429"/>
      <c r="Q6" s="430"/>
    </row>
    <row r="7" spans="1:17" ht="14.4" customHeight="1" thickBot="1" x14ac:dyDescent="0.35">
      <c r="A7" s="435" t="s">
        <v>352</v>
      </c>
      <c r="B7" s="439"/>
      <c r="C7" s="431">
        <v>8</v>
      </c>
      <c r="D7" s="431"/>
      <c r="E7" s="441"/>
      <c r="F7" s="437">
        <v>0</v>
      </c>
      <c r="G7" s="432">
        <v>1</v>
      </c>
      <c r="H7" s="432">
        <v>0</v>
      </c>
      <c r="I7" s="443">
        <v>0</v>
      </c>
      <c r="J7" s="439"/>
      <c r="K7" s="431">
        <v>2</v>
      </c>
      <c r="L7" s="431"/>
      <c r="M7" s="441"/>
      <c r="N7" s="437">
        <v>0</v>
      </c>
      <c r="O7" s="432">
        <v>1</v>
      </c>
      <c r="P7" s="432">
        <v>0</v>
      </c>
      <c r="Q7" s="4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199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339</v>
      </c>
      <c r="B5" s="417" t="s">
        <v>340</v>
      </c>
      <c r="C5" s="418" t="s">
        <v>341</v>
      </c>
      <c r="D5" s="418" t="s">
        <v>341</v>
      </c>
      <c r="E5" s="418"/>
      <c r="F5" s="418" t="s">
        <v>341</v>
      </c>
      <c r="G5" s="418" t="s">
        <v>341</v>
      </c>
      <c r="H5" s="418" t="s">
        <v>341</v>
      </c>
      <c r="I5" s="419" t="s">
        <v>341</v>
      </c>
      <c r="J5" s="420" t="s">
        <v>44</v>
      </c>
    </row>
    <row r="6" spans="1:10" ht="14.4" customHeight="1" x14ac:dyDescent="0.3">
      <c r="A6" s="416" t="s">
        <v>339</v>
      </c>
      <c r="B6" s="417" t="s">
        <v>353</v>
      </c>
      <c r="C6" s="418">
        <v>0</v>
      </c>
      <c r="D6" s="418">
        <v>0</v>
      </c>
      <c r="E6" s="418"/>
      <c r="F6" s="418">
        <v>4.7939999999999997E-2</v>
      </c>
      <c r="G6" s="418">
        <v>0</v>
      </c>
      <c r="H6" s="418">
        <v>4.7939999999999997E-2</v>
      </c>
      <c r="I6" s="419" t="s">
        <v>341</v>
      </c>
      <c r="J6" s="420" t="s">
        <v>1</v>
      </c>
    </row>
    <row r="7" spans="1:10" ht="14.4" customHeight="1" x14ac:dyDescent="0.3">
      <c r="A7" s="416" t="s">
        <v>339</v>
      </c>
      <c r="B7" s="417" t="s">
        <v>344</v>
      </c>
      <c r="C7" s="418">
        <v>0</v>
      </c>
      <c r="D7" s="418">
        <v>0</v>
      </c>
      <c r="E7" s="418"/>
      <c r="F7" s="418">
        <v>4.7939999999999997E-2</v>
      </c>
      <c r="G7" s="418">
        <v>0</v>
      </c>
      <c r="H7" s="418">
        <v>4.7939999999999997E-2</v>
      </c>
      <c r="I7" s="419" t="s">
        <v>341</v>
      </c>
      <c r="J7" s="420" t="s">
        <v>345</v>
      </c>
    </row>
    <row r="9" spans="1:10" ht="14.4" customHeight="1" x14ac:dyDescent="0.3">
      <c r="A9" s="416" t="s">
        <v>339</v>
      </c>
      <c r="B9" s="417" t="s">
        <v>340</v>
      </c>
      <c r="C9" s="418" t="s">
        <v>341</v>
      </c>
      <c r="D9" s="418" t="s">
        <v>341</v>
      </c>
      <c r="E9" s="418"/>
      <c r="F9" s="418" t="s">
        <v>341</v>
      </c>
      <c r="G9" s="418" t="s">
        <v>341</v>
      </c>
      <c r="H9" s="418" t="s">
        <v>341</v>
      </c>
      <c r="I9" s="419" t="s">
        <v>341</v>
      </c>
      <c r="J9" s="420" t="s">
        <v>44</v>
      </c>
    </row>
    <row r="10" spans="1:10" ht="14.4" customHeight="1" x14ac:dyDescent="0.3">
      <c r="A10" s="416" t="s">
        <v>346</v>
      </c>
      <c r="B10" s="417" t="s">
        <v>347</v>
      </c>
      <c r="C10" s="418" t="s">
        <v>341</v>
      </c>
      <c r="D10" s="418" t="s">
        <v>341</v>
      </c>
      <c r="E10" s="418"/>
      <c r="F10" s="418" t="s">
        <v>341</v>
      </c>
      <c r="G10" s="418" t="s">
        <v>341</v>
      </c>
      <c r="H10" s="418" t="s">
        <v>341</v>
      </c>
      <c r="I10" s="419" t="s">
        <v>341</v>
      </c>
      <c r="J10" s="420" t="s">
        <v>0</v>
      </c>
    </row>
    <row r="11" spans="1:10" ht="14.4" customHeight="1" x14ac:dyDescent="0.3">
      <c r="A11" s="416" t="s">
        <v>346</v>
      </c>
      <c r="B11" s="417" t="s">
        <v>353</v>
      </c>
      <c r="C11" s="418">
        <v>0</v>
      </c>
      <c r="D11" s="418">
        <v>0</v>
      </c>
      <c r="E11" s="418"/>
      <c r="F11" s="418">
        <v>4.7939999999999997E-2</v>
      </c>
      <c r="G11" s="418">
        <v>0</v>
      </c>
      <c r="H11" s="418">
        <v>4.7939999999999997E-2</v>
      </c>
      <c r="I11" s="419" t="s">
        <v>341</v>
      </c>
      <c r="J11" s="420" t="s">
        <v>1</v>
      </c>
    </row>
    <row r="12" spans="1:10" ht="14.4" customHeight="1" x14ac:dyDescent="0.3">
      <c r="A12" s="416" t="s">
        <v>346</v>
      </c>
      <c r="B12" s="417" t="s">
        <v>348</v>
      </c>
      <c r="C12" s="418">
        <v>0</v>
      </c>
      <c r="D12" s="418">
        <v>0</v>
      </c>
      <c r="E12" s="418"/>
      <c r="F12" s="418">
        <v>4.7939999999999997E-2</v>
      </c>
      <c r="G12" s="418">
        <v>0</v>
      </c>
      <c r="H12" s="418">
        <v>4.7939999999999997E-2</v>
      </c>
      <c r="I12" s="419" t="s">
        <v>341</v>
      </c>
      <c r="J12" s="420" t="s">
        <v>349</v>
      </c>
    </row>
    <row r="13" spans="1:10" ht="14.4" customHeight="1" x14ac:dyDescent="0.3">
      <c r="A13" s="416" t="s">
        <v>341</v>
      </c>
      <c r="B13" s="417" t="s">
        <v>341</v>
      </c>
      <c r="C13" s="418" t="s">
        <v>341</v>
      </c>
      <c r="D13" s="418" t="s">
        <v>341</v>
      </c>
      <c r="E13" s="418"/>
      <c r="F13" s="418" t="s">
        <v>341</v>
      </c>
      <c r="G13" s="418" t="s">
        <v>341</v>
      </c>
      <c r="H13" s="418" t="s">
        <v>341</v>
      </c>
      <c r="I13" s="419" t="s">
        <v>341</v>
      </c>
      <c r="J13" s="420" t="s">
        <v>350</v>
      </c>
    </row>
    <row r="14" spans="1:10" ht="14.4" customHeight="1" x14ac:dyDescent="0.3">
      <c r="A14" s="416" t="s">
        <v>339</v>
      </c>
      <c r="B14" s="417" t="s">
        <v>344</v>
      </c>
      <c r="C14" s="418">
        <v>0</v>
      </c>
      <c r="D14" s="418">
        <v>0</v>
      </c>
      <c r="E14" s="418"/>
      <c r="F14" s="418">
        <v>4.7939999999999997E-2</v>
      </c>
      <c r="G14" s="418">
        <v>0</v>
      </c>
      <c r="H14" s="418">
        <v>4.7939999999999997E-2</v>
      </c>
      <c r="I14" s="419" t="s">
        <v>341</v>
      </c>
      <c r="J14" s="420" t="s">
        <v>345</v>
      </c>
    </row>
  </sheetData>
  <mergeCells count="3">
    <mergeCell ref="A1:I1"/>
    <mergeCell ref="F3:I3"/>
    <mergeCell ref="C4:D4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F5:I7 B5:D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6">
      <formula>$H9&gt;0</formula>
    </cfRule>
  </conditionalFormatting>
  <conditionalFormatting sqref="A9:A14">
    <cfRule type="expression" dxfId="10" priority="5">
      <formula>AND($J9&lt;&gt;"mezeraKL",$J9&lt;&gt;"")</formula>
    </cfRule>
  </conditionalFormatting>
  <conditionalFormatting sqref="I9:I14">
    <cfRule type="expression" dxfId="9" priority="7">
      <formula>$I9&gt;1</formula>
    </cfRule>
  </conditionalFormatting>
  <conditionalFormatting sqref="B9:B14">
    <cfRule type="expression" dxfId="8" priority="4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5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2018-10-24T13:06:15Z</dcterms:modified>
</cp:coreProperties>
</file>