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K14" i="431"/>
  <c r="O10" i="431"/>
  <c r="Q14" i="431"/>
  <c r="C11" i="431"/>
  <c r="D9" i="431"/>
  <c r="D13" i="431"/>
  <c r="E11" i="431"/>
  <c r="F9" i="431"/>
  <c r="F13" i="431"/>
  <c r="G11" i="431"/>
  <c r="H9" i="431"/>
  <c r="H13" i="431"/>
  <c r="I11" i="431"/>
  <c r="J9" i="431"/>
  <c r="J13" i="431"/>
  <c r="K11" i="431"/>
  <c r="L9" i="431"/>
  <c r="L13" i="431"/>
  <c r="M11" i="431"/>
  <c r="N9" i="431"/>
  <c r="N13" i="431"/>
  <c r="O11" i="431"/>
  <c r="P9" i="431"/>
  <c r="P13" i="431"/>
  <c r="Q11" i="431"/>
  <c r="D11" i="431"/>
  <c r="E9" i="431"/>
  <c r="E13" i="431"/>
  <c r="G9" i="431"/>
  <c r="H11" i="431"/>
  <c r="I13" i="431"/>
  <c r="K9" i="431"/>
  <c r="L11" i="431"/>
  <c r="M13" i="431"/>
  <c r="O9" i="431"/>
  <c r="P11" i="431"/>
  <c r="Q13" i="431"/>
  <c r="C14" i="431"/>
  <c r="E10" i="431"/>
  <c r="F12" i="431"/>
  <c r="G10" i="431"/>
  <c r="H12" i="431"/>
  <c r="I14" i="431"/>
  <c r="K10" i="431"/>
  <c r="M10" i="431"/>
  <c r="N12" i="431"/>
  <c r="P12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C13" i="431"/>
  <c r="F11" i="431"/>
  <c r="G13" i="431"/>
  <c r="I9" i="431"/>
  <c r="J11" i="431"/>
  <c r="K13" i="431"/>
  <c r="M9" i="431"/>
  <c r="N11" i="431"/>
  <c r="O13" i="431"/>
  <c r="Q9" i="431"/>
  <c r="C10" i="431"/>
  <c r="D12" i="431"/>
  <c r="E14" i="431"/>
  <c r="G14" i="431"/>
  <c r="I10" i="431"/>
  <c r="J12" i="431"/>
  <c r="L12" i="431"/>
  <c r="M14" i="431"/>
  <c r="O14" i="431"/>
  <c r="Q10" i="431"/>
  <c r="O8" i="431"/>
  <c r="J8" i="431"/>
  <c r="G8" i="431"/>
  <c r="P8" i="431"/>
  <c r="M8" i="431"/>
  <c r="D8" i="431"/>
  <c r="Q8" i="431"/>
  <c r="L8" i="431"/>
  <c r="I8" i="431"/>
  <c r="E8" i="431"/>
  <c r="H8" i="431"/>
  <c r="F8" i="431"/>
  <c r="K8" i="431"/>
  <c r="N8" i="431"/>
  <c r="C8" i="431"/>
  <c r="R10" i="431" l="1"/>
  <c r="S10" i="431"/>
  <c r="R9" i="431"/>
  <c r="S9" i="431"/>
  <c r="R12" i="431"/>
  <c r="S12" i="431"/>
  <c r="R13" i="431"/>
  <c r="S13" i="431"/>
  <c r="R11" i="431"/>
  <c r="S11" i="431"/>
  <c r="S14" i="431"/>
  <c r="R14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6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<sst xmlns="http://schemas.openxmlformats.org/spreadsheetml/2006/main" count="1573" uniqueCount="435">
  <si>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</si>
  <si>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</si>
  <si>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</si>
  <si>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</si>
  <si>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</si>
  <si>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</si>
  <si>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</si>
  <si>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</si>
  <si>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</si>
  <si>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</si>
  <si>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</si>
  <si>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</si>
  <si>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</si>
  <si>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</si>
  <si>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</si>
  <si>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</si>
  <si>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</si>
  <si>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</si>
  <si>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</si>
  <si>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</si>
  <si>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</si>
  <si>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</si>
  <si>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</si>
  <si>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</si>
  <si>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</si>
  <si>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</si>
  <si>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</si>
  <si>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</si>
  <si>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</si>
  <si>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</si>
  <si>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</si>
  <si>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</si>
  <si>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</si>
  <si>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</si>
  <si>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</si>
  <si>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</si>
  <si>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</si>
  <si>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</si>
  <si>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</si>
  <si>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</si>
  <si>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</si>
  <si>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</si>
  <si>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</si>
  <si>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</si>
  <si>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</si>
  <si>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</si>
  <si>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</si>
  <si>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</si>
  <si>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</si>
  <si>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</si>
  <si>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</si>
  <si>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</si>
  <si>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</si>
  <si>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</si>
  <si>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</si>
  <si>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</si>
  <si>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</si>
  <si>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</si>
  <si>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</si>
  <si>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</si>
  <si>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</si>
  <si>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</si>
  <si>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</si>
  <si>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</si>
  <si>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</si>
  <si>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</si>
  <si>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</si>
  <si>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</si>
  <si>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</si>
  <si>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</si>
  <si>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</si>
  <si>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</si>
  <si>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</si>
  <si>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</si>
  <si>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</si>
  <si>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</si>
  <si>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</si>
  <si>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</si>
  <si>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</si>
  <si>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</si>
  <si>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</si>
  <si>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</si>
  <si>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</si>
  <si>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</si>
  <si>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</si>
  <si>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</si>
  <si>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</si>
  <si>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</si>
  <si>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</si>
  <si>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</si>
  <si>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</si>
  <si>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</si>
  <si>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</si>
  <si>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</si>
  <si>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</si>
  <si>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</si>
  <si>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</si>
  <si>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</si>
  <si>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</si>
  <si>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</si>
  <si>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</si>
  <si>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</si>
  <si>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</si>
  <si>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</si>
  <si>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</si>
  <si>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</si>
  <si>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</si>
  <si>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</si>
  <si>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</si>
  <si>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</si>
  <si>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</si>
  <si>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</si>
  <si>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</si>
  <si>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</si>
  <si>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</si>
  <si>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</si>
  <si>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</si>
  <si>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</si>
  <si>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</si>
  <si>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</si>
  <si>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</si>
  <si>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</si>
  <si>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</si>
  <si>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</si>
  <si>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</si>
  <si>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</si>
  <si>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</si>
  <si>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</si>
  <si>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</si>
  <si>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</si>
  <si>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</si>
  <si>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</si>
  <si>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</si>
  <si>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</si>
  <si>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</si>
  <si>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</si>
  <si>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</si>
  <si>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</si>
  <si>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</si>
  <si>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</si>
  <si>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</si>
  <si>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</si>
  <si>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</si>
  <si>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</si>
  <si>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</si>
  <si>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</si>
  <si>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</si>
  <si>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</si>
  <si>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</si>
  <si>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</si>
  <si>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</si>
  <si>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</si>
  <si>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</si>
  <si>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</si>
  <si>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</si>
  <si>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</si>
  <si>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</si>
  <si>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</si>
  <si>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</si>
  <si>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</si>
  <si>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</si>
  <si>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</si>
  <si>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</si>
  <si>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</si>
  <si>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</si>
  <si>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</si>
  <si>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</si>
  <si>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</si>
  <si>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</si>
  <si>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</si>
  <si>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</si>
  <si>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</si>
  <si>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</si>
  <si>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</si>
  <si>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</si>
  <si>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</si>
  <si>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</si>
  <si>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</si>
  <si>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</si>
  <si>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</si>
  <si>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</si>
  <si>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</si>
  <si>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</si>
  <si>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</si>
  <si>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</si>
  <si>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</si>
  <si>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</si>
  <si>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</si>
  <si>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</si>
  <si>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</si>
  <si>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</si>
  <si>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</si>
  <si>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</si>
  <si>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</si>
  <si>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</si>
  <si>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</si>
  <si>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</si>
  <si>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</si>
  <si>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</si>
  <si>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</si>
  <si>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</si>
  <si>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</si>
  <si>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</si>
  <si>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</si>
  <si>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</si>
  <si>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</si>
  <si>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</si>
  <si>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</si>
  <si>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</si>
  <si>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</si>
  <si>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</si>
  <si>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</si>
  <si>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</si>
  <si>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</si>
  <si>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</si>
  <si>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</si>
  <si>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</si>
  <si>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</si>
  <si>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</si>
  <si>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</si>
  <si>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</si>
  <si>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--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</si>
  <si>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</si>
  <si>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</si>
  <si>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</si>
  <si>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</si>
  <si>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</si>
  <si>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</si>
  <si>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</si>
  <si>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</si>
  <si>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</si>
  <si>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</si>
  <si>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</si>
  <si>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</si>
  <si>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</si>
  <si>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</si>
  <si>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</si>
  <si>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</si>
  <si>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</si>
  <si>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</si>
  <si>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</si>
  <si>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</si>
  <si>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</si>
  <si>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</si>
  <si>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</si>
  <si>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</si>
  <si>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</si>
  <si>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</si>
  <si>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</si>
  <si>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</si>
  <si>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</si>
  <si>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</si>
  <si>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</si>
  <si>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</si>
  <si>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</si>
  <si>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</si>
  <si>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</si>
  <si>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</si>
  <si>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</si>
  <si>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</si>
  <si>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</si>
  <si>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</si>
  <si>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</si>
  <si>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</si>
  <si>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</si>
  <si>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</si>
  <si>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</si>
  <si>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</si>
  <si>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</si>
  <si>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</si>
  <si>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</si>
  <si>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</si>
  <si>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</si>
  <si>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</si>
  <si>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</si>
  <si>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</si>
  <si>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</si>
  <si>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</si>
  <si>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</si>
  <si>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</si>
  <si>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</si>
  <si>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</si>
  <si>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</si>
  <si>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</si>
  <si>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</si>
  <si>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</si>
  <si>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</si>
  <si>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</si>
  <si>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</si>
  <si>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</si>
  <si>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</si>
  <si>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</si>
  <si>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</si>
  <si>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</si>
  <si>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</si>
  <si>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</si>
  <si>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</si>
  <si>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</si>
  <si>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</si>
  <si>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</si>
  <si>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</si>
  <si>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</si>
  <si>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</si>
  <si>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</si>
  <si>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</si>
  <si>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</si>
  <si>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</si>
  <si>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</si>
  <si>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</si>
  <si>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</si>
  <si>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</si>
  <si>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</si>
  <si>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</si>
  <si>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</si>
  <si>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</si>
  <si>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</si>
  <si>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</si>
  <si>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</si>
  <si>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</si>
  <si>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</si>
  <si>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</si>
  <si>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</si>
  <si>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</si>
  <si>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</si>
  <si>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2 VŠ NLZP</t>
  </si>
  <si>
    <t>4 THP</t>
  </si>
  <si>
    <t>1 Celkem</t>
  </si>
  <si>
    <t>2 Celkem</t>
  </si>
  <si>
    <t>3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</si>
  <si>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</si>
  <si>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</si>
  <si>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</si>
  <si>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</si>
  <si>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</si>
  <si>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</si>
  <si>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</si>
  <si>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</si>
  <si>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</si>
  <si>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</si>
  <si>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</si>
  <si>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</si>
  <si>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</si>
  <si>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</si>
  <si>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</si>
  <si>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</si>
  <si>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</si>
  <si>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</si>
  <si>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</si>
  <si>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</si>
  <si>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</si>
  <si>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</si>
  <si>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Otipková Denisa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</si>
  <si>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</si>
  <si>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</si>
  <si>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</si>
  <si>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</si>
  <si>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</si>
  <si>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</si>
  <si>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</si>
  <si>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</si>
  <si>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</si>
  <si>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</si>
  <si>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</si>
  <si>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</si>
  <si>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</si>
  <si>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</si>
  <si>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 xml:space="preserve">RODINNÁ SYSTEMATICKÁ PSYCHOTERAPIE Á 30 MINUT     </t>
  </si>
  <si>
    <t>37115</t>
  </si>
  <si>
    <t xml:space="preserve">KRIZOVÁ INTERVENCE(Á 30 MINUT)                    </t>
  </si>
  <si>
    <t>09543</t>
  </si>
  <si>
    <t xml:space="preserve">Signalni kod                                      </t>
  </si>
  <si>
    <t>37022</t>
  </si>
  <si>
    <t xml:space="preserve">CÍLENÉ PSYCHOLOGICKÉ VYŠETŘENÍ (Á 60 MINUT)       </t>
  </si>
  <si>
    <t>37062</t>
  </si>
  <si>
    <t xml:space="preserve">CÍLENÉ PEDOPSYCHOLOGICKÉ VYŠETŘENÍ (Á 60 MINUT)   </t>
  </si>
  <si>
    <t>37061</t>
  </si>
  <si>
    <t>KOMPLEXNÍ PEDOPSYCHOLOGICKÉ VYŠETŘENÍ (Á 60 MINUT)</t>
  </si>
  <si>
    <t>37021</t>
  </si>
  <si>
    <t xml:space="preserve">KOMPLEXNÍ PSYCHOLOGICKÉ VYŠETŘENÍ (Á 60 MINUT)    </t>
  </si>
  <si>
    <t>37023</t>
  </si>
  <si>
    <t xml:space="preserve">KONTROLNÍ PSYCHOLOGICKÉ VYŠETŘENÍ (Á 30 MINUT)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</si>
  <si>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</si>
  <si>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</si>
  <si>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</si>
  <si>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</si>
  <si>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</si>
  <si>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</si>
  <si>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</si>
  <si>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</si>
  <si>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</si>
  <si>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</si>
  <si>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</si>
  <si>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</si>
  <si>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</si>
  <si>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</si>
  <si>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</si>
  <si>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</si>
  <si>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</si>
  <si>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</si>
  <si>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</si>
  <si>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</si>
  <si>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</si>
  <si>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</si>
  <si>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</si>
  <si>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</si>
  <si>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</si>
  <si>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</si>
  <si>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</si>
  <si>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</si>
  <si>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</si>
  <si>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</si>
  <si>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</si>
  <si>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</si>
  <si>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</si>
  <si>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</si>
  <si>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</si>
  <si>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</si>
  <si>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37063</t>
  </si>
  <si>
    <t>KONTROLNÍ PEDOPSYCHOLOGICKÉ VYŠETŘENÍ (Á 30 MINUT)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</si>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</sst>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0.69266461716004946</c:v>
                </c:pt>
                <c:pt idx="1">
                  <c:v>0.68108809668098613</c:v>
                </c:pt>
                <c:pt idx="2">
                  <c:v>0.64551214895336839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7952"/>
        <c:axId val="13614452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0.47222332725084309</c:v>
                </c:pt>
                <c:pt idx="1">
                  <c:v>0.47222332725084309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3392"/>
        <c:axId val="1361451760"/>
      </c:scatterChart>
      <c:catAx>
        <c:axId val="136144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7952"/>
        <c:crosses val="autoZero"/>
        <c:crossBetween val="between"/>
      </c:valAx>
      <c:valAx>
        <c:axId val="136145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51760"/>
        <c:crosses val="max"/>
        <c:crossBetween val="midCat"/>
      </c:valAx>
      <c:valAx>
        <c:axId val="1361451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5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4" totalsRowShown="0" headerRowDxfId="55" tableBorderDxfId="54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7" totalsRowShown="0">
  <autoFilter ref="C3:S2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75" t="s">
        <v>83</v>
      </c>
      <c r="B1" s="275"/>
    </row>
    <row r="2" spans="1:3" ht="14.4" customHeight="1" thickBot="1" x14ac:dyDescent="0.35">
      <c r="A2" s="192" t="s">
        <v>206</v>
      </c>
      <c r="B2" s="41"/>
    </row>
    <row r="3" spans="1:3" ht="14.4" customHeight="1" thickBot="1" x14ac:dyDescent="0.35">
      <c r="A3" s="271" t="s">
        <v>102</v>
      </c>
      <c r="B3" s="272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4" t="str">
        <f t="shared" si="0"/>
        <v>HI</v>
      </c>
      <c r="B5" s="64" t="s">
        <v>100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208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3" t="s">
        <v>84</v>
      </c>
      <c r="B10" s="272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101</v>
      </c>
      <c r="C11" s="42" t="s">
        <v>89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81</v>
      </c>
      <c r="C12" s="42" t="s">
        <v>90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74" t="s">
        <v>85</v>
      </c>
      <c r="B14" s="272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337</v>
      </c>
      <c r="C15" s="42" t="s">
        <v>93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357</v>
      </c>
      <c r="C16" s="42" t="s">
        <v>146</v>
      </c>
    </row>
    <row r="17" spans="1:3" ht="14.4" customHeight="1" x14ac:dyDescent="0.3">
      <c r="A17" s="115" t="str">
        <f t="shared" si="3"/>
        <v>ZV Vykáz.-A Detail</v>
      </c>
      <c r="B17" s="65" t="s">
        <v>381</v>
      </c>
      <c r="C17" s="42" t="s">
        <v>94</v>
      </c>
    </row>
    <row r="18" spans="1:3" ht="14.4" customHeight="1" x14ac:dyDescent="0.3">
      <c r="A18" s="215" t="str">
        <f>HYPERLINK("#'"&amp;C18&amp;"'!A1",C18)</f>
        <v>ZV Vykáz.-A Det.Lék.</v>
      </c>
      <c r="B18" s="65" t="s">
        <v>382</v>
      </c>
      <c r="C18" s="42" t="s">
        <v>150</v>
      </c>
    </row>
    <row r="19" spans="1:3" ht="14.4" customHeight="1" x14ac:dyDescent="0.3">
      <c r="A19" s="115" t="str">
        <f t="shared" si="3"/>
        <v>ZV Vykáz.-H</v>
      </c>
      <c r="B19" s="65" t="s">
        <v>97</v>
      </c>
      <c r="C19" s="42" t="s">
        <v>95</v>
      </c>
    </row>
    <row r="20" spans="1:3" ht="14.4" customHeight="1" x14ac:dyDescent="0.3">
      <c r="A20" s="115" t="str">
        <f t="shared" si="3"/>
        <v>ZV Vykáz.-H Detail</v>
      </c>
      <c r="B20" s="65" t="s">
        <v>434</v>
      </c>
      <c r="C20" s="42" t="s">
        <v>96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47" t="s">
        <v>337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" customHeight="1" thickBot="1" x14ac:dyDescent="0.35">
      <c r="A2" s="192" t="s">
        <v>206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98</v>
      </c>
      <c r="B3" s="181">
        <f>SUBTOTAL(9,B6:B1048576)/4</f>
        <v>1316799.6800000002</v>
      </c>
      <c r="C3" s="182">
        <f t="shared" ref="C3:Z3" si="0">SUBTOTAL(9,C6:C1048576)</f>
        <v>4</v>
      </c>
      <c r="D3" s="182"/>
      <c r="E3" s="182">
        <f>SUBTOTAL(9,E6:E1048576)/4</f>
        <v>1029668.3400000001</v>
      </c>
      <c r="F3" s="182"/>
      <c r="G3" s="182">
        <f t="shared" si="0"/>
        <v>4</v>
      </c>
      <c r="H3" s="182">
        <f>SUBTOTAL(9,H6:H1048576)/4</f>
        <v>1345933.33</v>
      </c>
      <c r="I3" s="185">
        <f>IF(B3&lt;&gt;0,H3/B3,"")</f>
        <v>1.0221245876973482</v>
      </c>
      <c r="J3" s="183">
        <f>IF(E3&lt;&gt;0,H3/E3,"")</f>
        <v>1.3071522913873412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48" t="s">
        <v>147</v>
      </c>
      <c r="B4" s="349" t="s">
        <v>74</v>
      </c>
      <c r="C4" s="350"/>
      <c r="D4" s="351"/>
      <c r="E4" s="350"/>
      <c r="F4" s="351"/>
      <c r="G4" s="350"/>
      <c r="H4" s="350"/>
      <c r="I4" s="351"/>
      <c r="J4" s="352"/>
      <c r="K4" s="349" t="s">
        <v>75</v>
      </c>
      <c r="L4" s="351"/>
      <c r="M4" s="350"/>
      <c r="N4" s="350"/>
      <c r="O4" s="351"/>
      <c r="P4" s="350"/>
      <c r="Q4" s="350"/>
      <c r="R4" s="351"/>
      <c r="S4" s="352"/>
      <c r="T4" s="349" t="s">
        <v>76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01"/>
      <c r="B5" s="402">
        <v>2015</v>
      </c>
      <c r="C5" s="403"/>
      <c r="D5" s="403"/>
      <c r="E5" s="403">
        <v>2017</v>
      </c>
      <c r="F5" s="403"/>
      <c r="G5" s="403"/>
      <c r="H5" s="403">
        <v>2018</v>
      </c>
      <c r="I5" s="404" t="s">
        <v>148</v>
      </c>
      <c r="J5" s="405" t="s">
        <v>2</v>
      </c>
      <c r="K5" s="402">
        <v>2015</v>
      </c>
      <c r="L5" s="403"/>
      <c r="M5" s="403"/>
      <c r="N5" s="403">
        <v>2017</v>
      </c>
      <c r="O5" s="403"/>
      <c r="P5" s="403"/>
      <c r="Q5" s="403">
        <v>2018</v>
      </c>
      <c r="R5" s="404" t="s">
        <v>148</v>
      </c>
      <c r="S5" s="405" t="s">
        <v>2</v>
      </c>
      <c r="T5" s="402">
        <v>2015</v>
      </c>
      <c r="U5" s="403"/>
      <c r="V5" s="403"/>
      <c r="W5" s="403">
        <v>2017</v>
      </c>
      <c r="X5" s="403"/>
      <c r="Y5" s="403"/>
      <c r="Z5" s="403">
        <v>2018</v>
      </c>
      <c r="AA5" s="404" t="s">
        <v>148</v>
      </c>
      <c r="AB5" s="405" t="s">
        <v>2</v>
      </c>
    </row>
    <row r="6" spans="1:28" ht="14.4" customHeight="1" x14ac:dyDescent="0.3">
      <c r="A6" s="406" t="s">
        <v>335</v>
      </c>
      <c r="B6" s="407">
        <v>1316799.68</v>
      </c>
      <c r="C6" s="408">
        <v>1</v>
      </c>
      <c r="D6" s="408">
        <v>1.2788580835650436</v>
      </c>
      <c r="E6" s="407">
        <v>1029668.3400000001</v>
      </c>
      <c r="F6" s="408">
        <v>0.78194759281837012</v>
      </c>
      <c r="G6" s="408">
        <v>1</v>
      </c>
      <c r="H6" s="407">
        <v>1345933.33</v>
      </c>
      <c r="I6" s="408">
        <v>1.0221245876973484</v>
      </c>
      <c r="J6" s="408">
        <v>1.3071522913873412</v>
      </c>
      <c r="K6" s="407"/>
      <c r="L6" s="408"/>
      <c r="M6" s="408"/>
      <c r="N6" s="407"/>
      <c r="O6" s="408"/>
      <c r="P6" s="408"/>
      <c r="Q6" s="407"/>
      <c r="R6" s="408"/>
      <c r="S6" s="408"/>
      <c r="T6" s="407"/>
      <c r="U6" s="408"/>
      <c r="V6" s="408"/>
      <c r="W6" s="407"/>
      <c r="X6" s="408"/>
      <c r="Y6" s="408"/>
      <c r="Z6" s="407"/>
      <c r="AA6" s="408"/>
      <c r="AB6" s="409"/>
    </row>
    <row r="7" spans="1:28" ht="14.4" customHeight="1" thickBot="1" x14ac:dyDescent="0.35">
      <c r="A7" s="413" t="s">
        <v>336</v>
      </c>
      <c r="B7" s="410">
        <v>1316799.68</v>
      </c>
      <c r="C7" s="411">
        <v>1</v>
      </c>
      <c r="D7" s="411">
        <v>1.2788580835650436</v>
      </c>
      <c r="E7" s="410">
        <v>1029668.3400000001</v>
      </c>
      <c r="F7" s="411">
        <v>0.78194759281837012</v>
      </c>
      <c r="G7" s="411">
        <v>1</v>
      </c>
      <c r="H7" s="410">
        <v>1345933.33</v>
      </c>
      <c r="I7" s="411">
        <v>1.0221245876973484</v>
      </c>
      <c r="J7" s="411">
        <v>1.3071522913873412</v>
      </c>
      <c r="K7" s="410"/>
      <c r="L7" s="411"/>
      <c r="M7" s="411"/>
      <c r="N7" s="410"/>
      <c r="O7" s="411"/>
      <c r="P7" s="411"/>
      <c r="Q7" s="410"/>
      <c r="R7" s="411"/>
      <c r="S7" s="411"/>
      <c r="T7" s="410"/>
      <c r="U7" s="411"/>
      <c r="V7" s="411"/>
      <c r="W7" s="410"/>
      <c r="X7" s="411"/>
      <c r="Y7" s="411"/>
      <c r="Z7" s="410"/>
      <c r="AA7" s="411"/>
      <c r="AB7" s="412"/>
    </row>
    <row r="8" spans="1:28" ht="14.4" customHeight="1" thickBot="1" x14ac:dyDescent="0.35"/>
    <row r="9" spans="1:28" ht="14.4" customHeight="1" x14ac:dyDescent="0.3">
      <c r="A9" s="406" t="s">
        <v>319</v>
      </c>
      <c r="B9" s="407">
        <v>1316799.6800000002</v>
      </c>
      <c r="C9" s="408">
        <v>1</v>
      </c>
      <c r="D9" s="408">
        <v>1.2788580835650438</v>
      </c>
      <c r="E9" s="407">
        <v>1029668.3400000001</v>
      </c>
      <c r="F9" s="408">
        <v>0.78194759281837001</v>
      </c>
      <c r="G9" s="408">
        <v>1</v>
      </c>
      <c r="H9" s="407">
        <v>1345933.33</v>
      </c>
      <c r="I9" s="408">
        <v>1.0221245876973482</v>
      </c>
      <c r="J9" s="409">
        <v>1.3071522913873412</v>
      </c>
    </row>
    <row r="10" spans="1:28" ht="14.4" customHeight="1" thickBot="1" x14ac:dyDescent="0.35">
      <c r="A10" s="413" t="s">
        <v>338</v>
      </c>
      <c r="B10" s="410">
        <v>1316799.6800000002</v>
      </c>
      <c r="C10" s="411">
        <v>1</v>
      </c>
      <c r="D10" s="411">
        <v>1.2788580835650438</v>
      </c>
      <c r="E10" s="410">
        <v>1029668.3400000001</v>
      </c>
      <c r="F10" s="411">
        <v>0.78194759281837001</v>
      </c>
      <c r="G10" s="411">
        <v>1</v>
      </c>
      <c r="H10" s="410">
        <v>1345933.33</v>
      </c>
      <c r="I10" s="411">
        <v>1.0221245876973482</v>
      </c>
      <c r="J10" s="412">
        <v>1.3071522913873412</v>
      </c>
    </row>
    <row r="11" spans="1:28" ht="14.4" customHeight="1" x14ac:dyDescent="0.3">
      <c r="A11" s="414" t="s">
        <v>183</v>
      </c>
    </row>
    <row r="12" spans="1:28" ht="14.4" customHeight="1" x14ac:dyDescent="0.3">
      <c r="A12" s="415" t="s">
        <v>339</v>
      </c>
    </row>
    <row r="13" spans="1:28" ht="14.4" customHeight="1" x14ac:dyDescent="0.3">
      <c r="A13" s="414" t="s">
        <v>340</v>
      </c>
    </row>
    <row r="14" spans="1:28" ht="14.4" customHeight="1" x14ac:dyDescent="0.3">
      <c r="A14" s="414" t="s">
        <v>341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47" t="s">
        <v>357</v>
      </c>
      <c r="B1" s="275"/>
      <c r="C1" s="275"/>
      <c r="D1" s="275"/>
      <c r="E1" s="275"/>
      <c r="F1" s="275"/>
      <c r="G1" s="275"/>
    </row>
    <row r="2" spans="1:7" ht="14.4" customHeight="1" thickBot="1" x14ac:dyDescent="0.35">
      <c r="A2" s="192" t="s">
        <v>206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21" t="s">
        <v>98</v>
      </c>
      <c r="B3" s="207">
        <f t="shared" ref="B3:G3" si="0">SUBTOTAL(9,B6:B1048576)</f>
        <v>3441</v>
      </c>
      <c r="C3" s="208">
        <f t="shared" si="0"/>
        <v>2768</v>
      </c>
      <c r="D3" s="220">
        <f t="shared" si="0"/>
        <v>3620</v>
      </c>
      <c r="E3" s="184">
        <f t="shared" si="0"/>
        <v>1316799.68</v>
      </c>
      <c r="F3" s="182">
        <f t="shared" si="0"/>
        <v>1029668.34</v>
      </c>
      <c r="G3" s="209">
        <f t="shared" si="0"/>
        <v>1345933.33</v>
      </c>
    </row>
    <row r="4" spans="1:7" ht="14.4" customHeight="1" x14ac:dyDescent="0.3">
      <c r="A4" s="348" t="s">
        <v>99</v>
      </c>
      <c r="B4" s="353" t="s">
        <v>145</v>
      </c>
      <c r="C4" s="351"/>
      <c r="D4" s="354"/>
      <c r="E4" s="353" t="s">
        <v>74</v>
      </c>
      <c r="F4" s="351"/>
      <c r="G4" s="354"/>
    </row>
    <row r="5" spans="1:7" ht="14.4" customHeight="1" thickBot="1" x14ac:dyDescent="0.35">
      <c r="A5" s="401"/>
      <c r="B5" s="402">
        <v>2015</v>
      </c>
      <c r="C5" s="403">
        <v>2017</v>
      </c>
      <c r="D5" s="416">
        <v>2018</v>
      </c>
      <c r="E5" s="402">
        <v>2015</v>
      </c>
      <c r="F5" s="403">
        <v>2017</v>
      </c>
      <c r="G5" s="416">
        <v>2018</v>
      </c>
    </row>
    <row r="6" spans="1:7" ht="14.4" customHeight="1" x14ac:dyDescent="0.3">
      <c r="A6" s="429" t="s">
        <v>342</v>
      </c>
      <c r="B6" s="418">
        <v>154</v>
      </c>
      <c r="C6" s="418">
        <v>125</v>
      </c>
      <c r="D6" s="418">
        <v>180</v>
      </c>
      <c r="E6" s="419">
        <v>55640.33</v>
      </c>
      <c r="F6" s="419">
        <v>50629</v>
      </c>
      <c r="G6" s="420">
        <v>73664</v>
      </c>
    </row>
    <row r="7" spans="1:7" ht="14.4" customHeight="1" x14ac:dyDescent="0.3">
      <c r="A7" s="430" t="s">
        <v>343</v>
      </c>
      <c r="B7" s="422">
        <v>172</v>
      </c>
      <c r="C7" s="422">
        <v>337</v>
      </c>
      <c r="D7" s="422">
        <v>363</v>
      </c>
      <c r="E7" s="423">
        <v>61075.33</v>
      </c>
      <c r="F7" s="423">
        <v>116465.33</v>
      </c>
      <c r="G7" s="424">
        <v>125333.66</v>
      </c>
    </row>
    <row r="8" spans="1:7" ht="14.4" customHeight="1" x14ac:dyDescent="0.3">
      <c r="A8" s="430" t="s">
        <v>344</v>
      </c>
      <c r="B8" s="422"/>
      <c r="C8" s="422">
        <v>15</v>
      </c>
      <c r="D8" s="422">
        <v>497</v>
      </c>
      <c r="E8" s="423"/>
      <c r="F8" s="423">
        <v>6375</v>
      </c>
      <c r="G8" s="424">
        <v>185937</v>
      </c>
    </row>
    <row r="9" spans="1:7" ht="14.4" customHeight="1" x14ac:dyDescent="0.3">
      <c r="A9" s="430" t="s">
        <v>345</v>
      </c>
      <c r="B9" s="422">
        <v>414</v>
      </c>
      <c r="C9" s="422"/>
      <c r="D9" s="422"/>
      <c r="E9" s="423">
        <v>170702</v>
      </c>
      <c r="F9" s="423"/>
      <c r="G9" s="424"/>
    </row>
    <row r="10" spans="1:7" ht="14.4" customHeight="1" x14ac:dyDescent="0.3">
      <c r="A10" s="430" t="s">
        <v>346</v>
      </c>
      <c r="B10" s="422">
        <v>309</v>
      </c>
      <c r="C10" s="422"/>
      <c r="D10" s="422"/>
      <c r="E10" s="423">
        <v>145615</v>
      </c>
      <c r="F10" s="423"/>
      <c r="G10" s="424"/>
    </row>
    <row r="11" spans="1:7" ht="14.4" customHeight="1" x14ac:dyDescent="0.3">
      <c r="A11" s="430" t="s">
        <v>347</v>
      </c>
      <c r="B11" s="422">
        <v>426</v>
      </c>
      <c r="C11" s="422">
        <v>518</v>
      </c>
      <c r="D11" s="422">
        <v>421</v>
      </c>
      <c r="E11" s="423">
        <v>155505.33000000002</v>
      </c>
      <c r="F11" s="423">
        <v>186081.63999999998</v>
      </c>
      <c r="G11" s="424">
        <v>148262.66</v>
      </c>
    </row>
    <row r="12" spans="1:7" ht="14.4" customHeight="1" x14ac:dyDescent="0.3">
      <c r="A12" s="430" t="s">
        <v>348</v>
      </c>
      <c r="B12" s="422">
        <v>446</v>
      </c>
      <c r="C12" s="422">
        <v>301</v>
      </c>
      <c r="D12" s="422">
        <v>398</v>
      </c>
      <c r="E12" s="423">
        <v>162937</v>
      </c>
      <c r="F12" s="423">
        <v>121529</v>
      </c>
      <c r="G12" s="424">
        <v>159961</v>
      </c>
    </row>
    <row r="13" spans="1:7" ht="14.4" customHeight="1" x14ac:dyDescent="0.3">
      <c r="A13" s="430" t="s">
        <v>349</v>
      </c>
      <c r="B13" s="422">
        <v>216</v>
      </c>
      <c r="C13" s="422"/>
      <c r="D13" s="422"/>
      <c r="E13" s="423">
        <v>78165.320000000007</v>
      </c>
      <c r="F13" s="423"/>
      <c r="G13" s="424"/>
    </row>
    <row r="14" spans="1:7" ht="14.4" customHeight="1" x14ac:dyDescent="0.3">
      <c r="A14" s="430" t="s">
        <v>350</v>
      </c>
      <c r="B14" s="422">
        <v>239</v>
      </c>
      <c r="C14" s="422">
        <v>88</v>
      </c>
      <c r="D14" s="422">
        <v>210</v>
      </c>
      <c r="E14" s="423">
        <v>80684.679999999993</v>
      </c>
      <c r="F14" s="423">
        <v>31756.01</v>
      </c>
      <c r="G14" s="424">
        <v>76919.34</v>
      </c>
    </row>
    <row r="15" spans="1:7" ht="14.4" customHeight="1" x14ac:dyDescent="0.3">
      <c r="A15" s="430" t="s">
        <v>351</v>
      </c>
      <c r="B15" s="422">
        <v>268</v>
      </c>
      <c r="C15" s="422">
        <v>315</v>
      </c>
      <c r="D15" s="422">
        <v>331</v>
      </c>
      <c r="E15" s="423">
        <v>81304</v>
      </c>
      <c r="F15" s="423">
        <v>95382</v>
      </c>
      <c r="G15" s="424">
        <v>106248.99</v>
      </c>
    </row>
    <row r="16" spans="1:7" ht="14.4" customHeight="1" x14ac:dyDescent="0.3">
      <c r="A16" s="430" t="s">
        <v>352</v>
      </c>
      <c r="B16" s="422">
        <v>28</v>
      </c>
      <c r="C16" s="422">
        <v>68</v>
      </c>
      <c r="D16" s="422">
        <v>114</v>
      </c>
      <c r="E16" s="423">
        <v>9688</v>
      </c>
      <c r="F16" s="423">
        <v>24366.67</v>
      </c>
      <c r="G16" s="424">
        <v>40334.67</v>
      </c>
    </row>
    <row r="17" spans="1:7" ht="14.4" customHeight="1" x14ac:dyDescent="0.3">
      <c r="A17" s="430" t="s">
        <v>353</v>
      </c>
      <c r="B17" s="422">
        <v>322</v>
      </c>
      <c r="C17" s="422">
        <v>338</v>
      </c>
      <c r="D17" s="422">
        <v>288</v>
      </c>
      <c r="E17" s="423">
        <v>128086.67</v>
      </c>
      <c r="F17" s="423">
        <v>129007.34</v>
      </c>
      <c r="G17" s="424">
        <v>111596</v>
      </c>
    </row>
    <row r="18" spans="1:7" ht="14.4" customHeight="1" x14ac:dyDescent="0.3">
      <c r="A18" s="430" t="s">
        <v>354</v>
      </c>
      <c r="B18" s="422">
        <v>319</v>
      </c>
      <c r="C18" s="422">
        <v>429</v>
      </c>
      <c r="D18" s="422">
        <v>455</v>
      </c>
      <c r="E18" s="423">
        <v>126897.34</v>
      </c>
      <c r="F18" s="423">
        <v>163424.99999999997</v>
      </c>
      <c r="G18" s="424">
        <v>171242.68</v>
      </c>
    </row>
    <row r="19" spans="1:7" ht="14.4" customHeight="1" x14ac:dyDescent="0.3">
      <c r="A19" s="430" t="s">
        <v>355</v>
      </c>
      <c r="B19" s="422">
        <v>128</v>
      </c>
      <c r="C19" s="422">
        <v>134</v>
      </c>
      <c r="D19" s="422">
        <v>64</v>
      </c>
      <c r="E19" s="423">
        <v>60498.679999999993</v>
      </c>
      <c r="F19" s="423">
        <v>54975.349999999991</v>
      </c>
      <c r="G19" s="424">
        <v>28421.329999999998</v>
      </c>
    </row>
    <row r="20" spans="1:7" ht="14.4" customHeight="1" thickBot="1" x14ac:dyDescent="0.35">
      <c r="A20" s="431" t="s">
        <v>356</v>
      </c>
      <c r="B20" s="426"/>
      <c r="C20" s="426">
        <v>100</v>
      </c>
      <c r="D20" s="426">
        <v>299</v>
      </c>
      <c r="E20" s="427"/>
      <c r="F20" s="427">
        <v>49676</v>
      </c>
      <c r="G20" s="428">
        <v>118012</v>
      </c>
    </row>
    <row r="21" spans="1:7" ht="14.4" customHeight="1" x14ac:dyDescent="0.3">
      <c r="A21" s="414" t="s">
        <v>183</v>
      </c>
    </row>
    <row r="22" spans="1:7" ht="14.4" customHeight="1" x14ac:dyDescent="0.3">
      <c r="A22" s="415" t="s">
        <v>339</v>
      </c>
    </row>
    <row r="23" spans="1:7" ht="14.4" customHeight="1" x14ac:dyDescent="0.3">
      <c r="A23" s="414" t="s">
        <v>340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75" t="s">
        <v>381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18" ht="14.4" customHeight="1" thickBot="1" x14ac:dyDescent="0.35">
      <c r="A2" s="192" t="s">
        <v>206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98</v>
      </c>
      <c r="G3" s="74">
        <f t="shared" ref="G3:P3" si="0">SUBTOTAL(9,G6:G1048576)</f>
        <v>3441</v>
      </c>
      <c r="H3" s="75">
        <f t="shared" si="0"/>
        <v>1316799.6800000002</v>
      </c>
      <c r="I3" s="57"/>
      <c r="J3" s="57"/>
      <c r="K3" s="75">
        <f t="shared" si="0"/>
        <v>2768</v>
      </c>
      <c r="L3" s="75">
        <f t="shared" si="0"/>
        <v>1029668.34</v>
      </c>
      <c r="M3" s="57"/>
      <c r="N3" s="57"/>
      <c r="O3" s="75">
        <f t="shared" si="0"/>
        <v>3620</v>
      </c>
      <c r="P3" s="75">
        <f t="shared" si="0"/>
        <v>1345933.33</v>
      </c>
      <c r="Q3" s="58">
        <f>IF(L3=0,0,P3/L3)</f>
        <v>1.3071522913873415</v>
      </c>
      <c r="R3" s="76">
        <f>IF(O3=0,0,P3/O3)</f>
        <v>371.80478729281771</v>
      </c>
    </row>
    <row r="4" spans="1:18" ht="14.4" customHeight="1" x14ac:dyDescent="0.3">
      <c r="A4" s="355" t="s">
        <v>149</v>
      </c>
      <c r="B4" s="355" t="s">
        <v>70</v>
      </c>
      <c r="C4" s="363" t="s">
        <v>0</v>
      </c>
      <c r="D4" s="357" t="s">
        <v>71</v>
      </c>
      <c r="E4" s="362" t="s">
        <v>46</v>
      </c>
      <c r="F4" s="358" t="s">
        <v>45</v>
      </c>
      <c r="G4" s="359">
        <v>2015</v>
      </c>
      <c r="H4" s="360"/>
      <c r="I4" s="73"/>
      <c r="J4" s="73"/>
      <c r="K4" s="359">
        <v>2017</v>
      </c>
      <c r="L4" s="360"/>
      <c r="M4" s="73"/>
      <c r="N4" s="73"/>
      <c r="O4" s="359">
        <v>2018</v>
      </c>
      <c r="P4" s="360"/>
      <c r="Q4" s="361" t="s">
        <v>2</v>
      </c>
      <c r="R4" s="356" t="s">
        <v>73</v>
      </c>
    </row>
    <row r="5" spans="1:18" ht="14.4" customHeight="1" thickBot="1" x14ac:dyDescent="0.35">
      <c r="A5" s="432"/>
      <c r="B5" s="432"/>
      <c r="C5" s="433"/>
      <c r="D5" s="434"/>
      <c r="E5" s="435"/>
      <c r="F5" s="436"/>
      <c r="G5" s="437" t="s">
        <v>47</v>
      </c>
      <c r="H5" s="438" t="s">
        <v>4</v>
      </c>
      <c r="I5" s="439"/>
      <c r="J5" s="439"/>
      <c r="K5" s="437" t="s">
        <v>47</v>
      </c>
      <c r="L5" s="438" t="s">
        <v>4</v>
      </c>
      <c r="M5" s="439"/>
      <c r="N5" s="439"/>
      <c r="O5" s="437" t="s">
        <v>47</v>
      </c>
      <c r="P5" s="438" t="s">
        <v>4</v>
      </c>
      <c r="Q5" s="440"/>
      <c r="R5" s="441"/>
    </row>
    <row r="6" spans="1:18" ht="14.4" customHeight="1" x14ac:dyDescent="0.3">
      <c r="A6" s="417" t="s">
        <v>358</v>
      </c>
      <c r="B6" s="442" t="s">
        <v>359</v>
      </c>
      <c r="C6" s="442" t="s">
        <v>319</v>
      </c>
      <c r="D6" s="442" t="s">
        <v>360</v>
      </c>
      <c r="E6" s="442" t="s">
        <v>361</v>
      </c>
      <c r="F6" s="442" t="s">
        <v>362</v>
      </c>
      <c r="G6" s="418">
        <v>75</v>
      </c>
      <c r="H6" s="418">
        <v>5550</v>
      </c>
      <c r="I6" s="442">
        <v>1.1538461538461537</v>
      </c>
      <c r="J6" s="442">
        <v>74</v>
      </c>
      <c r="K6" s="418">
        <v>65</v>
      </c>
      <c r="L6" s="418">
        <v>4810</v>
      </c>
      <c r="M6" s="442">
        <v>1</v>
      </c>
      <c r="N6" s="442">
        <v>74</v>
      </c>
      <c r="O6" s="418">
        <v>52</v>
      </c>
      <c r="P6" s="418">
        <v>3848</v>
      </c>
      <c r="Q6" s="443">
        <v>0.8</v>
      </c>
      <c r="R6" s="444">
        <v>74</v>
      </c>
    </row>
    <row r="7" spans="1:18" ht="14.4" customHeight="1" x14ac:dyDescent="0.3">
      <c r="A7" s="421" t="s">
        <v>358</v>
      </c>
      <c r="B7" s="445" t="s">
        <v>359</v>
      </c>
      <c r="C7" s="445" t="s">
        <v>319</v>
      </c>
      <c r="D7" s="445" t="s">
        <v>360</v>
      </c>
      <c r="E7" s="445" t="s">
        <v>363</v>
      </c>
      <c r="F7" s="445" t="s">
        <v>364</v>
      </c>
      <c r="G7" s="422">
        <v>2161</v>
      </c>
      <c r="H7" s="422">
        <v>747706</v>
      </c>
      <c r="I7" s="445">
        <v>1.1370830260126374</v>
      </c>
      <c r="J7" s="445">
        <v>346</v>
      </c>
      <c r="K7" s="422">
        <v>1895</v>
      </c>
      <c r="L7" s="422">
        <v>657565</v>
      </c>
      <c r="M7" s="445">
        <v>1</v>
      </c>
      <c r="N7" s="445">
        <v>347</v>
      </c>
      <c r="O7" s="422">
        <v>2312</v>
      </c>
      <c r="P7" s="422">
        <v>802264</v>
      </c>
      <c r="Q7" s="446">
        <v>1.2200527704485489</v>
      </c>
      <c r="R7" s="447">
        <v>347</v>
      </c>
    </row>
    <row r="8" spans="1:18" ht="14.4" customHeight="1" x14ac:dyDescent="0.3">
      <c r="A8" s="421" t="s">
        <v>358</v>
      </c>
      <c r="B8" s="445" t="s">
        <v>359</v>
      </c>
      <c r="C8" s="445" t="s">
        <v>319</v>
      </c>
      <c r="D8" s="445" t="s">
        <v>360</v>
      </c>
      <c r="E8" s="445" t="s">
        <v>365</v>
      </c>
      <c r="F8" s="445" t="s">
        <v>366</v>
      </c>
      <c r="G8" s="422">
        <v>326</v>
      </c>
      <c r="H8" s="422">
        <v>112796</v>
      </c>
      <c r="I8" s="445">
        <v>1.8898867368138865</v>
      </c>
      <c r="J8" s="445">
        <v>346</v>
      </c>
      <c r="K8" s="422">
        <v>172</v>
      </c>
      <c r="L8" s="422">
        <v>59684</v>
      </c>
      <c r="M8" s="445">
        <v>1</v>
      </c>
      <c r="N8" s="445">
        <v>347</v>
      </c>
      <c r="O8" s="422">
        <v>492</v>
      </c>
      <c r="P8" s="422">
        <v>170724</v>
      </c>
      <c r="Q8" s="446">
        <v>2.86046511627907</v>
      </c>
      <c r="R8" s="447">
        <v>347</v>
      </c>
    </row>
    <row r="9" spans="1:18" ht="14.4" customHeight="1" x14ac:dyDescent="0.3">
      <c r="A9" s="421" t="s">
        <v>358</v>
      </c>
      <c r="B9" s="445" t="s">
        <v>359</v>
      </c>
      <c r="C9" s="445" t="s">
        <v>319</v>
      </c>
      <c r="D9" s="445" t="s">
        <v>360</v>
      </c>
      <c r="E9" s="445" t="s">
        <v>367</v>
      </c>
      <c r="F9" s="445" t="s">
        <v>368</v>
      </c>
      <c r="G9" s="422">
        <v>60</v>
      </c>
      <c r="H9" s="422">
        <v>20760</v>
      </c>
      <c r="I9" s="445">
        <v>7.478386167146974</v>
      </c>
      <c r="J9" s="445">
        <v>346</v>
      </c>
      <c r="K9" s="422">
        <v>8</v>
      </c>
      <c r="L9" s="422">
        <v>2776</v>
      </c>
      <c r="M9" s="445">
        <v>1</v>
      </c>
      <c r="N9" s="445">
        <v>347</v>
      </c>
      <c r="O9" s="422">
        <v>52</v>
      </c>
      <c r="P9" s="422">
        <v>18044</v>
      </c>
      <c r="Q9" s="446">
        <v>6.5</v>
      </c>
      <c r="R9" s="447">
        <v>347</v>
      </c>
    </row>
    <row r="10" spans="1:18" ht="14.4" customHeight="1" x14ac:dyDescent="0.3">
      <c r="A10" s="421" t="s">
        <v>358</v>
      </c>
      <c r="B10" s="445" t="s">
        <v>359</v>
      </c>
      <c r="C10" s="445" t="s">
        <v>319</v>
      </c>
      <c r="D10" s="445" t="s">
        <v>360</v>
      </c>
      <c r="E10" s="445" t="s">
        <v>369</v>
      </c>
      <c r="F10" s="445" t="s">
        <v>370</v>
      </c>
      <c r="G10" s="422">
        <v>83</v>
      </c>
      <c r="H10" s="422">
        <v>2766.6800000000003</v>
      </c>
      <c r="I10" s="445">
        <v>0.76147016244006893</v>
      </c>
      <c r="J10" s="445">
        <v>33.333493975903615</v>
      </c>
      <c r="K10" s="422">
        <v>109</v>
      </c>
      <c r="L10" s="422">
        <v>3633.34</v>
      </c>
      <c r="M10" s="445">
        <v>1</v>
      </c>
      <c r="N10" s="445">
        <v>33.333394495412847</v>
      </c>
      <c r="O10" s="422">
        <v>100</v>
      </c>
      <c r="P10" s="422">
        <v>3333.33</v>
      </c>
      <c r="Q10" s="446">
        <v>0.91742859187414327</v>
      </c>
      <c r="R10" s="447">
        <v>33.333300000000001</v>
      </c>
    </row>
    <row r="11" spans="1:18" ht="14.4" customHeight="1" x14ac:dyDescent="0.3">
      <c r="A11" s="421" t="s">
        <v>358</v>
      </c>
      <c r="B11" s="445" t="s">
        <v>359</v>
      </c>
      <c r="C11" s="445" t="s">
        <v>319</v>
      </c>
      <c r="D11" s="445" t="s">
        <v>360</v>
      </c>
      <c r="E11" s="445" t="s">
        <v>371</v>
      </c>
      <c r="F11" s="445" t="s">
        <v>372</v>
      </c>
      <c r="G11" s="422">
        <v>347</v>
      </c>
      <c r="H11" s="422">
        <v>201260</v>
      </c>
      <c r="I11" s="445">
        <v>1.0877742946708464</v>
      </c>
      <c r="J11" s="445">
        <v>580</v>
      </c>
      <c r="K11" s="422">
        <v>319</v>
      </c>
      <c r="L11" s="422">
        <v>185020</v>
      </c>
      <c r="M11" s="445">
        <v>1</v>
      </c>
      <c r="N11" s="445">
        <v>580</v>
      </c>
      <c r="O11" s="422">
        <v>272</v>
      </c>
      <c r="P11" s="422">
        <v>158032</v>
      </c>
      <c r="Q11" s="446">
        <v>0.85413468814182247</v>
      </c>
      <c r="R11" s="447">
        <v>581</v>
      </c>
    </row>
    <row r="12" spans="1:18" ht="14.4" customHeight="1" x14ac:dyDescent="0.3">
      <c r="A12" s="421" t="s">
        <v>358</v>
      </c>
      <c r="B12" s="445" t="s">
        <v>359</v>
      </c>
      <c r="C12" s="445" t="s">
        <v>319</v>
      </c>
      <c r="D12" s="445" t="s">
        <v>360</v>
      </c>
      <c r="E12" s="445" t="s">
        <v>373</v>
      </c>
      <c r="F12" s="445" t="s">
        <v>374</v>
      </c>
      <c r="G12" s="422">
        <v>178</v>
      </c>
      <c r="H12" s="422">
        <v>103418</v>
      </c>
      <c r="I12" s="445">
        <v>1.435483870967742</v>
      </c>
      <c r="J12" s="445">
        <v>581</v>
      </c>
      <c r="K12" s="422">
        <v>124</v>
      </c>
      <c r="L12" s="422">
        <v>72044</v>
      </c>
      <c r="M12" s="445">
        <v>1</v>
      </c>
      <c r="N12" s="445">
        <v>581</v>
      </c>
      <c r="O12" s="422">
        <v>155</v>
      </c>
      <c r="P12" s="422">
        <v>90210</v>
      </c>
      <c r="Q12" s="446">
        <v>1.2521514629948365</v>
      </c>
      <c r="R12" s="447">
        <v>582</v>
      </c>
    </row>
    <row r="13" spans="1:18" ht="14.4" customHeight="1" x14ac:dyDescent="0.3">
      <c r="A13" s="421" t="s">
        <v>358</v>
      </c>
      <c r="B13" s="445" t="s">
        <v>359</v>
      </c>
      <c r="C13" s="445" t="s">
        <v>319</v>
      </c>
      <c r="D13" s="445" t="s">
        <v>360</v>
      </c>
      <c r="E13" s="445" t="s">
        <v>375</v>
      </c>
      <c r="F13" s="445" t="s">
        <v>376</v>
      </c>
      <c r="G13" s="422">
        <v>163</v>
      </c>
      <c r="H13" s="422">
        <v>94703</v>
      </c>
      <c r="I13" s="445">
        <v>2.9107142857142856</v>
      </c>
      <c r="J13" s="445">
        <v>581</v>
      </c>
      <c r="K13" s="422">
        <v>56</v>
      </c>
      <c r="L13" s="422">
        <v>32536</v>
      </c>
      <c r="M13" s="445">
        <v>1</v>
      </c>
      <c r="N13" s="445">
        <v>581</v>
      </c>
      <c r="O13" s="422">
        <v>113</v>
      </c>
      <c r="P13" s="422">
        <v>65766</v>
      </c>
      <c r="Q13" s="446">
        <v>2.0213302188345219</v>
      </c>
      <c r="R13" s="447">
        <v>582</v>
      </c>
    </row>
    <row r="14" spans="1:18" ht="14.4" customHeight="1" x14ac:dyDescent="0.3">
      <c r="A14" s="421" t="s">
        <v>358</v>
      </c>
      <c r="B14" s="445" t="s">
        <v>359</v>
      </c>
      <c r="C14" s="445" t="s">
        <v>319</v>
      </c>
      <c r="D14" s="445" t="s">
        <v>360</v>
      </c>
      <c r="E14" s="445" t="s">
        <v>377</v>
      </c>
      <c r="F14" s="445" t="s">
        <v>378</v>
      </c>
      <c r="G14" s="422">
        <v>48</v>
      </c>
      <c r="H14" s="422">
        <v>27840</v>
      </c>
      <c r="I14" s="445">
        <v>2.4</v>
      </c>
      <c r="J14" s="445">
        <v>580</v>
      </c>
      <c r="K14" s="422">
        <v>20</v>
      </c>
      <c r="L14" s="422">
        <v>11600</v>
      </c>
      <c r="M14" s="445">
        <v>1</v>
      </c>
      <c r="N14" s="445">
        <v>580</v>
      </c>
      <c r="O14" s="422">
        <v>44</v>
      </c>
      <c r="P14" s="422">
        <v>25564</v>
      </c>
      <c r="Q14" s="446">
        <v>2.2037931034482758</v>
      </c>
      <c r="R14" s="447">
        <v>581</v>
      </c>
    </row>
    <row r="15" spans="1:18" ht="14.4" customHeight="1" thickBot="1" x14ac:dyDescent="0.35">
      <c r="A15" s="425" t="s">
        <v>358</v>
      </c>
      <c r="B15" s="448" t="s">
        <v>359</v>
      </c>
      <c r="C15" s="448" t="s">
        <v>319</v>
      </c>
      <c r="D15" s="448" t="s">
        <v>360</v>
      </c>
      <c r="E15" s="448" t="s">
        <v>379</v>
      </c>
      <c r="F15" s="448" t="s">
        <v>380</v>
      </c>
      <c r="G15" s="426"/>
      <c r="H15" s="426"/>
      <c r="I15" s="448"/>
      <c r="J15" s="448"/>
      <c r="K15" s="426"/>
      <c r="L15" s="426"/>
      <c r="M15" s="448"/>
      <c r="N15" s="448"/>
      <c r="O15" s="426">
        <v>28</v>
      </c>
      <c r="P15" s="426">
        <v>8148</v>
      </c>
      <c r="Q15" s="449"/>
      <c r="R15" s="450">
        <v>291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75" t="s">
        <v>382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192" t="s">
        <v>206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98</v>
      </c>
      <c r="H3" s="74">
        <f t="shared" ref="H3:Q3" si="0">SUBTOTAL(9,H6:H1048576)</f>
        <v>3441</v>
      </c>
      <c r="I3" s="75">
        <f t="shared" si="0"/>
        <v>1316799.68</v>
      </c>
      <c r="J3" s="57"/>
      <c r="K3" s="57"/>
      <c r="L3" s="75">
        <f t="shared" si="0"/>
        <v>2768</v>
      </c>
      <c r="M3" s="75">
        <f t="shared" si="0"/>
        <v>1029668.34</v>
      </c>
      <c r="N3" s="57"/>
      <c r="O3" s="57"/>
      <c r="P3" s="75">
        <f t="shared" si="0"/>
        <v>3620</v>
      </c>
      <c r="Q3" s="75">
        <f t="shared" si="0"/>
        <v>1345933.33</v>
      </c>
      <c r="R3" s="58">
        <f>IF(M3=0,0,Q3/M3)</f>
        <v>1.3071522913873415</v>
      </c>
      <c r="S3" s="76">
        <f>IF(P3=0,0,Q3/P3)</f>
        <v>371.80478729281771</v>
      </c>
    </row>
    <row r="4" spans="1:19" ht="14.4" customHeight="1" x14ac:dyDescent="0.3">
      <c r="A4" s="355" t="s">
        <v>149</v>
      </c>
      <c r="B4" s="355" t="s">
        <v>70</v>
      </c>
      <c r="C4" s="363" t="s">
        <v>0</v>
      </c>
      <c r="D4" s="214" t="s">
        <v>99</v>
      </c>
      <c r="E4" s="357" t="s">
        <v>71</v>
      </c>
      <c r="F4" s="362" t="s">
        <v>46</v>
      </c>
      <c r="G4" s="358" t="s">
        <v>45</v>
      </c>
      <c r="H4" s="359">
        <v>2015</v>
      </c>
      <c r="I4" s="360"/>
      <c r="J4" s="73"/>
      <c r="K4" s="73"/>
      <c r="L4" s="359">
        <v>2017</v>
      </c>
      <c r="M4" s="360"/>
      <c r="N4" s="73"/>
      <c r="O4" s="73"/>
      <c r="P4" s="359">
        <v>2018</v>
      </c>
      <c r="Q4" s="360"/>
      <c r="R4" s="361" t="s">
        <v>2</v>
      </c>
      <c r="S4" s="356" t="s">
        <v>73</v>
      </c>
    </row>
    <row r="5" spans="1:19" ht="14.4" customHeight="1" thickBot="1" x14ac:dyDescent="0.35">
      <c r="A5" s="432"/>
      <c r="B5" s="432"/>
      <c r="C5" s="433"/>
      <c r="D5" s="451"/>
      <c r="E5" s="434"/>
      <c r="F5" s="435"/>
      <c r="G5" s="436"/>
      <c r="H5" s="437" t="s">
        <v>47</v>
      </c>
      <c r="I5" s="438" t="s">
        <v>4</v>
      </c>
      <c r="J5" s="439"/>
      <c r="K5" s="439"/>
      <c r="L5" s="437" t="s">
        <v>47</v>
      </c>
      <c r="M5" s="438" t="s">
        <v>4</v>
      </c>
      <c r="N5" s="439"/>
      <c r="O5" s="439"/>
      <c r="P5" s="437" t="s">
        <v>47</v>
      </c>
      <c r="Q5" s="438" t="s">
        <v>4</v>
      </c>
      <c r="R5" s="440"/>
      <c r="S5" s="441"/>
    </row>
    <row r="6" spans="1:19" ht="14.4" customHeight="1" x14ac:dyDescent="0.3">
      <c r="A6" s="417" t="s">
        <v>358</v>
      </c>
      <c r="B6" s="442" t="s">
        <v>359</v>
      </c>
      <c r="C6" s="442" t="s">
        <v>319</v>
      </c>
      <c r="D6" s="442" t="s">
        <v>342</v>
      </c>
      <c r="E6" s="442" t="s">
        <v>360</v>
      </c>
      <c r="F6" s="442" t="s">
        <v>361</v>
      </c>
      <c r="G6" s="442" t="s">
        <v>362</v>
      </c>
      <c r="H6" s="418">
        <v>4</v>
      </c>
      <c r="I6" s="418">
        <v>296</v>
      </c>
      <c r="J6" s="442"/>
      <c r="K6" s="442">
        <v>74</v>
      </c>
      <c r="L6" s="418"/>
      <c r="M6" s="418"/>
      <c r="N6" s="442"/>
      <c r="O6" s="442"/>
      <c r="P6" s="418">
        <v>2</v>
      </c>
      <c r="Q6" s="418">
        <v>148</v>
      </c>
      <c r="R6" s="443"/>
      <c r="S6" s="444">
        <v>74</v>
      </c>
    </row>
    <row r="7" spans="1:19" ht="14.4" customHeight="1" x14ac:dyDescent="0.3">
      <c r="A7" s="421" t="s">
        <v>358</v>
      </c>
      <c r="B7" s="445" t="s">
        <v>359</v>
      </c>
      <c r="C7" s="445" t="s">
        <v>319</v>
      </c>
      <c r="D7" s="445" t="s">
        <v>342</v>
      </c>
      <c r="E7" s="445" t="s">
        <v>360</v>
      </c>
      <c r="F7" s="445" t="s">
        <v>363</v>
      </c>
      <c r="G7" s="445" t="s">
        <v>364</v>
      </c>
      <c r="H7" s="422">
        <v>16</v>
      </c>
      <c r="I7" s="422">
        <v>5536</v>
      </c>
      <c r="J7" s="445">
        <v>1.139563606422396</v>
      </c>
      <c r="K7" s="445">
        <v>346</v>
      </c>
      <c r="L7" s="422">
        <v>14</v>
      </c>
      <c r="M7" s="422">
        <v>4858</v>
      </c>
      <c r="N7" s="445">
        <v>1</v>
      </c>
      <c r="O7" s="445">
        <v>347</v>
      </c>
      <c r="P7" s="422">
        <v>24</v>
      </c>
      <c r="Q7" s="422">
        <v>8328</v>
      </c>
      <c r="R7" s="446">
        <v>1.7142857142857142</v>
      </c>
      <c r="S7" s="447">
        <v>347</v>
      </c>
    </row>
    <row r="8" spans="1:19" ht="14.4" customHeight="1" x14ac:dyDescent="0.3">
      <c r="A8" s="421" t="s">
        <v>358</v>
      </c>
      <c r="B8" s="445" t="s">
        <v>359</v>
      </c>
      <c r="C8" s="445" t="s">
        <v>319</v>
      </c>
      <c r="D8" s="445" t="s">
        <v>342</v>
      </c>
      <c r="E8" s="445" t="s">
        <v>360</v>
      </c>
      <c r="F8" s="445" t="s">
        <v>365</v>
      </c>
      <c r="G8" s="445" t="s">
        <v>366</v>
      </c>
      <c r="H8" s="422">
        <v>117</v>
      </c>
      <c r="I8" s="422">
        <v>40482</v>
      </c>
      <c r="J8" s="445">
        <v>1.45828530259366</v>
      </c>
      <c r="K8" s="445">
        <v>346</v>
      </c>
      <c r="L8" s="422">
        <v>80</v>
      </c>
      <c r="M8" s="422">
        <v>27760</v>
      </c>
      <c r="N8" s="445">
        <v>1</v>
      </c>
      <c r="O8" s="445">
        <v>347</v>
      </c>
      <c r="P8" s="422">
        <v>104</v>
      </c>
      <c r="Q8" s="422">
        <v>36088</v>
      </c>
      <c r="R8" s="446">
        <v>1.3</v>
      </c>
      <c r="S8" s="447">
        <v>347</v>
      </c>
    </row>
    <row r="9" spans="1:19" ht="14.4" customHeight="1" x14ac:dyDescent="0.3">
      <c r="A9" s="421" t="s">
        <v>358</v>
      </c>
      <c r="B9" s="445" t="s">
        <v>359</v>
      </c>
      <c r="C9" s="445" t="s">
        <v>319</v>
      </c>
      <c r="D9" s="445" t="s">
        <v>342</v>
      </c>
      <c r="E9" s="445" t="s">
        <v>360</v>
      </c>
      <c r="F9" s="445" t="s">
        <v>369</v>
      </c>
      <c r="G9" s="445" t="s">
        <v>370</v>
      </c>
      <c r="H9" s="422">
        <v>1</v>
      </c>
      <c r="I9" s="422">
        <v>33.33</v>
      </c>
      <c r="J9" s="445"/>
      <c r="K9" s="445">
        <v>33.33</v>
      </c>
      <c r="L9" s="422"/>
      <c r="M9" s="422"/>
      <c r="N9" s="445"/>
      <c r="O9" s="445"/>
      <c r="P9" s="422"/>
      <c r="Q9" s="422"/>
      <c r="R9" s="446"/>
      <c r="S9" s="447"/>
    </row>
    <row r="10" spans="1:19" ht="14.4" customHeight="1" x14ac:dyDescent="0.3">
      <c r="A10" s="421" t="s">
        <v>358</v>
      </c>
      <c r="B10" s="445" t="s">
        <v>359</v>
      </c>
      <c r="C10" s="445" t="s">
        <v>319</v>
      </c>
      <c r="D10" s="445" t="s">
        <v>342</v>
      </c>
      <c r="E10" s="445" t="s">
        <v>360</v>
      </c>
      <c r="F10" s="445" t="s">
        <v>371</v>
      </c>
      <c r="G10" s="445" t="s">
        <v>372</v>
      </c>
      <c r="H10" s="422">
        <v>3</v>
      </c>
      <c r="I10" s="422">
        <v>1740</v>
      </c>
      <c r="J10" s="445"/>
      <c r="K10" s="445">
        <v>580</v>
      </c>
      <c r="L10" s="422"/>
      <c r="M10" s="422"/>
      <c r="N10" s="445"/>
      <c r="O10" s="445"/>
      <c r="P10" s="422"/>
      <c r="Q10" s="422"/>
      <c r="R10" s="446"/>
      <c r="S10" s="447"/>
    </row>
    <row r="11" spans="1:19" ht="14.4" customHeight="1" x14ac:dyDescent="0.3">
      <c r="A11" s="421" t="s">
        <v>358</v>
      </c>
      <c r="B11" s="445" t="s">
        <v>359</v>
      </c>
      <c r="C11" s="445" t="s">
        <v>319</v>
      </c>
      <c r="D11" s="445" t="s">
        <v>342</v>
      </c>
      <c r="E11" s="445" t="s">
        <v>360</v>
      </c>
      <c r="F11" s="445" t="s">
        <v>373</v>
      </c>
      <c r="G11" s="445" t="s">
        <v>374</v>
      </c>
      <c r="H11" s="422">
        <v>9</v>
      </c>
      <c r="I11" s="422">
        <v>5229</v>
      </c>
      <c r="J11" s="445">
        <v>0.29032258064516131</v>
      </c>
      <c r="K11" s="445">
        <v>581</v>
      </c>
      <c r="L11" s="422">
        <v>31</v>
      </c>
      <c r="M11" s="422">
        <v>18011</v>
      </c>
      <c r="N11" s="445">
        <v>1</v>
      </c>
      <c r="O11" s="445">
        <v>581</v>
      </c>
      <c r="P11" s="422">
        <v>46</v>
      </c>
      <c r="Q11" s="422">
        <v>26772</v>
      </c>
      <c r="R11" s="446">
        <v>1.4864249625229027</v>
      </c>
      <c r="S11" s="447">
        <v>582</v>
      </c>
    </row>
    <row r="12" spans="1:19" ht="14.4" customHeight="1" x14ac:dyDescent="0.3">
      <c r="A12" s="421" t="s">
        <v>358</v>
      </c>
      <c r="B12" s="445" t="s">
        <v>359</v>
      </c>
      <c r="C12" s="445" t="s">
        <v>319</v>
      </c>
      <c r="D12" s="445" t="s">
        <v>342</v>
      </c>
      <c r="E12" s="445" t="s">
        <v>360</v>
      </c>
      <c r="F12" s="445" t="s">
        <v>375</v>
      </c>
      <c r="G12" s="445" t="s">
        <v>376</v>
      </c>
      <c r="H12" s="422">
        <v>4</v>
      </c>
      <c r="I12" s="422">
        <v>2324</v>
      </c>
      <c r="J12" s="445"/>
      <c r="K12" s="445">
        <v>581</v>
      </c>
      <c r="L12" s="422"/>
      <c r="M12" s="422"/>
      <c r="N12" s="445"/>
      <c r="O12" s="445"/>
      <c r="P12" s="422">
        <v>4</v>
      </c>
      <c r="Q12" s="422">
        <v>2328</v>
      </c>
      <c r="R12" s="446"/>
      <c r="S12" s="447">
        <v>582</v>
      </c>
    </row>
    <row r="13" spans="1:19" ht="14.4" customHeight="1" x14ac:dyDescent="0.3">
      <c r="A13" s="421" t="s">
        <v>358</v>
      </c>
      <c r="B13" s="445" t="s">
        <v>359</v>
      </c>
      <c r="C13" s="445" t="s">
        <v>319</v>
      </c>
      <c r="D13" s="445" t="s">
        <v>343</v>
      </c>
      <c r="E13" s="445" t="s">
        <v>360</v>
      </c>
      <c r="F13" s="445" t="s">
        <v>361</v>
      </c>
      <c r="G13" s="445" t="s">
        <v>362</v>
      </c>
      <c r="H13" s="422"/>
      <c r="I13" s="422"/>
      <c r="J13" s="445"/>
      <c r="K13" s="445"/>
      <c r="L13" s="422">
        <v>4</v>
      </c>
      <c r="M13" s="422">
        <v>296</v>
      </c>
      <c r="N13" s="445">
        <v>1</v>
      </c>
      <c r="O13" s="445">
        <v>74</v>
      </c>
      <c r="P13" s="422">
        <v>6</v>
      </c>
      <c r="Q13" s="422">
        <v>444</v>
      </c>
      <c r="R13" s="446">
        <v>1.5</v>
      </c>
      <c r="S13" s="447">
        <v>74</v>
      </c>
    </row>
    <row r="14" spans="1:19" ht="14.4" customHeight="1" x14ac:dyDescent="0.3">
      <c r="A14" s="421" t="s">
        <v>358</v>
      </c>
      <c r="B14" s="445" t="s">
        <v>359</v>
      </c>
      <c r="C14" s="445" t="s">
        <v>319</v>
      </c>
      <c r="D14" s="445" t="s">
        <v>343</v>
      </c>
      <c r="E14" s="445" t="s">
        <v>360</v>
      </c>
      <c r="F14" s="445" t="s">
        <v>363</v>
      </c>
      <c r="G14" s="445" t="s">
        <v>364</v>
      </c>
      <c r="H14" s="422">
        <v>132</v>
      </c>
      <c r="I14" s="422">
        <v>45672</v>
      </c>
      <c r="J14" s="445">
        <v>0.40623332265983564</v>
      </c>
      <c r="K14" s="445">
        <v>346</v>
      </c>
      <c r="L14" s="422">
        <v>324</v>
      </c>
      <c r="M14" s="422">
        <v>112428</v>
      </c>
      <c r="N14" s="445">
        <v>1</v>
      </c>
      <c r="O14" s="445">
        <v>347</v>
      </c>
      <c r="P14" s="422">
        <v>324</v>
      </c>
      <c r="Q14" s="422">
        <v>112428</v>
      </c>
      <c r="R14" s="446">
        <v>1</v>
      </c>
      <c r="S14" s="447">
        <v>347</v>
      </c>
    </row>
    <row r="15" spans="1:19" ht="14.4" customHeight="1" x14ac:dyDescent="0.3">
      <c r="A15" s="421" t="s">
        <v>358</v>
      </c>
      <c r="B15" s="445" t="s">
        <v>359</v>
      </c>
      <c r="C15" s="445" t="s">
        <v>319</v>
      </c>
      <c r="D15" s="445" t="s">
        <v>343</v>
      </c>
      <c r="E15" s="445" t="s">
        <v>360</v>
      </c>
      <c r="F15" s="445" t="s">
        <v>365</v>
      </c>
      <c r="G15" s="445" t="s">
        <v>366</v>
      </c>
      <c r="H15" s="422"/>
      <c r="I15" s="422"/>
      <c r="J15" s="445"/>
      <c r="K15" s="445"/>
      <c r="L15" s="422"/>
      <c r="M15" s="422"/>
      <c r="N15" s="445"/>
      <c r="O15" s="445"/>
      <c r="P15" s="422">
        <v>8</v>
      </c>
      <c r="Q15" s="422">
        <v>2776</v>
      </c>
      <c r="R15" s="446"/>
      <c r="S15" s="447">
        <v>347</v>
      </c>
    </row>
    <row r="16" spans="1:19" ht="14.4" customHeight="1" x14ac:dyDescent="0.3">
      <c r="A16" s="421" t="s">
        <v>358</v>
      </c>
      <c r="B16" s="445" t="s">
        <v>359</v>
      </c>
      <c r="C16" s="445" t="s">
        <v>319</v>
      </c>
      <c r="D16" s="445" t="s">
        <v>343</v>
      </c>
      <c r="E16" s="445" t="s">
        <v>360</v>
      </c>
      <c r="F16" s="445" t="s">
        <v>367</v>
      </c>
      <c r="G16" s="445" t="s">
        <v>368</v>
      </c>
      <c r="H16" s="422">
        <v>31</v>
      </c>
      <c r="I16" s="422">
        <v>10726</v>
      </c>
      <c r="J16" s="445">
        <v>7.727665706051873</v>
      </c>
      <c r="K16" s="445">
        <v>346</v>
      </c>
      <c r="L16" s="422">
        <v>4</v>
      </c>
      <c r="M16" s="422">
        <v>1388</v>
      </c>
      <c r="N16" s="445">
        <v>1</v>
      </c>
      <c r="O16" s="445">
        <v>347</v>
      </c>
      <c r="P16" s="422">
        <v>16</v>
      </c>
      <c r="Q16" s="422">
        <v>5552</v>
      </c>
      <c r="R16" s="446">
        <v>4</v>
      </c>
      <c r="S16" s="447">
        <v>347</v>
      </c>
    </row>
    <row r="17" spans="1:19" ht="14.4" customHeight="1" x14ac:dyDescent="0.3">
      <c r="A17" s="421" t="s">
        <v>358</v>
      </c>
      <c r="B17" s="445" t="s">
        <v>359</v>
      </c>
      <c r="C17" s="445" t="s">
        <v>319</v>
      </c>
      <c r="D17" s="445" t="s">
        <v>343</v>
      </c>
      <c r="E17" s="445" t="s">
        <v>360</v>
      </c>
      <c r="F17" s="445" t="s">
        <v>369</v>
      </c>
      <c r="G17" s="445" t="s">
        <v>370</v>
      </c>
      <c r="H17" s="422">
        <v>1</v>
      </c>
      <c r="I17" s="422">
        <v>33.33</v>
      </c>
      <c r="J17" s="445">
        <v>1</v>
      </c>
      <c r="K17" s="445">
        <v>33.33</v>
      </c>
      <c r="L17" s="422">
        <v>1</v>
      </c>
      <c r="M17" s="422">
        <v>33.33</v>
      </c>
      <c r="N17" s="445">
        <v>1</v>
      </c>
      <c r="O17" s="445">
        <v>33.33</v>
      </c>
      <c r="P17" s="422">
        <v>2</v>
      </c>
      <c r="Q17" s="422">
        <v>66.66</v>
      </c>
      <c r="R17" s="446">
        <v>2</v>
      </c>
      <c r="S17" s="447">
        <v>33.33</v>
      </c>
    </row>
    <row r="18" spans="1:19" ht="14.4" customHeight="1" x14ac:dyDescent="0.3">
      <c r="A18" s="421" t="s">
        <v>358</v>
      </c>
      <c r="B18" s="445" t="s">
        <v>359</v>
      </c>
      <c r="C18" s="445" t="s">
        <v>319</v>
      </c>
      <c r="D18" s="445" t="s">
        <v>343</v>
      </c>
      <c r="E18" s="445" t="s">
        <v>360</v>
      </c>
      <c r="F18" s="445" t="s">
        <v>371</v>
      </c>
      <c r="G18" s="445" t="s">
        <v>372</v>
      </c>
      <c r="H18" s="422">
        <v>4</v>
      </c>
      <c r="I18" s="422">
        <v>2320</v>
      </c>
      <c r="J18" s="445">
        <v>1</v>
      </c>
      <c r="K18" s="445">
        <v>580</v>
      </c>
      <c r="L18" s="422">
        <v>4</v>
      </c>
      <c r="M18" s="422">
        <v>2320</v>
      </c>
      <c r="N18" s="445">
        <v>1</v>
      </c>
      <c r="O18" s="445">
        <v>580</v>
      </c>
      <c r="P18" s="422">
        <v>7</v>
      </c>
      <c r="Q18" s="422">
        <v>4067</v>
      </c>
      <c r="R18" s="446">
        <v>1.7530172413793104</v>
      </c>
      <c r="S18" s="447">
        <v>581</v>
      </c>
    </row>
    <row r="19" spans="1:19" ht="14.4" customHeight="1" x14ac:dyDescent="0.3">
      <c r="A19" s="421" t="s">
        <v>358</v>
      </c>
      <c r="B19" s="445" t="s">
        <v>359</v>
      </c>
      <c r="C19" s="445" t="s">
        <v>319</v>
      </c>
      <c r="D19" s="445" t="s">
        <v>343</v>
      </c>
      <c r="E19" s="445" t="s">
        <v>360</v>
      </c>
      <c r="F19" s="445" t="s">
        <v>375</v>
      </c>
      <c r="G19" s="445" t="s">
        <v>376</v>
      </c>
      <c r="H19" s="422">
        <v>4</v>
      </c>
      <c r="I19" s="422">
        <v>2324</v>
      </c>
      <c r="J19" s="445"/>
      <c r="K19" s="445">
        <v>581</v>
      </c>
      <c r="L19" s="422"/>
      <c r="M19" s="422"/>
      <c r="N19" s="445"/>
      <c r="O19" s="445"/>
      <c r="P19" s="422"/>
      <c r="Q19" s="422"/>
      <c r="R19" s="446"/>
      <c r="S19" s="447"/>
    </row>
    <row r="20" spans="1:19" ht="14.4" customHeight="1" x14ac:dyDescent="0.3">
      <c r="A20" s="421" t="s">
        <v>358</v>
      </c>
      <c r="B20" s="445" t="s">
        <v>359</v>
      </c>
      <c r="C20" s="445" t="s">
        <v>319</v>
      </c>
      <c r="D20" s="445" t="s">
        <v>345</v>
      </c>
      <c r="E20" s="445" t="s">
        <v>360</v>
      </c>
      <c r="F20" s="445" t="s">
        <v>361</v>
      </c>
      <c r="G20" s="445" t="s">
        <v>362</v>
      </c>
      <c r="H20" s="422">
        <v>1</v>
      </c>
      <c r="I20" s="422">
        <v>74</v>
      </c>
      <c r="J20" s="445"/>
      <c r="K20" s="445">
        <v>74</v>
      </c>
      <c r="L20" s="422"/>
      <c r="M20" s="422"/>
      <c r="N20" s="445"/>
      <c r="O20" s="445"/>
      <c r="P20" s="422"/>
      <c r="Q20" s="422"/>
      <c r="R20" s="446"/>
      <c r="S20" s="447"/>
    </row>
    <row r="21" spans="1:19" ht="14.4" customHeight="1" x14ac:dyDescent="0.3">
      <c r="A21" s="421" t="s">
        <v>358</v>
      </c>
      <c r="B21" s="445" t="s">
        <v>359</v>
      </c>
      <c r="C21" s="445" t="s">
        <v>319</v>
      </c>
      <c r="D21" s="445" t="s">
        <v>345</v>
      </c>
      <c r="E21" s="445" t="s">
        <v>360</v>
      </c>
      <c r="F21" s="445" t="s">
        <v>363</v>
      </c>
      <c r="G21" s="445" t="s">
        <v>364</v>
      </c>
      <c r="H21" s="422">
        <v>168</v>
      </c>
      <c r="I21" s="422">
        <v>58128</v>
      </c>
      <c r="J21" s="445"/>
      <c r="K21" s="445">
        <v>346</v>
      </c>
      <c r="L21" s="422"/>
      <c r="M21" s="422"/>
      <c r="N21" s="445"/>
      <c r="O21" s="445"/>
      <c r="P21" s="422"/>
      <c r="Q21" s="422"/>
      <c r="R21" s="446"/>
      <c r="S21" s="447"/>
    </row>
    <row r="22" spans="1:19" ht="14.4" customHeight="1" x14ac:dyDescent="0.3">
      <c r="A22" s="421" t="s">
        <v>358</v>
      </c>
      <c r="B22" s="445" t="s">
        <v>359</v>
      </c>
      <c r="C22" s="445" t="s">
        <v>319</v>
      </c>
      <c r="D22" s="445" t="s">
        <v>345</v>
      </c>
      <c r="E22" s="445" t="s">
        <v>360</v>
      </c>
      <c r="F22" s="445" t="s">
        <v>365</v>
      </c>
      <c r="G22" s="445" t="s">
        <v>366</v>
      </c>
      <c r="H22" s="422">
        <v>111</v>
      </c>
      <c r="I22" s="422">
        <v>38406</v>
      </c>
      <c r="J22" s="445"/>
      <c r="K22" s="445">
        <v>346</v>
      </c>
      <c r="L22" s="422"/>
      <c r="M22" s="422"/>
      <c r="N22" s="445"/>
      <c r="O22" s="445"/>
      <c r="P22" s="422"/>
      <c r="Q22" s="422"/>
      <c r="R22" s="446"/>
      <c r="S22" s="447"/>
    </row>
    <row r="23" spans="1:19" ht="14.4" customHeight="1" x14ac:dyDescent="0.3">
      <c r="A23" s="421" t="s">
        <v>358</v>
      </c>
      <c r="B23" s="445" t="s">
        <v>359</v>
      </c>
      <c r="C23" s="445" t="s">
        <v>319</v>
      </c>
      <c r="D23" s="445" t="s">
        <v>345</v>
      </c>
      <c r="E23" s="445" t="s">
        <v>360</v>
      </c>
      <c r="F23" s="445" t="s">
        <v>367</v>
      </c>
      <c r="G23" s="445" t="s">
        <v>368</v>
      </c>
      <c r="H23" s="422">
        <v>16</v>
      </c>
      <c r="I23" s="422">
        <v>5536</v>
      </c>
      <c r="J23" s="445"/>
      <c r="K23" s="445">
        <v>346</v>
      </c>
      <c r="L23" s="422"/>
      <c r="M23" s="422"/>
      <c r="N23" s="445"/>
      <c r="O23" s="445"/>
      <c r="P23" s="422"/>
      <c r="Q23" s="422"/>
      <c r="R23" s="446"/>
      <c r="S23" s="447"/>
    </row>
    <row r="24" spans="1:19" ht="14.4" customHeight="1" x14ac:dyDescent="0.3">
      <c r="A24" s="421" t="s">
        <v>358</v>
      </c>
      <c r="B24" s="445" t="s">
        <v>359</v>
      </c>
      <c r="C24" s="445" t="s">
        <v>319</v>
      </c>
      <c r="D24" s="445" t="s">
        <v>345</v>
      </c>
      <c r="E24" s="445" t="s">
        <v>360</v>
      </c>
      <c r="F24" s="445" t="s">
        <v>373</v>
      </c>
      <c r="G24" s="445" t="s">
        <v>374</v>
      </c>
      <c r="H24" s="422">
        <v>118</v>
      </c>
      <c r="I24" s="422">
        <v>68558</v>
      </c>
      <c r="J24" s="445"/>
      <c r="K24" s="445">
        <v>581</v>
      </c>
      <c r="L24" s="422"/>
      <c r="M24" s="422"/>
      <c r="N24" s="445"/>
      <c r="O24" s="445"/>
      <c r="P24" s="422"/>
      <c r="Q24" s="422"/>
      <c r="R24" s="446"/>
      <c r="S24" s="447"/>
    </row>
    <row r="25" spans="1:19" ht="14.4" customHeight="1" x14ac:dyDescent="0.3">
      <c r="A25" s="421" t="s">
        <v>358</v>
      </c>
      <c r="B25" s="445" t="s">
        <v>359</v>
      </c>
      <c r="C25" s="445" t="s">
        <v>319</v>
      </c>
      <c r="D25" s="445" t="s">
        <v>346</v>
      </c>
      <c r="E25" s="445" t="s">
        <v>360</v>
      </c>
      <c r="F25" s="445" t="s">
        <v>361</v>
      </c>
      <c r="G25" s="445" t="s">
        <v>362</v>
      </c>
      <c r="H25" s="422">
        <v>2</v>
      </c>
      <c r="I25" s="422">
        <v>148</v>
      </c>
      <c r="J25" s="445"/>
      <c r="K25" s="445">
        <v>74</v>
      </c>
      <c r="L25" s="422"/>
      <c r="M25" s="422"/>
      <c r="N25" s="445"/>
      <c r="O25" s="445"/>
      <c r="P25" s="422"/>
      <c r="Q25" s="422"/>
      <c r="R25" s="446"/>
      <c r="S25" s="447"/>
    </row>
    <row r="26" spans="1:19" ht="14.4" customHeight="1" x14ac:dyDescent="0.3">
      <c r="A26" s="421" t="s">
        <v>358</v>
      </c>
      <c r="B26" s="445" t="s">
        <v>359</v>
      </c>
      <c r="C26" s="445" t="s">
        <v>319</v>
      </c>
      <c r="D26" s="445" t="s">
        <v>346</v>
      </c>
      <c r="E26" s="445" t="s">
        <v>360</v>
      </c>
      <c r="F26" s="445" t="s">
        <v>363</v>
      </c>
      <c r="G26" s="445" t="s">
        <v>364</v>
      </c>
      <c r="H26" s="422">
        <v>128</v>
      </c>
      <c r="I26" s="422">
        <v>44288</v>
      </c>
      <c r="J26" s="445"/>
      <c r="K26" s="445">
        <v>346</v>
      </c>
      <c r="L26" s="422"/>
      <c r="M26" s="422"/>
      <c r="N26" s="445"/>
      <c r="O26" s="445"/>
      <c r="P26" s="422"/>
      <c r="Q26" s="422"/>
      <c r="R26" s="446"/>
      <c r="S26" s="447"/>
    </row>
    <row r="27" spans="1:19" ht="14.4" customHeight="1" x14ac:dyDescent="0.3">
      <c r="A27" s="421" t="s">
        <v>358</v>
      </c>
      <c r="B27" s="445" t="s">
        <v>359</v>
      </c>
      <c r="C27" s="445" t="s">
        <v>319</v>
      </c>
      <c r="D27" s="445" t="s">
        <v>346</v>
      </c>
      <c r="E27" s="445" t="s">
        <v>360</v>
      </c>
      <c r="F27" s="445" t="s">
        <v>365</v>
      </c>
      <c r="G27" s="445" t="s">
        <v>366</v>
      </c>
      <c r="H27" s="422">
        <v>12</v>
      </c>
      <c r="I27" s="422">
        <v>4152</v>
      </c>
      <c r="J27" s="445"/>
      <c r="K27" s="445">
        <v>346</v>
      </c>
      <c r="L27" s="422"/>
      <c r="M27" s="422"/>
      <c r="N27" s="445"/>
      <c r="O27" s="445"/>
      <c r="P27" s="422"/>
      <c r="Q27" s="422"/>
      <c r="R27" s="446"/>
      <c r="S27" s="447"/>
    </row>
    <row r="28" spans="1:19" ht="14.4" customHeight="1" x14ac:dyDescent="0.3">
      <c r="A28" s="421" t="s">
        <v>358</v>
      </c>
      <c r="B28" s="445" t="s">
        <v>359</v>
      </c>
      <c r="C28" s="445" t="s">
        <v>319</v>
      </c>
      <c r="D28" s="445" t="s">
        <v>346</v>
      </c>
      <c r="E28" s="445" t="s">
        <v>360</v>
      </c>
      <c r="F28" s="445" t="s">
        <v>373</v>
      </c>
      <c r="G28" s="445" t="s">
        <v>374</v>
      </c>
      <c r="H28" s="422">
        <v>51</v>
      </c>
      <c r="I28" s="422">
        <v>29631</v>
      </c>
      <c r="J28" s="445"/>
      <c r="K28" s="445">
        <v>581</v>
      </c>
      <c r="L28" s="422"/>
      <c r="M28" s="422"/>
      <c r="N28" s="445"/>
      <c r="O28" s="445"/>
      <c r="P28" s="422"/>
      <c r="Q28" s="422"/>
      <c r="R28" s="446"/>
      <c r="S28" s="447"/>
    </row>
    <row r="29" spans="1:19" ht="14.4" customHeight="1" x14ac:dyDescent="0.3">
      <c r="A29" s="421" t="s">
        <v>358</v>
      </c>
      <c r="B29" s="445" t="s">
        <v>359</v>
      </c>
      <c r="C29" s="445" t="s">
        <v>319</v>
      </c>
      <c r="D29" s="445" t="s">
        <v>346</v>
      </c>
      <c r="E29" s="445" t="s">
        <v>360</v>
      </c>
      <c r="F29" s="445" t="s">
        <v>375</v>
      </c>
      <c r="G29" s="445" t="s">
        <v>376</v>
      </c>
      <c r="H29" s="422">
        <v>116</v>
      </c>
      <c r="I29" s="422">
        <v>67396</v>
      </c>
      <c r="J29" s="445"/>
      <c r="K29" s="445">
        <v>581</v>
      </c>
      <c r="L29" s="422"/>
      <c r="M29" s="422"/>
      <c r="N29" s="445"/>
      <c r="O29" s="445"/>
      <c r="P29" s="422"/>
      <c r="Q29" s="422"/>
      <c r="R29" s="446"/>
      <c r="S29" s="447"/>
    </row>
    <row r="30" spans="1:19" ht="14.4" customHeight="1" x14ac:dyDescent="0.3">
      <c r="A30" s="421" t="s">
        <v>358</v>
      </c>
      <c r="B30" s="445" t="s">
        <v>359</v>
      </c>
      <c r="C30" s="445" t="s">
        <v>319</v>
      </c>
      <c r="D30" s="445" t="s">
        <v>347</v>
      </c>
      <c r="E30" s="445" t="s">
        <v>360</v>
      </c>
      <c r="F30" s="445" t="s">
        <v>363</v>
      </c>
      <c r="G30" s="445" t="s">
        <v>364</v>
      </c>
      <c r="H30" s="422">
        <v>382</v>
      </c>
      <c r="I30" s="422">
        <v>132172</v>
      </c>
      <c r="J30" s="445">
        <v>0.84832769587235157</v>
      </c>
      <c r="K30" s="445">
        <v>346</v>
      </c>
      <c r="L30" s="422">
        <v>449</v>
      </c>
      <c r="M30" s="422">
        <v>155803</v>
      </c>
      <c r="N30" s="445">
        <v>1</v>
      </c>
      <c r="O30" s="445">
        <v>347</v>
      </c>
      <c r="P30" s="422">
        <v>394</v>
      </c>
      <c r="Q30" s="422">
        <v>136718</v>
      </c>
      <c r="R30" s="446">
        <v>0.87750556792873047</v>
      </c>
      <c r="S30" s="447">
        <v>347</v>
      </c>
    </row>
    <row r="31" spans="1:19" ht="14.4" customHeight="1" x14ac:dyDescent="0.3">
      <c r="A31" s="421" t="s">
        <v>358</v>
      </c>
      <c r="B31" s="445" t="s">
        <v>359</v>
      </c>
      <c r="C31" s="445" t="s">
        <v>319</v>
      </c>
      <c r="D31" s="445" t="s">
        <v>347</v>
      </c>
      <c r="E31" s="445" t="s">
        <v>360</v>
      </c>
      <c r="F31" s="445" t="s">
        <v>365</v>
      </c>
      <c r="G31" s="445" t="s">
        <v>366</v>
      </c>
      <c r="H31" s="422"/>
      <c r="I31" s="422"/>
      <c r="J31" s="445"/>
      <c r="K31" s="445"/>
      <c r="L31" s="422">
        <v>16</v>
      </c>
      <c r="M31" s="422">
        <v>5552</v>
      </c>
      <c r="N31" s="445">
        <v>1</v>
      </c>
      <c r="O31" s="445">
        <v>347</v>
      </c>
      <c r="P31" s="422">
        <v>6</v>
      </c>
      <c r="Q31" s="422">
        <v>2082</v>
      </c>
      <c r="R31" s="446">
        <v>0.375</v>
      </c>
      <c r="S31" s="447">
        <v>347</v>
      </c>
    </row>
    <row r="32" spans="1:19" ht="14.4" customHeight="1" x14ac:dyDescent="0.3">
      <c r="A32" s="421" t="s">
        <v>358</v>
      </c>
      <c r="B32" s="445" t="s">
        <v>359</v>
      </c>
      <c r="C32" s="445" t="s">
        <v>319</v>
      </c>
      <c r="D32" s="445" t="s">
        <v>347</v>
      </c>
      <c r="E32" s="445" t="s">
        <v>360</v>
      </c>
      <c r="F32" s="445" t="s">
        <v>369</v>
      </c>
      <c r="G32" s="445" t="s">
        <v>370</v>
      </c>
      <c r="H32" s="422">
        <v>4</v>
      </c>
      <c r="I32" s="422">
        <v>133.32999999999998</v>
      </c>
      <c r="J32" s="445">
        <v>0.36365372027056514</v>
      </c>
      <c r="K32" s="445">
        <v>33.332499999999996</v>
      </c>
      <c r="L32" s="422">
        <v>11</v>
      </c>
      <c r="M32" s="422">
        <v>366.63999999999993</v>
      </c>
      <c r="N32" s="445">
        <v>1</v>
      </c>
      <c r="O32" s="445">
        <v>33.330909090909081</v>
      </c>
      <c r="P32" s="422">
        <v>5</v>
      </c>
      <c r="Q32" s="422">
        <v>166.65999999999997</v>
      </c>
      <c r="R32" s="446">
        <v>0.45456033166048437</v>
      </c>
      <c r="S32" s="447">
        <v>33.331999999999994</v>
      </c>
    </row>
    <row r="33" spans="1:19" ht="14.4" customHeight="1" x14ac:dyDescent="0.3">
      <c r="A33" s="421" t="s">
        <v>358</v>
      </c>
      <c r="B33" s="445" t="s">
        <v>359</v>
      </c>
      <c r="C33" s="445" t="s">
        <v>319</v>
      </c>
      <c r="D33" s="445" t="s">
        <v>347</v>
      </c>
      <c r="E33" s="445" t="s">
        <v>360</v>
      </c>
      <c r="F33" s="445" t="s">
        <v>371</v>
      </c>
      <c r="G33" s="445" t="s">
        <v>372</v>
      </c>
      <c r="H33" s="422">
        <v>32</v>
      </c>
      <c r="I33" s="422">
        <v>18560</v>
      </c>
      <c r="J33" s="445">
        <v>0.84210526315789469</v>
      </c>
      <c r="K33" s="445">
        <v>580</v>
      </c>
      <c r="L33" s="422">
        <v>38</v>
      </c>
      <c r="M33" s="422">
        <v>22040</v>
      </c>
      <c r="N33" s="445">
        <v>1</v>
      </c>
      <c r="O33" s="445">
        <v>580</v>
      </c>
      <c r="P33" s="422">
        <v>4</v>
      </c>
      <c r="Q33" s="422">
        <v>2324</v>
      </c>
      <c r="R33" s="446">
        <v>0.10544464609800364</v>
      </c>
      <c r="S33" s="447">
        <v>581</v>
      </c>
    </row>
    <row r="34" spans="1:19" ht="14.4" customHeight="1" x14ac:dyDescent="0.3">
      <c r="A34" s="421" t="s">
        <v>358</v>
      </c>
      <c r="B34" s="445" t="s">
        <v>359</v>
      </c>
      <c r="C34" s="445" t="s">
        <v>319</v>
      </c>
      <c r="D34" s="445" t="s">
        <v>347</v>
      </c>
      <c r="E34" s="445" t="s">
        <v>360</v>
      </c>
      <c r="F34" s="445" t="s">
        <v>377</v>
      </c>
      <c r="G34" s="445" t="s">
        <v>378</v>
      </c>
      <c r="H34" s="422">
        <v>8</v>
      </c>
      <c r="I34" s="422">
        <v>4640</v>
      </c>
      <c r="J34" s="445">
        <v>2</v>
      </c>
      <c r="K34" s="445">
        <v>580</v>
      </c>
      <c r="L34" s="422">
        <v>4</v>
      </c>
      <c r="M34" s="422">
        <v>2320</v>
      </c>
      <c r="N34" s="445">
        <v>1</v>
      </c>
      <c r="O34" s="445">
        <v>580</v>
      </c>
      <c r="P34" s="422">
        <v>12</v>
      </c>
      <c r="Q34" s="422">
        <v>6972</v>
      </c>
      <c r="R34" s="446">
        <v>3.0051724137931033</v>
      </c>
      <c r="S34" s="447">
        <v>581</v>
      </c>
    </row>
    <row r="35" spans="1:19" ht="14.4" customHeight="1" x14ac:dyDescent="0.3">
      <c r="A35" s="421" t="s">
        <v>358</v>
      </c>
      <c r="B35" s="445" t="s">
        <v>359</v>
      </c>
      <c r="C35" s="445" t="s">
        <v>319</v>
      </c>
      <c r="D35" s="445" t="s">
        <v>348</v>
      </c>
      <c r="E35" s="445" t="s">
        <v>360</v>
      </c>
      <c r="F35" s="445" t="s">
        <v>361</v>
      </c>
      <c r="G35" s="445" t="s">
        <v>362</v>
      </c>
      <c r="H35" s="422">
        <v>2</v>
      </c>
      <c r="I35" s="422">
        <v>148</v>
      </c>
      <c r="J35" s="445">
        <v>0.33333333333333331</v>
      </c>
      <c r="K35" s="445">
        <v>74</v>
      </c>
      <c r="L35" s="422">
        <v>6</v>
      </c>
      <c r="M35" s="422">
        <v>444</v>
      </c>
      <c r="N35" s="445">
        <v>1</v>
      </c>
      <c r="O35" s="445">
        <v>74</v>
      </c>
      <c r="P35" s="422"/>
      <c r="Q35" s="422"/>
      <c r="R35" s="446"/>
      <c r="S35" s="447"/>
    </row>
    <row r="36" spans="1:19" ht="14.4" customHeight="1" x14ac:dyDescent="0.3">
      <c r="A36" s="421" t="s">
        <v>358</v>
      </c>
      <c r="B36" s="445" t="s">
        <v>359</v>
      </c>
      <c r="C36" s="445" t="s">
        <v>319</v>
      </c>
      <c r="D36" s="445" t="s">
        <v>348</v>
      </c>
      <c r="E36" s="445" t="s">
        <v>360</v>
      </c>
      <c r="F36" s="445" t="s">
        <v>363</v>
      </c>
      <c r="G36" s="445" t="s">
        <v>364</v>
      </c>
      <c r="H36" s="422">
        <v>320</v>
      </c>
      <c r="I36" s="422">
        <v>110720</v>
      </c>
      <c r="J36" s="445">
        <v>1.7531747791113785</v>
      </c>
      <c r="K36" s="445">
        <v>346</v>
      </c>
      <c r="L36" s="422">
        <v>182</v>
      </c>
      <c r="M36" s="422">
        <v>63154</v>
      </c>
      <c r="N36" s="445">
        <v>1</v>
      </c>
      <c r="O36" s="445">
        <v>347</v>
      </c>
      <c r="P36" s="422">
        <v>204</v>
      </c>
      <c r="Q36" s="422">
        <v>70788</v>
      </c>
      <c r="R36" s="446">
        <v>1.1208791208791209</v>
      </c>
      <c r="S36" s="447">
        <v>347</v>
      </c>
    </row>
    <row r="37" spans="1:19" ht="14.4" customHeight="1" x14ac:dyDescent="0.3">
      <c r="A37" s="421" t="s">
        <v>358</v>
      </c>
      <c r="B37" s="445" t="s">
        <v>359</v>
      </c>
      <c r="C37" s="445" t="s">
        <v>319</v>
      </c>
      <c r="D37" s="445" t="s">
        <v>348</v>
      </c>
      <c r="E37" s="445" t="s">
        <v>360</v>
      </c>
      <c r="F37" s="445" t="s">
        <v>365</v>
      </c>
      <c r="G37" s="445" t="s">
        <v>366</v>
      </c>
      <c r="H37" s="422">
        <v>74</v>
      </c>
      <c r="I37" s="422">
        <v>25604</v>
      </c>
      <c r="J37" s="445">
        <v>2.2359619247227318</v>
      </c>
      <c r="K37" s="445">
        <v>346</v>
      </c>
      <c r="L37" s="422">
        <v>33</v>
      </c>
      <c r="M37" s="422">
        <v>11451</v>
      </c>
      <c r="N37" s="445">
        <v>1</v>
      </c>
      <c r="O37" s="445">
        <v>347</v>
      </c>
      <c r="P37" s="422">
        <v>91</v>
      </c>
      <c r="Q37" s="422">
        <v>31577</v>
      </c>
      <c r="R37" s="446">
        <v>2.7575757575757578</v>
      </c>
      <c r="S37" s="447">
        <v>347</v>
      </c>
    </row>
    <row r="38" spans="1:19" ht="14.4" customHeight="1" x14ac:dyDescent="0.3">
      <c r="A38" s="421" t="s">
        <v>358</v>
      </c>
      <c r="B38" s="445" t="s">
        <v>359</v>
      </c>
      <c r="C38" s="445" t="s">
        <v>319</v>
      </c>
      <c r="D38" s="445" t="s">
        <v>348</v>
      </c>
      <c r="E38" s="445" t="s">
        <v>360</v>
      </c>
      <c r="F38" s="445" t="s">
        <v>367</v>
      </c>
      <c r="G38" s="445" t="s">
        <v>368</v>
      </c>
      <c r="H38" s="422">
        <v>11</v>
      </c>
      <c r="I38" s="422">
        <v>3806</v>
      </c>
      <c r="J38" s="445"/>
      <c r="K38" s="445">
        <v>346</v>
      </c>
      <c r="L38" s="422"/>
      <c r="M38" s="422"/>
      <c r="N38" s="445"/>
      <c r="O38" s="445"/>
      <c r="P38" s="422">
        <v>10</v>
      </c>
      <c r="Q38" s="422">
        <v>3470</v>
      </c>
      <c r="R38" s="446"/>
      <c r="S38" s="447">
        <v>347</v>
      </c>
    </row>
    <row r="39" spans="1:19" ht="14.4" customHeight="1" x14ac:dyDescent="0.3">
      <c r="A39" s="421" t="s">
        <v>358</v>
      </c>
      <c r="B39" s="445" t="s">
        <v>359</v>
      </c>
      <c r="C39" s="445" t="s">
        <v>319</v>
      </c>
      <c r="D39" s="445" t="s">
        <v>348</v>
      </c>
      <c r="E39" s="445" t="s">
        <v>360</v>
      </c>
      <c r="F39" s="445" t="s">
        <v>373</v>
      </c>
      <c r="G39" s="445" t="s">
        <v>374</v>
      </c>
      <c r="H39" s="422"/>
      <c r="I39" s="422"/>
      <c r="J39" s="445"/>
      <c r="K39" s="445"/>
      <c r="L39" s="422">
        <v>32</v>
      </c>
      <c r="M39" s="422">
        <v>18592</v>
      </c>
      <c r="N39" s="445">
        <v>1</v>
      </c>
      <c r="O39" s="445">
        <v>581</v>
      </c>
      <c r="P39" s="422">
        <v>42</v>
      </c>
      <c r="Q39" s="422">
        <v>24444</v>
      </c>
      <c r="R39" s="446">
        <v>1.3147590361445782</v>
      </c>
      <c r="S39" s="447">
        <v>582</v>
      </c>
    </row>
    <row r="40" spans="1:19" ht="14.4" customHeight="1" x14ac:dyDescent="0.3">
      <c r="A40" s="421" t="s">
        <v>358</v>
      </c>
      <c r="B40" s="445" t="s">
        <v>359</v>
      </c>
      <c r="C40" s="445" t="s">
        <v>319</v>
      </c>
      <c r="D40" s="445" t="s">
        <v>348</v>
      </c>
      <c r="E40" s="445" t="s">
        <v>360</v>
      </c>
      <c r="F40" s="445" t="s">
        <v>375</v>
      </c>
      <c r="G40" s="445" t="s">
        <v>376</v>
      </c>
      <c r="H40" s="422">
        <v>39</v>
      </c>
      <c r="I40" s="422">
        <v>22659</v>
      </c>
      <c r="J40" s="445">
        <v>0.8125</v>
      </c>
      <c r="K40" s="445">
        <v>581</v>
      </c>
      <c r="L40" s="422">
        <v>48</v>
      </c>
      <c r="M40" s="422">
        <v>27888</v>
      </c>
      <c r="N40" s="445">
        <v>1</v>
      </c>
      <c r="O40" s="445">
        <v>581</v>
      </c>
      <c r="P40" s="422">
        <v>51</v>
      </c>
      <c r="Q40" s="422">
        <v>29682</v>
      </c>
      <c r="R40" s="446">
        <v>1.064328743545611</v>
      </c>
      <c r="S40" s="447">
        <v>582</v>
      </c>
    </row>
    <row r="41" spans="1:19" ht="14.4" customHeight="1" x14ac:dyDescent="0.3">
      <c r="A41" s="421" t="s">
        <v>358</v>
      </c>
      <c r="B41" s="445" t="s">
        <v>359</v>
      </c>
      <c r="C41" s="445" t="s">
        <v>319</v>
      </c>
      <c r="D41" s="445" t="s">
        <v>349</v>
      </c>
      <c r="E41" s="445" t="s">
        <v>360</v>
      </c>
      <c r="F41" s="445" t="s">
        <v>363</v>
      </c>
      <c r="G41" s="445" t="s">
        <v>364</v>
      </c>
      <c r="H41" s="422">
        <v>192</v>
      </c>
      <c r="I41" s="422">
        <v>66432</v>
      </c>
      <c r="J41" s="445"/>
      <c r="K41" s="445">
        <v>346</v>
      </c>
      <c r="L41" s="422"/>
      <c r="M41" s="422"/>
      <c r="N41" s="445"/>
      <c r="O41" s="445"/>
      <c r="P41" s="422"/>
      <c r="Q41" s="422"/>
      <c r="R41" s="446"/>
      <c r="S41" s="447"/>
    </row>
    <row r="42" spans="1:19" ht="14.4" customHeight="1" x14ac:dyDescent="0.3">
      <c r="A42" s="421" t="s">
        <v>358</v>
      </c>
      <c r="B42" s="445" t="s">
        <v>359</v>
      </c>
      <c r="C42" s="445" t="s">
        <v>319</v>
      </c>
      <c r="D42" s="445" t="s">
        <v>349</v>
      </c>
      <c r="E42" s="445" t="s">
        <v>360</v>
      </c>
      <c r="F42" s="445" t="s">
        <v>369</v>
      </c>
      <c r="G42" s="445" t="s">
        <v>370</v>
      </c>
      <c r="H42" s="422">
        <v>4</v>
      </c>
      <c r="I42" s="422">
        <v>133.32</v>
      </c>
      <c r="J42" s="445"/>
      <c r="K42" s="445">
        <v>33.33</v>
      </c>
      <c r="L42" s="422"/>
      <c r="M42" s="422"/>
      <c r="N42" s="445"/>
      <c r="O42" s="445"/>
      <c r="P42" s="422"/>
      <c r="Q42" s="422"/>
      <c r="R42" s="446"/>
      <c r="S42" s="447"/>
    </row>
    <row r="43" spans="1:19" ht="14.4" customHeight="1" x14ac:dyDescent="0.3">
      <c r="A43" s="421" t="s">
        <v>358</v>
      </c>
      <c r="B43" s="445" t="s">
        <v>359</v>
      </c>
      <c r="C43" s="445" t="s">
        <v>319</v>
      </c>
      <c r="D43" s="445" t="s">
        <v>349</v>
      </c>
      <c r="E43" s="445" t="s">
        <v>360</v>
      </c>
      <c r="F43" s="445" t="s">
        <v>371</v>
      </c>
      <c r="G43" s="445" t="s">
        <v>372</v>
      </c>
      <c r="H43" s="422">
        <v>20</v>
      </c>
      <c r="I43" s="422">
        <v>11600</v>
      </c>
      <c r="J43" s="445"/>
      <c r="K43" s="445">
        <v>580</v>
      </c>
      <c r="L43" s="422"/>
      <c r="M43" s="422"/>
      <c r="N43" s="445"/>
      <c r="O43" s="445"/>
      <c r="P43" s="422"/>
      <c r="Q43" s="422"/>
      <c r="R43" s="446"/>
      <c r="S43" s="447"/>
    </row>
    <row r="44" spans="1:19" ht="14.4" customHeight="1" x14ac:dyDescent="0.3">
      <c r="A44" s="421" t="s">
        <v>358</v>
      </c>
      <c r="B44" s="445" t="s">
        <v>359</v>
      </c>
      <c r="C44" s="445" t="s">
        <v>319</v>
      </c>
      <c r="D44" s="445" t="s">
        <v>350</v>
      </c>
      <c r="E44" s="445" t="s">
        <v>360</v>
      </c>
      <c r="F44" s="445" t="s">
        <v>361</v>
      </c>
      <c r="G44" s="445" t="s">
        <v>362</v>
      </c>
      <c r="H44" s="422">
        <v>24</v>
      </c>
      <c r="I44" s="422">
        <v>1776</v>
      </c>
      <c r="J44" s="445">
        <v>6</v>
      </c>
      <c r="K44" s="445">
        <v>74</v>
      </c>
      <c r="L44" s="422">
        <v>4</v>
      </c>
      <c r="M44" s="422">
        <v>296</v>
      </c>
      <c r="N44" s="445">
        <v>1</v>
      </c>
      <c r="O44" s="445">
        <v>74</v>
      </c>
      <c r="P44" s="422">
        <v>8</v>
      </c>
      <c r="Q44" s="422">
        <v>592</v>
      </c>
      <c r="R44" s="446">
        <v>2</v>
      </c>
      <c r="S44" s="447">
        <v>74</v>
      </c>
    </row>
    <row r="45" spans="1:19" ht="14.4" customHeight="1" x14ac:dyDescent="0.3">
      <c r="A45" s="421" t="s">
        <v>358</v>
      </c>
      <c r="B45" s="445" t="s">
        <v>359</v>
      </c>
      <c r="C45" s="445" t="s">
        <v>319</v>
      </c>
      <c r="D45" s="445" t="s">
        <v>350</v>
      </c>
      <c r="E45" s="445" t="s">
        <v>360</v>
      </c>
      <c r="F45" s="445" t="s">
        <v>363</v>
      </c>
      <c r="G45" s="445" t="s">
        <v>364</v>
      </c>
      <c r="H45" s="422">
        <v>169</v>
      </c>
      <c r="I45" s="422">
        <v>58474</v>
      </c>
      <c r="J45" s="445">
        <v>3.2406340057636887</v>
      </c>
      <c r="K45" s="445">
        <v>346</v>
      </c>
      <c r="L45" s="422">
        <v>52</v>
      </c>
      <c r="M45" s="422">
        <v>18044</v>
      </c>
      <c r="N45" s="445">
        <v>1</v>
      </c>
      <c r="O45" s="445">
        <v>347</v>
      </c>
      <c r="P45" s="422">
        <v>164</v>
      </c>
      <c r="Q45" s="422">
        <v>56908</v>
      </c>
      <c r="R45" s="446">
        <v>3.1538461538461537</v>
      </c>
      <c r="S45" s="447">
        <v>347</v>
      </c>
    </row>
    <row r="46" spans="1:19" ht="14.4" customHeight="1" x14ac:dyDescent="0.3">
      <c r="A46" s="421" t="s">
        <v>358</v>
      </c>
      <c r="B46" s="445" t="s">
        <v>359</v>
      </c>
      <c r="C46" s="445" t="s">
        <v>319</v>
      </c>
      <c r="D46" s="445" t="s">
        <v>350</v>
      </c>
      <c r="E46" s="445" t="s">
        <v>360</v>
      </c>
      <c r="F46" s="445" t="s">
        <v>365</v>
      </c>
      <c r="G46" s="445" t="s">
        <v>366</v>
      </c>
      <c r="H46" s="422">
        <v>8</v>
      </c>
      <c r="I46" s="422">
        <v>2768</v>
      </c>
      <c r="J46" s="445">
        <v>0.99711815561959649</v>
      </c>
      <c r="K46" s="445">
        <v>346</v>
      </c>
      <c r="L46" s="422">
        <v>8</v>
      </c>
      <c r="M46" s="422">
        <v>2776</v>
      </c>
      <c r="N46" s="445">
        <v>1</v>
      </c>
      <c r="O46" s="445">
        <v>347</v>
      </c>
      <c r="P46" s="422">
        <v>2</v>
      </c>
      <c r="Q46" s="422">
        <v>694</v>
      </c>
      <c r="R46" s="446">
        <v>0.25</v>
      </c>
      <c r="S46" s="447">
        <v>347</v>
      </c>
    </row>
    <row r="47" spans="1:19" ht="14.4" customHeight="1" x14ac:dyDescent="0.3">
      <c r="A47" s="421" t="s">
        <v>358</v>
      </c>
      <c r="B47" s="445" t="s">
        <v>359</v>
      </c>
      <c r="C47" s="445" t="s">
        <v>319</v>
      </c>
      <c r="D47" s="445" t="s">
        <v>350</v>
      </c>
      <c r="E47" s="445" t="s">
        <v>360</v>
      </c>
      <c r="F47" s="445" t="s">
        <v>369</v>
      </c>
      <c r="G47" s="445" t="s">
        <v>370</v>
      </c>
      <c r="H47" s="422">
        <v>8</v>
      </c>
      <c r="I47" s="422">
        <v>266.68</v>
      </c>
      <c r="J47" s="445">
        <v>1.3333333333333335</v>
      </c>
      <c r="K47" s="445">
        <v>33.335000000000001</v>
      </c>
      <c r="L47" s="422">
        <v>6</v>
      </c>
      <c r="M47" s="422">
        <v>200.01</v>
      </c>
      <c r="N47" s="445">
        <v>1</v>
      </c>
      <c r="O47" s="445">
        <v>33.335000000000001</v>
      </c>
      <c r="P47" s="422">
        <v>4</v>
      </c>
      <c r="Q47" s="422">
        <v>133.34</v>
      </c>
      <c r="R47" s="446">
        <v>0.66666666666666674</v>
      </c>
      <c r="S47" s="447">
        <v>33.335000000000001</v>
      </c>
    </row>
    <row r="48" spans="1:19" ht="14.4" customHeight="1" x14ac:dyDescent="0.3">
      <c r="A48" s="421" t="s">
        <v>358</v>
      </c>
      <c r="B48" s="445" t="s">
        <v>359</v>
      </c>
      <c r="C48" s="445" t="s">
        <v>319</v>
      </c>
      <c r="D48" s="445" t="s">
        <v>350</v>
      </c>
      <c r="E48" s="445" t="s">
        <v>360</v>
      </c>
      <c r="F48" s="445" t="s">
        <v>371</v>
      </c>
      <c r="G48" s="445" t="s">
        <v>372</v>
      </c>
      <c r="H48" s="422">
        <v>30</v>
      </c>
      <c r="I48" s="422">
        <v>17400</v>
      </c>
      <c r="J48" s="445">
        <v>1.6666666666666667</v>
      </c>
      <c r="K48" s="445">
        <v>580</v>
      </c>
      <c r="L48" s="422">
        <v>18</v>
      </c>
      <c r="M48" s="422">
        <v>10440</v>
      </c>
      <c r="N48" s="445">
        <v>1</v>
      </c>
      <c r="O48" s="445">
        <v>580</v>
      </c>
      <c r="P48" s="422">
        <v>32</v>
      </c>
      <c r="Q48" s="422">
        <v>18592</v>
      </c>
      <c r="R48" s="446">
        <v>1.7808429118773947</v>
      </c>
      <c r="S48" s="447">
        <v>581</v>
      </c>
    </row>
    <row r="49" spans="1:19" ht="14.4" customHeight="1" x14ac:dyDescent="0.3">
      <c r="A49" s="421" t="s">
        <v>358</v>
      </c>
      <c r="B49" s="445" t="s">
        <v>359</v>
      </c>
      <c r="C49" s="445" t="s">
        <v>319</v>
      </c>
      <c r="D49" s="445" t="s">
        <v>351</v>
      </c>
      <c r="E49" s="445" t="s">
        <v>360</v>
      </c>
      <c r="F49" s="445" t="s">
        <v>361</v>
      </c>
      <c r="G49" s="445" t="s">
        <v>362</v>
      </c>
      <c r="H49" s="422">
        <v>42</v>
      </c>
      <c r="I49" s="422">
        <v>3108</v>
      </c>
      <c r="J49" s="445">
        <v>0.82352941176470584</v>
      </c>
      <c r="K49" s="445">
        <v>74</v>
      </c>
      <c r="L49" s="422">
        <v>51</v>
      </c>
      <c r="M49" s="422">
        <v>3774</v>
      </c>
      <c r="N49" s="445">
        <v>1</v>
      </c>
      <c r="O49" s="445">
        <v>74</v>
      </c>
      <c r="P49" s="422">
        <v>30</v>
      </c>
      <c r="Q49" s="422">
        <v>2220</v>
      </c>
      <c r="R49" s="446">
        <v>0.58823529411764708</v>
      </c>
      <c r="S49" s="447">
        <v>74</v>
      </c>
    </row>
    <row r="50" spans="1:19" ht="14.4" customHeight="1" x14ac:dyDescent="0.3">
      <c r="A50" s="421" t="s">
        <v>358</v>
      </c>
      <c r="B50" s="445" t="s">
        <v>359</v>
      </c>
      <c r="C50" s="445" t="s">
        <v>319</v>
      </c>
      <c r="D50" s="445" t="s">
        <v>351</v>
      </c>
      <c r="E50" s="445" t="s">
        <v>360</v>
      </c>
      <c r="F50" s="445" t="s">
        <v>363</v>
      </c>
      <c r="G50" s="445" t="s">
        <v>364</v>
      </c>
      <c r="H50" s="422">
        <v>220</v>
      </c>
      <c r="I50" s="422">
        <v>76120</v>
      </c>
      <c r="J50" s="445">
        <v>0.89904095998488209</v>
      </c>
      <c r="K50" s="445">
        <v>346</v>
      </c>
      <c r="L50" s="422">
        <v>244</v>
      </c>
      <c r="M50" s="422">
        <v>84668</v>
      </c>
      <c r="N50" s="445">
        <v>1</v>
      </c>
      <c r="O50" s="445">
        <v>347</v>
      </c>
      <c r="P50" s="422">
        <v>212</v>
      </c>
      <c r="Q50" s="422">
        <v>73564</v>
      </c>
      <c r="R50" s="446">
        <v>0.86885245901639341</v>
      </c>
      <c r="S50" s="447">
        <v>347</v>
      </c>
    </row>
    <row r="51" spans="1:19" ht="14.4" customHeight="1" x14ac:dyDescent="0.3">
      <c r="A51" s="421" t="s">
        <v>358</v>
      </c>
      <c r="B51" s="445" t="s">
        <v>359</v>
      </c>
      <c r="C51" s="445" t="s">
        <v>319</v>
      </c>
      <c r="D51" s="445" t="s">
        <v>351</v>
      </c>
      <c r="E51" s="445" t="s">
        <v>360</v>
      </c>
      <c r="F51" s="445" t="s">
        <v>365</v>
      </c>
      <c r="G51" s="445" t="s">
        <v>366</v>
      </c>
      <c r="H51" s="422">
        <v>4</v>
      </c>
      <c r="I51" s="422">
        <v>1384</v>
      </c>
      <c r="J51" s="445">
        <v>0.19942363112391931</v>
      </c>
      <c r="K51" s="445">
        <v>346</v>
      </c>
      <c r="L51" s="422">
        <v>20</v>
      </c>
      <c r="M51" s="422">
        <v>6940</v>
      </c>
      <c r="N51" s="445">
        <v>1</v>
      </c>
      <c r="O51" s="445">
        <v>347</v>
      </c>
      <c r="P51" s="422">
        <v>8</v>
      </c>
      <c r="Q51" s="422">
        <v>2776</v>
      </c>
      <c r="R51" s="446">
        <v>0.4</v>
      </c>
      <c r="S51" s="447">
        <v>347</v>
      </c>
    </row>
    <row r="52" spans="1:19" ht="14.4" customHeight="1" x14ac:dyDescent="0.3">
      <c r="A52" s="421" t="s">
        <v>358</v>
      </c>
      <c r="B52" s="445" t="s">
        <v>359</v>
      </c>
      <c r="C52" s="445" t="s">
        <v>319</v>
      </c>
      <c r="D52" s="445" t="s">
        <v>351</v>
      </c>
      <c r="E52" s="445" t="s">
        <v>360</v>
      </c>
      <c r="F52" s="445" t="s">
        <v>367</v>
      </c>
      <c r="G52" s="445" t="s">
        <v>368</v>
      </c>
      <c r="H52" s="422">
        <v>2</v>
      </c>
      <c r="I52" s="422">
        <v>692</v>
      </c>
      <c r="J52" s="445"/>
      <c r="K52" s="445">
        <v>346</v>
      </c>
      <c r="L52" s="422"/>
      <c r="M52" s="422"/>
      <c r="N52" s="445"/>
      <c r="O52" s="445"/>
      <c r="P52" s="422">
        <v>20</v>
      </c>
      <c r="Q52" s="422">
        <v>6940</v>
      </c>
      <c r="R52" s="446"/>
      <c r="S52" s="447">
        <v>347</v>
      </c>
    </row>
    <row r="53" spans="1:19" ht="14.4" customHeight="1" x14ac:dyDescent="0.3">
      <c r="A53" s="421" t="s">
        <v>358</v>
      </c>
      <c r="B53" s="445" t="s">
        <v>359</v>
      </c>
      <c r="C53" s="445" t="s">
        <v>319</v>
      </c>
      <c r="D53" s="445" t="s">
        <v>351</v>
      </c>
      <c r="E53" s="445" t="s">
        <v>360</v>
      </c>
      <c r="F53" s="445" t="s">
        <v>369</v>
      </c>
      <c r="G53" s="445" t="s">
        <v>370</v>
      </c>
      <c r="H53" s="422"/>
      <c r="I53" s="422"/>
      <c r="J53" s="445"/>
      <c r="K53" s="445"/>
      <c r="L53" s="422"/>
      <c r="M53" s="422"/>
      <c r="N53" s="445"/>
      <c r="O53" s="445"/>
      <c r="P53" s="422">
        <v>12</v>
      </c>
      <c r="Q53" s="422">
        <v>399.98999999999995</v>
      </c>
      <c r="R53" s="446"/>
      <c r="S53" s="447">
        <v>33.332499999999996</v>
      </c>
    </row>
    <row r="54" spans="1:19" ht="14.4" customHeight="1" x14ac:dyDescent="0.3">
      <c r="A54" s="421" t="s">
        <v>358</v>
      </c>
      <c r="B54" s="445" t="s">
        <v>359</v>
      </c>
      <c r="C54" s="445" t="s">
        <v>319</v>
      </c>
      <c r="D54" s="445" t="s">
        <v>351</v>
      </c>
      <c r="E54" s="445" t="s">
        <v>360</v>
      </c>
      <c r="F54" s="445" t="s">
        <v>371</v>
      </c>
      <c r="G54" s="445" t="s">
        <v>372</v>
      </c>
      <c r="H54" s="422"/>
      <c r="I54" s="422"/>
      <c r="J54" s="445"/>
      <c r="K54" s="445"/>
      <c r="L54" s="422"/>
      <c r="M54" s="422"/>
      <c r="N54" s="445"/>
      <c r="O54" s="445"/>
      <c r="P54" s="422">
        <v>21</v>
      </c>
      <c r="Q54" s="422">
        <v>12201</v>
      </c>
      <c r="R54" s="446"/>
      <c r="S54" s="447">
        <v>581</v>
      </c>
    </row>
    <row r="55" spans="1:19" ht="14.4" customHeight="1" x14ac:dyDescent="0.3">
      <c r="A55" s="421" t="s">
        <v>358</v>
      </c>
      <c r="B55" s="445" t="s">
        <v>359</v>
      </c>
      <c r="C55" s="445" t="s">
        <v>319</v>
      </c>
      <c r="D55" s="445" t="s">
        <v>351</v>
      </c>
      <c r="E55" s="445" t="s">
        <v>360</v>
      </c>
      <c r="F55" s="445" t="s">
        <v>379</v>
      </c>
      <c r="G55" s="445" t="s">
        <v>380</v>
      </c>
      <c r="H55" s="422"/>
      <c r="I55" s="422"/>
      <c r="J55" s="445"/>
      <c r="K55" s="445"/>
      <c r="L55" s="422"/>
      <c r="M55" s="422"/>
      <c r="N55" s="445"/>
      <c r="O55" s="445"/>
      <c r="P55" s="422">
        <v>28</v>
      </c>
      <c r="Q55" s="422">
        <v>8148</v>
      </c>
      <c r="R55" s="446"/>
      <c r="S55" s="447">
        <v>291</v>
      </c>
    </row>
    <row r="56" spans="1:19" ht="14.4" customHeight="1" x14ac:dyDescent="0.3">
      <c r="A56" s="421" t="s">
        <v>358</v>
      </c>
      <c r="B56" s="445" t="s">
        <v>359</v>
      </c>
      <c r="C56" s="445" t="s">
        <v>319</v>
      </c>
      <c r="D56" s="445" t="s">
        <v>352</v>
      </c>
      <c r="E56" s="445" t="s">
        <v>360</v>
      </c>
      <c r="F56" s="445" t="s">
        <v>363</v>
      </c>
      <c r="G56" s="445" t="s">
        <v>364</v>
      </c>
      <c r="H56" s="422">
        <v>28</v>
      </c>
      <c r="I56" s="422">
        <v>9688</v>
      </c>
      <c r="J56" s="445">
        <v>0.49855907780979825</v>
      </c>
      <c r="K56" s="445">
        <v>346</v>
      </c>
      <c r="L56" s="422">
        <v>56</v>
      </c>
      <c r="M56" s="422">
        <v>19432</v>
      </c>
      <c r="N56" s="445">
        <v>1</v>
      </c>
      <c r="O56" s="445">
        <v>347</v>
      </c>
      <c r="P56" s="422">
        <v>100</v>
      </c>
      <c r="Q56" s="422">
        <v>34700</v>
      </c>
      <c r="R56" s="446">
        <v>1.7857142857142858</v>
      </c>
      <c r="S56" s="447">
        <v>347</v>
      </c>
    </row>
    <row r="57" spans="1:19" ht="14.4" customHeight="1" x14ac:dyDescent="0.3">
      <c r="A57" s="421" t="s">
        <v>358</v>
      </c>
      <c r="B57" s="445" t="s">
        <v>359</v>
      </c>
      <c r="C57" s="445" t="s">
        <v>319</v>
      </c>
      <c r="D57" s="445" t="s">
        <v>352</v>
      </c>
      <c r="E57" s="445" t="s">
        <v>360</v>
      </c>
      <c r="F57" s="445" t="s">
        <v>367</v>
      </c>
      <c r="G57" s="445" t="s">
        <v>368</v>
      </c>
      <c r="H57" s="422"/>
      <c r="I57" s="422"/>
      <c r="J57" s="445"/>
      <c r="K57" s="445"/>
      <c r="L57" s="422">
        <v>4</v>
      </c>
      <c r="M57" s="422">
        <v>1388</v>
      </c>
      <c r="N57" s="445">
        <v>1</v>
      </c>
      <c r="O57" s="445">
        <v>347</v>
      </c>
      <c r="P57" s="422">
        <v>6</v>
      </c>
      <c r="Q57" s="422">
        <v>2082</v>
      </c>
      <c r="R57" s="446">
        <v>1.5</v>
      </c>
      <c r="S57" s="447">
        <v>347</v>
      </c>
    </row>
    <row r="58" spans="1:19" ht="14.4" customHeight="1" x14ac:dyDescent="0.3">
      <c r="A58" s="421" t="s">
        <v>358</v>
      </c>
      <c r="B58" s="445" t="s">
        <v>359</v>
      </c>
      <c r="C58" s="445" t="s">
        <v>319</v>
      </c>
      <c r="D58" s="445" t="s">
        <v>352</v>
      </c>
      <c r="E58" s="445" t="s">
        <v>360</v>
      </c>
      <c r="F58" s="445" t="s">
        <v>369</v>
      </c>
      <c r="G58" s="445" t="s">
        <v>370</v>
      </c>
      <c r="H58" s="422"/>
      <c r="I58" s="422"/>
      <c r="J58" s="445"/>
      <c r="K58" s="445"/>
      <c r="L58" s="422">
        <v>2</v>
      </c>
      <c r="M58" s="422">
        <v>66.67</v>
      </c>
      <c r="N58" s="445">
        <v>1</v>
      </c>
      <c r="O58" s="445">
        <v>33.335000000000001</v>
      </c>
      <c r="P58" s="422">
        <v>2</v>
      </c>
      <c r="Q58" s="422">
        <v>66.67</v>
      </c>
      <c r="R58" s="446">
        <v>1</v>
      </c>
      <c r="S58" s="447">
        <v>33.335000000000001</v>
      </c>
    </row>
    <row r="59" spans="1:19" ht="14.4" customHeight="1" x14ac:dyDescent="0.3">
      <c r="A59" s="421" t="s">
        <v>358</v>
      </c>
      <c r="B59" s="445" t="s">
        <v>359</v>
      </c>
      <c r="C59" s="445" t="s">
        <v>319</v>
      </c>
      <c r="D59" s="445" t="s">
        <v>352</v>
      </c>
      <c r="E59" s="445" t="s">
        <v>360</v>
      </c>
      <c r="F59" s="445" t="s">
        <v>371</v>
      </c>
      <c r="G59" s="445" t="s">
        <v>372</v>
      </c>
      <c r="H59" s="422"/>
      <c r="I59" s="422"/>
      <c r="J59" s="445"/>
      <c r="K59" s="445"/>
      <c r="L59" s="422">
        <v>6</v>
      </c>
      <c r="M59" s="422">
        <v>3480</v>
      </c>
      <c r="N59" s="445">
        <v>1</v>
      </c>
      <c r="O59" s="445">
        <v>580</v>
      </c>
      <c r="P59" s="422">
        <v>6</v>
      </c>
      <c r="Q59" s="422">
        <v>3486</v>
      </c>
      <c r="R59" s="446">
        <v>1.0017241379310344</v>
      </c>
      <c r="S59" s="447">
        <v>581</v>
      </c>
    </row>
    <row r="60" spans="1:19" ht="14.4" customHeight="1" x14ac:dyDescent="0.3">
      <c r="A60" s="421" t="s">
        <v>358</v>
      </c>
      <c r="B60" s="445" t="s">
        <v>359</v>
      </c>
      <c r="C60" s="445" t="s">
        <v>319</v>
      </c>
      <c r="D60" s="445" t="s">
        <v>353</v>
      </c>
      <c r="E60" s="445" t="s">
        <v>360</v>
      </c>
      <c r="F60" s="445" t="s">
        <v>363</v>
      </c>
      <c r="G60" s="445" t="s">
        <v>364</v>
      </c>
      <c r="H60" s="422">
        <v>190</v>
      </c>
      <c r="I60" s="422">
        <v>65740</v>
      </c>
      <c r="J60" s="445">
        <v>0.85338941246722222</v>
      </c>
      <c r="K60" s="445">
        <v>346</v>
      </c>
      <c r="L60" s="422">
        <v>222</v>
      </c>
      <c r="M60" s="422">
        <v>77034</v>
      </c>
      <c r="N60" s="445">
        <v>1</v>
      </c>
      <c r="O60" s="445">
        <v>347</v>
      </c>
      <c r="P60" s="422">
        <v>182</v>
      </c>
      <c r="Q60" s="422">
        <v>63154</v>
      </c>
      <c r="R60" s="446">
        <v>0.81981981981981977</v>
      </c>
      <c r="S60" s="447">
        <v>347</v>
      </c>
    </row>
    <row r="61" spans="1:19" ht="14.4" customHeight="1" x14ac:dyDescent="0.3">
      <c r="A61" s="421" t="s">
        <v>358</v>
      </c>
      <c r="B61" s="445" t="s">
        <v>359</v>
      </c>
      <c r="C61" s="445" t="s">
        <v>319</v>
      </c>
      <c r="D61" s="445" t="s">
        <v>353</v>
      </c>
      <c r="E61" s="445" t="s">
        <v>360</v>
      </c>
      <c r="F61" s="445" t="s">
        <v>369</v>
      </c>
      <c r="G61" s="445" t="s">
        <v>370</v>
      </c>
      <c r="H61" s="422">
        <v>26</v>
      </c>
      <c r="I61" s="422">
        <v>866.67000000000007</v>
      </c>
      <c r="J61" s="445">
        <v>0.92856836736880466</v>
      </c>
      <c r="K61" s="445">
        <v>33.333461538461542</v>
      </c>
      <c r="L61" s="422">
        <v>28</v>
      </c>
      <c r="M61" s="422">
        <v>933.33999999999992</v>
      </c>
      <c r="N61" s="445">
        <v>1</v>
      </c>
      <c r="O61" s="445">
        <v>33.333571428571425</v>
      </c>
      <c r="P61" s="422">
        <v>24</v>
      </c>
      <c r="Q61" s="422">
        <v>800.00000000000011</v>
      </c>
      <c r="R61" s="446">
        <v>0.85713673473760921</v>
      </c>
      <c r="S61" s="447">
        <v>33.333333333333336</v>
      </c>
    </row>
    <row r="62" spans="1:19" ht="14.4" customHeight="1" x14ac:dyDescent="0.3">
      <c r="A62" s="421" t="s">
        <v>358</v>
      </c>
      <c r="B62" s="445" t="s">
        <v>359</v>
      </c>
      <c r="C62" s="445" t="s">
        <v>319</v>
      </c>
      <c r="D62" s="445" t="s">
        <v>353</v>
      </c>
      <c r="E62" s="445" t="s">
        <v>360</v>
      </c>
      <c r="F62" s="445" t="s">
        <v>371</v>
      </c>
      <c r="G62" s="445" t="s">
        <v>372</v>
      </c>
      <c r="H62" s="422">
        <v>98</v>
      </c>
      <c r="I62" s="422">
        <v>56840</v>
      </c>
      <c r="J62" s="445">
        <v>1.3611111111111112</v>
      </c>
      <c r="K62" s="445">
        <v>580</v>
      </c>
      <c r="L62" s="422">
        <v>72</v>
      </c>
      <c r="M62" s="422">
        <v>41760</v>
      </c>
      <c r="N62" s="445">
        <v>1</v>
      </c>
      <c r="O62" s="445">
        <v>580</v>
      </c>
      <c r="P62" s="422">
        <v>50</v>
      </c>
      <c r="Q62" s="422">
        <v>29050</v>
      </c>
      <c r="R62" s="446">
        <v>0.69564176245210729</v>
      </c>
      <c r="S62" s="447">
        <v>581</v>
      </c>
    </row>
    <row r="63" spans="1:19" ht="14.4" customHeight="1" x14ac:dyDescent="0.3">
      <c r="A63" s="421" t="s">
        <v>358</v>
      </c>
      <c r="B63" s="445" t="s">
        <v>359</v>
      </c>
      <c r="C63" s="445" t="s">
        <v>319</v>
      </c>
      <c r="D63" s="445" t="s">
        <v>353</v>
      </c>
      <c r="E63" s="445" t="s">
        <v>360</v>
      </c>
      <c r="F63" s="445" t="s">
        <v>377</v>
      </c>
      <c r="G63" s="445" t="s">
        <v>378</v>
      </c>
      <c r="H63" s="422">
        <v>8</v>
      </c>
      <c r="I63" s="422">
        <v>4640</v>
      </c>
      <c r="J63" s="445">
        <v>0.5</v>
      </c>
      <c r="K63" s="445">
        <v>580</v>
      </c>
      <c r="L63" s="422">
        <v>16</v>
      </c>
      <c r="M63" s="422">
        <v>9280</v>
      </c>
      <c r="N63" s="445">
        <v>1</v>
      </c>
      <c r="O63" s="445">
        <v>580</v>
      </c>
      <c r="P63" s="422">
        <v>32</v>
      </c>
      <c r="Q63" s="422">
        <v>18592</v>
      </c>
      <c r="R63" s="446">
        <v>2.0034482758620689</v>
      </c>
      <c r="S63" s="447">
        <v>581</v>
      </c>
    </row>
    <row r="64" spans="1:19" ht="14.4" customHeight="1" x14ac:dyDescent="0.3">
      <c r="A64" s="421" t="s">
        <v>358</v>
      </c>
      <c r="B64" s="445" t="s">
        <v>359</v>
      </c>
      <c r="C64" s="445" t="s">
        <v>319</v>
      </c>
      <c r="D64" s="445" t="s">
        <v>354</v>
      </c>
      <c r="E64" s="445" t="s">
        <v>360</v>
      </c>
      <c r="F64" s="445" t="s">
        <v>363</v>
      </c>
      <c r="G64" s="445" t="s">
        <v>364</v>
      </c>
      <c r="H64" s="422">
        <v>204</v>
      </c>
      <c r="I64" s="422">
        <v>70584</v>
      </c>
      <c r="J64" s="445">
        <v>0.73968037725962799</v>
      </c>
      <c r="K64" s="445">
        <v>346</v>
      </c>
      <c r="L64" s="422">
        <v>275</v>
      </c>
      <c r="M64" s="422">
        <v>95425</v>
      </c>
      <c r="N64" s="445">
        <v>1</v>
      </c>
      <c r="O64" s="445">
        <v>347</v>
      </c>
      <c r="P64" s="422">
        <v>316</v>
      </c>
      <c r="Q64" s="422">
        <v>109652</v>
      </c>
      <c r="R64" s="446">
        <v>1.1490909090909092</v>
      </c>
      <c r="S64" s="447">
        <v>347</v>
      </c>
    </row>
    <row r="65" spans="1:19" ht="14.4" customHeight="1" x14ac:dyDescent="0.3">
      <c r="A65" s="421" t="s">
        <v>358</v>
      </c>
      <c r="B65" s="445" t="s">
        <v>359</v>
      </c>
      <c r="C65" s="445" t="s">
        <v>319</v>
      </c>
      <c r="D65" s="445" t="s">
        <v>354</v>
      </c>
      <c r="E65" s="445" t="s">
        <v>360</v>
      </c>
      <c r="F65" s="445" t="s">
        <v>369</v>
      </c>
      <c r="G65" s="445" t="s">
        <v>370</v>
      </c>
      <c r="H65" s="422">
        <v>19</v>
      </c>
      <c r="I65" s="422">
        <v>633.34</v>
      </c>
      <c r="J65" s="445">
        <v>0.48718461538461538</v>
      </c>
      <c r="K65" s="445">
        <v>33.333684210526314</v>
      </c>
      <c r="L65" s="422">
        <v>39</v>
      </c>
      <c r="M65" s="422">
        <v>1300</v>
      </c>
      <c r="N65" s="445">
        <v>1</v>
      </c>
      <c r="O65" s="445">
        <v>33.333333333333336</v>
      </c>
      <c r="P65" s="422">
        <v>35</v>
      </c>
      <c r="Q65" s="422">
        <v>1166.68</v>
      </c>
      <c r="R65" s="446">
        <v>0.89744615384615389</v>
      </c>
      <c r="S65" s="447">
        <v>33.333714285714287</v>
      </c>
    </row>
    <row r="66" spans="1:19" ht="14.4" customHeight="1" x14ac:dyDescent="0.3">
      <c r="A66" s="421" t="s">
        <v>358</v>
      </c>
      <c r="B66" s="445" t="s">
        <v>359</v>
      </c>
      <c r="C66" s="445" t="s">
        <v>319</v>
      </c>
      <c r="D66" s="445" t="s">
        <v>354</v>
      </c>
      <c r="E66" s="445" t="s">
        <v>360</v>
      </c>
      <c r="F66" s="445" t="s">
        <v>371</v>
      </c>
      <c r="G66" s="445" t="s">
        <v>372</v>
      </c>
      <c r="H66" s="422">
        <v>64</v>
      </c>
      <c r="I66" s="422">
        <v>37120</v>
      </c>
      <c r="J66" s="445">
        <v>0.55652173913043479</v>
      </c>
      <c r="K66" s="445">
        <v>580</v>
      </c>
      <c r="L66" s="422">
        <v>115</v>
      </c>
      <c r="M66" s="422">
        <v>66700</v>
      </c>
      <c r="N66" s="445">
        <v>1</v>
      </c>
      <c r="O66" s="445">
        <v>580</v>
      </c>
      <c r="P66" s="422">
        <v>104</v>
      </c>
      <c r="Q66" s="422">
        <v>60424</v>
      </c>
      <c r="R66" s="446">
        <v>0.90590704647676157</v>
      </c>
      <c r="S66" s="447">
        <v>581</v>
      </c>
    </row>
    <row r="67" spans="1:19" ht="14.4" customHeight="1" x14ac:dyDescent="0.3">
      <c r="A67" s="421" t="s">
        <v>358</v>
      </c>
      <c r="B67" s="445" t="s">
        <v>359</v>
      </c>
      <c r="C67" s="445" t="s">
        <v>319</v>
      </c>
      <c r="D67" s="445" t="s">
        <v>354</v>
      </c>
      <c r="E67" s="445" t="s">
        <v>360</v>
      </c>
      <c r="F67" s="445" t="s">
        <v>377</v>
      </c>
      <c r="G67" s="445" t="s">
        <v>378</v>
      </c>
      <c r="H67" s="422">
        <v>32</v>
      </c>
      <c r="I67" s="422">
        <v>18560</v>
      </c>
      <c r="J67" s="445"/>
      <c r="K67" s="445">
        <v>580</v>
      </c>
      <c r="L67" s="422"/>
      <c r="M67" s="422"/>
      <c r="N67" s="445"/>
      <c r="O67" s="445"/>
      <c r="P67" s="422"/>
      <c r="Q67" s="422"/>
      <c r="R67" s="446"/>
      <c r="S67" s="447"/>
    </row>
    <row r="68" spans="1:19" ht="14.4" customHeight="1" x14ac:dyDescent="0.3">
      <c r="A68" s="421" t="s">
        <v>358</v>
      </c>
      <c r="B68" s="445" t="s">
        <v>359</v>
      </c>
      <c r="C68" s="445" t="s">
        <v>319</v>
      </c>
      <c r="D68" s="445" t="s">
        <v>355</v>
      </c>
      <c r="E68" s="445" t="s">
        <v>360</v>
      </c>
      <c r="F68" s="445" t="s">
        <v>363</v>
      </c>
      <c r="G68" s="445" t="s">
        <v>364</v>
      </c>
      <c r="H68" s="422">
        <v>12</v>
      </c>
      <c r="I68" s="422">
        <v>4152</v>
      </c>
      <c r="J68" s="445">
        <v>0.26011777972685129</v>
      </c>
      <c r="K68" s="445">
        <v>346</v>
      </c>
      <c r="L68" s="422">
        <v>46</v>
      </c>
      <c r="M68" s="422">
        <v>15962</v>
      </c>
      <c r="N68" s="445">
        <v>1</v>
      </c>
      <c r="O68" s="445">
        <v>347</v>
      </c>
      <c r="P68" s="422"/>
      <c r="Q68" s="422"/>
      <c r="R68" s="446"/>
      <c r="S68" s="447"/>
    </row>
    <row r="69" spans="1:19" ht="14.4" customHeight="1" x14ac:dyDescent="0.3">
      <c r="A69" s="421" t="s">
        <v>358</v>
      </c>
      <c r="B69" s="445" t="s">
        <v>359</v>
      </c>
      <c r="C69" s="445" t="s">
        <v>319</v>
      </c>
      <c r="D69" s="445" t="s">
        <v>355</v>
      </c>
      <c r="E69" s="445" t="s">
        <v>360</v>
      </c>
      <c r="F69" s="445" t="s">
        <v>369</v>
      </c>
      <c r="G69" s="445" t="s">
        <v>370</v>
      </c>
      <c r="H69" s="422">
        <v>20</v>
      </c>
      <c r="I69" s="422">
        <v>666.68000000000006</v>
      </c>
      <c r="J69" s="445">
        <v>0.90908842980841376</v>
      </c>
      <c r="K69" s="445">
        <v>33.334000000000003</v>
      </c>
      <c r="L69" s="422">
        <v>22</v>
      </c>
      <c r="M69" s="422">
        <v>733.3499999999998</v>
      </c>
      <c r="N69" s="445">
        <v>1</v>
      </c>
      <c r="O69" s="445">
        <v>33.334090909090897</v>
      </c>
      <c r="P69" s="422">
        <v>16</v>
      </c>
      <c r="Q69" s="422">
        <v>533.33000000000004</v>
      </c>
      <c r="R69" s="446">
        <v>0.72725165337151454</v>
      </c>
      <c r="S69" s="447">
        <v>33.333125000000003</v>
      </c>
    </row>
    <row r="70" spans="1:19" ht="14.4" customHeight="1" x14ac:dyDescent="0.3">
      <c r="A70" s="421" t="s">
        <v>358</v>
      </c>
      <c r="B70" s="445" t="s">
        <v>359</v>
      </c>
      <c r="C70" s="445" t="s">
        <v>319</v>
      </c>
      <c r="D70" s="445" t="s">
        <v>355</v>
      </c>
      <c r="E70" s="445" t="s">
        <v>360</v>
      </c>
      <c r="F70" s="445" t="s">
        <v>371</v>
      </c>
      <c r="G70" s="445" t="s">
        <v>372</v>
      </c>
      <c r="H70" s="422">
        <v>96</v>
      </c>
      <c r="I70" s="422">
        <v>55680</v>
      </c>
      <c r="J70" s="445">
        <v>1.4545454545454546</v>
      </c>
      <c r="K70" s="445">
        <v>580</v>
      </c>
      <c r="L70" s="422">
        <v>66</v>
      </c>
      <c r="M70" s="422">
        <v>38280</v>
      </c>
      <c r="N70" s="445">
        <v>1</v>
      </c>
      <c r="O70" s="445">
        <v>580</v>
      </c>
      <c r="P70" s="422">
        <v>48</v>
      </c>
      <c r="Q70" s="422">
        <v>27888</v>
      </c>
      <c r="R70" s="446">
        <v>0.72852664576802506</v>
      </c>
      <c r="S70" s="447">
        <v>581</v>
      </c>
    </row>
    <row r="71" spans="1:19" ht="14.4" customHeight="1" x14ac:dyDescent="0.3">
      <c r="A71" s="421" t="s">
        <v>358</v>
      </c>
      <c r="B71" s="445" t="s">
        <v>359</v>
      </c>
      <c r="C71" s="445" t="s">
        <v>319</v>
      </c>
      <c r="D71" s="445" t="s">
        <v>356</v>
      </c>
      <c r="E71" s="445" t="s">
        <v>360</v>
      </c>
      <c r="F71" s="445" t="s">
        <v>361</v>
      </c>
      <c r="G71" s="445" t="s">
        <v>362</v>
      </c>
      <c r="H71" s="422"/>
      <c r="I71" s="422"/>
      <c r="J71" s="445"/>
      <c r="K71" s="445"/>
      <c r="L71" s="422"/>
      <c r="M71" s="422"/>
      <c r="N71" s="445"/>
      <c r="O71" s="445"/>
      <c r="P71" s="422">
        <v>2</v>
      </c>
      <c r="Q71" s="422">
        <v>148</v>
      </c>
      <c r="R71" s="446"/>
      <c r="S71" s="447">
        <v>74</v>
      </c>
    </row>
    <row r="72" spans="1:19" ht="14.4" customHeight="1" x14ac:dyDescent="0.3">
      <c r="A72" s="421" t="s">
        <v>358</v>
      </c>
      <c r="B72" s="445" t="s">
        <v>359</v>
      </c>
      <c r="C72" s="445" t="s">
        <v>319</v>
      </c>
      <c r="D72" s="445" t="s">
        <v>356</v>
      </c>
      <c r="E72" s="445" t="s">
        <v>360</v>
      </c>
      <c r="F72" s="445" t="s">
        <v>363</v>
      </c>
      <c r="G72" s="445" t="s">
        <v>364</v>
      </c>
      <c r="H72" s="422"/>
      <c r="I72" s="422"/>
      <c r="J72" s="445"/>
      <c r="K72" s="445"/>
      <c r="L72" s="422">
        <v>21</v>
      </c>
      <c r="M72" s="422">
        <v>7287</v>
      </c>
      <c r="N72" s="445">
        <v>1</v>
      </c>
      <c r="O72" s="445">
        <v>347</v>
      </c>
      <c r="P72" s="422">
        <v>133</v>
      </c>
      <c r="Q72" s="422">
        <v>46151</v>
      </c>
      <c r="R72" s="446">
        <v>6.333333333333333</v>
      </c>
      <c r="S72" s="447">
        <v>347</v>
      </c>
    </row>
    <row r="73" spans="1:19" ht="14.4" customHeight="1" x14ac:dyDescent="0.3">
      <c r="A73" s="421" t="s">
        <v>358</v>
      </c>
      <c r="B73" s="445" t="s">
        <v>359</v>
      </c>
      <c r="C73" s="445" t="s">
        <v>319</v>
      </c>
      <c r="D73" s="445" t="s">
        <v>356</v>
      </c>
      <c r="E73" s="445" t="s">
        <v>360</v>
      </c>
      <c r="F73" s="445" t="s">
        <v>365</v>
      </c>
      <c r="G73" s="445" t="s">
        <v>366</v>
      </c>
      <c r="H73" s="422"/>
      <c r="I73" s="422"/>
      <c r="J73" s="445"/>
      <c r="K73" s="445"/>
      <c r="L73" s="422">
        <v>15</v>
      </c>
      <c r="M73" s="422">
        <v>5205</v>
      </c>
      <c r="N73" s="445">
        <v>1</v>
      </c>
      <c r="O73" s="445">
        <v>347</v>
      </c>
      <c r="P73" s="422">
        <v>101</v>
      </c>
      <c r="Q73" s="422">
        <v>35047</v>
      </c>
      <c r="R73" s="446">
        <v>6.7333333333333334</v>
      </c>
      <c r="S73" s="447">
        <v>347</v>
      </c>
    </row>
    <row r="74" spans="1:19" ht="14.4" customHeight="1" x14ac:dyDescent="0.3">
      <c r="A74" s="421" t="s">
        <v>358</v>
      </c>
      <c r="B74" s="445" t="s">
        <v>359</v>
      </c>
      <c r="C74" s="445" t="s">
        <v>319</v>
      </c>
      <c r="D74" s="445" t="s">
        <v>356</v>
      </c>
      <c r="E74" s="445" t="s">
        <v>360</v>
      </c>
      <c r="F74" s="445" t="s">
        <v>373</v>
      </c>
      <c r="G74" s="445" t="s">
        <v>374</v>
      </c>
      <c r="H74" s="422"/>
      <c r="I74" s="422"/>
      <c r="J74" s="445"/>
      <c r="K74" s="445"/>
      <c r="L74" s="422">
        <v>56</v>
      </c>
      <c r="M74" s="422">
        <v>32536</v>
      </c>
      <c r="N74" s="445">
        <v>1</v>
      </c>
      <c r="O74" s="445">
        <v>581</v>
      </c>
      <c r="P74" s="422">
        <v>41</v>
      </c>
      <c r="Q74" s="422">
        <v>23862</v>
      </c>
      <c r="R74" s="446">
        <v>0.73340299975411849</v>
      </c>
      <c r="S74" s="447">
        <v>582</v>
      </c>
    </row>
    <row r="75" spans="1:19" ht="14.4" customHeight="1" x14ac:dyDescent="0.3">
      <c r="A75" s="421" t="s">
        <v>358</v>
      </c>
      <c r="B75" s="445" t="s">
        <v>359</v>
      </c>
      <c r="C75" s="445" t="s">
        <v>319</v>
      </c>
      <c r="D75" s="445" t="s">
        <v>356</v>
      </c>
      <c r="E75" s="445" t="s">
        <v>360</v>
      </c>
      <c r="F75" s="445" t="s">
        <v>375</v>
      </c>
      <c r="G75" s="445" t="s">
        <v>376</v>
      </c>
      <c r="H75" s="422"/>
      <c r="I75" s="422"/>
      <c r="J75" s="445"/>
      <c r="K75" s="445"/>
      <c r="L75" s="422">
        <v>8</v>
      </c>
      <c r="M75" s="422">
        <v>4648</v>
      </c>
      <c r="N75" s="445">
        <v>1</v>
      </c>
      <c r="O75" s="445">
        <v>581</v>
      </c>
      <c r="P75" s="422">
        <v>22</v>
      </c>
      <c r="Q75" s="422">
        <v>12804</v>
      </c>
      <c r="R75" s="446">
        <v>2.7547332185886404</v>
      </c>
      <c r="S75" s="447">
        <v>582</v>
      </c>
    </row>
    <row r="76" spans="1:19" ht="14.4" customHeight="1" x14ac:dyDescent="0.3">
      <c r="A76" s="421" t="s">
        <v>358</v>
      </c>
      <c r="B76" s="445" t="s">
        <v>359</v>
      </c>
      <c r="C76" s="445" t="s">
        <v>319</v>
      </c>
      <c r="D76" s="445" t="s">
        <v>344</v>
      </c>
      <c r="E76" s="445" t="s">
        <v>360</v>
      </c>
      <c r="F76" s="445" t="s">
        <v>361</v>
      </c>
      <c r="G76" s="445" t="s">
        <v>362</v>
      </c>
      <c r="H76" s="422"/>
      <c r="I76" s="422"/>
      <c r="J76" s="445"/>
      <c r="K76" s="445"/>
      <c r="L76" s="422"/>
      <c r="M76" s="422"/>
      <c r="N76" s="445"/>
      <c r="O76" s="445"/>
      <c r="P76" s="422">
        <v>4</v>
      </c>
      <c r="Q76" s="422">
        <v>296</v>
      </c>
      <c r="R76" s="446"/>
      <c r="S76" s="447">
        <v>74</v>
      </c>
    </row>
    <row r="77" spans="1:19" ht="14.4" customHeight="1" x14ac:dyDescent="0.3">
      <c r="A77" s="421" t="s">
        <v>358</v>
      </c>
      <c r="B77" s="445" t="s">
        <v>359</v>
      </c>
      <c r="C77" s="445" t="s">
        <v>319</v>
      </c>
      <c r="D77" s="445" t="s">
        <v>344</v>
      </c>
      <c r="E77" s="445" t="s">
        <v>360</v>
      </c>
      <c r="F77" s="445" t="s">
        <v>363</v>
      </c>
      <c r="G77" s="445" t="s">
        <v>364</v>
      </c>
      <c r="H77" s="422"/>
      <c r="I77" s="422"/>
      <c r="J77" s="445"/>
      <c r="K77" s="445"/>
      <c r="L77" s="422">
        <v>10</v>
      </c>
      <c r="M77" s="422">
        <v>3470</v>
      </c>
      <c r="N77" s="445">
        <v>1</v>
      </c>
      <c r="O77" s="445">
        <v>347</v>
      </c>
      <c r="P77" s="422">
        <v>259</v>
      </c>
      <c r="Q77" s="422">
        <v>89873</v>
      </c>
      <c r="R77" s="446">
        <v>25.9</v>
      </c>
      <c r="S77" s="447">
        <v>347</v>
      </c>
    </row>
    <row r="78" spans="1:19" ht="14.4" customHeight="1" x14ac:dyDescent="0.3">
      <c r="A78" s="421" t="s">
        <v>358</v>
      </c>
      <c r="B78" s="445" t="s">
        <v>359</v>
      </c>
      <c r="C78" s="445" t="s">
        <v>319</v>
      </c>
      <c r="D78" s="445" t="s">
        <v>344</v>
      </c>
      <c r="E78" s="445" t="s">
        <v>360</v>
      </c>
      <c r="F78" s="445" t="s">
        <v>365</v>
      </c>
      <c r="G78" s="445" t="s">
        <v>366</v>
      </c>
      <c r="H78" s="422"/>
      <c r="I78" s="422"/>
      <c r="J78" s="445"/>
      <c r="K78" s="445"/>
      <c r="L78" s="422"/>
      <c r="M78" s="422"/>
      <c r="N78" s="445"/>
      <c r="O78" s="445"/>
      <c r="P78" s="422">
        <v>172</v>
      </c>
      <c r="Q78" s="422">
        <v>59684</v>
      </c>
      <c r="R78" s="446"/>
      <c r="S78" s="447">
        <v>347</v>
      </c>
    </row>
    <row r="79" spans="1:19" ht="14.4" customHeight="1" x14ac:dyDescent="0.3">
      <c r="A79" s="421" t="s">
        <v>358</v>
      </c>
      <c r="B79" s="445" t="s">
        <v>359</v>
      </c>
      <c r="C79" s="445" t="s">
        <v>319</v>
      </c>
      <c r="D79" s="445" t="s">
        <v>344</v>
      </c>
      <c r="E79" s="445" t="s">
        <v>360</v>
      </c>
      <c r="F79" s="445" t="s">
        <v>373</v>
      </c>
      <c r="G79" s="445" t="s">
        <v>374</v>
      </c>
      <c r="H79" s="422"/>
      <c r="I79" s="422"/>
      <c r="J79" s="445"/>
      <c r="K79" s="445"/>
      <c r="L79" s="422">
        <v>5</v>
      </c>
      <c r="M79" s="422">
        <v>2905</v>
      </c>
      <c r="N79" s="445">
        <v>1</v>
      </c>
      <c r="O79" s="445">
        <v>581</v>
      </c>
      <c r="P79" s="422">
        <v>26</v>
      </c>
      <c r="Q79" s="422">
        <v>15132</v>
      </c>
      <c r="R79" s="446">
        <v>5.2089500860585201</v>
      </c>
      <c r="S79" s="447">
        <v>582</v>
      </c>
    </row>
    <row r="80" spans="1:19" ht="14.4" customHeight="1" thickBot="1" x14ac:dyDescent="0.35">
      <c r="A80" s="425" t="s">
        <v>358</v>
      </c>
      <c r="B80" s="448" t="s">
        <v>359</v>
      </c>
      <c r="C80" s="448" t="s">
        <v>319</v>
      </c>
      <c r="D80" s="448" t="s">
        <v>344</v>
      </c>
      <c r="E80" s="448" t="s">
        <v>360</v>
      </c>
      <c r="F80" s="448" t="s">
        <v>375</v>
      </c>
      <c r="G80" s="448" t="s">
        <v>376</v>
      </c>
      <c r="H80" s="426"/>
      <c r="I80" s="426"/>
      <c r="J80" s="448"/>
      <c r="K80" s="448"/>
      <c r="L80" s="426"/>
      <c r="M80" s="426"/>
      <c r="N80" s="448"/>
      <c r="O80" s="448"/>
      <c r="P80" s="426">
        <v>36</v>
      </c>
      <c r="Q80" s="426">
        <v>20952</v>
      </c>
      <c r="R80" s="449"/>
      <c r="S80" s="450">
        <v>582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287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" customHeight="1" thickBot="1" x14ac:dyDescent="0.35">
      <c r="A2" s="192" t="s">
        <v>206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98</v>
      </c>
      <c r="B3" s="181">
        <f>SUBTOTAL(9,B6:B1048576)</f>
        <v>1403941</v>
      </c>
      <c r="C3" s="182">
        <f t="shared" ref="C3:R3" si="0">SUBTOTAL(9,C6:C1048576)</f>
        <v>24.00552443660467</v>
      </c>
      <c r="D3" s="182">
        <f t="shared" si="0"/>
        <v>1215549</v>
      </c>
      <c r="E3" s="182">
        <f t="shared" si="0"/>
        <v>20</v>
      </c>
      <c r="F3" s="182">
        <f t="shared" si="0"/>
        <v>1207742</v>
      </c>
      <c r="G3" s="185">
        <f>IF(D3&lt;&gt;0,F3/D3,"")</f>
        <v>0.99357738766598469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48" t="s">
        <v>80</v>
      </c>
      <c r="B4" s="349" t="s">
        <v>74</v>
      </c>
      <c r="C4" s="350"/>
      <c r="D4" s="350"/>
      <c r="E4" s="350"/>
      <c r="F4" s="350"/>
      <c r="G4" s="352"/>
      <c r="H4" s="349" t="s">
        <v>75</v>
      </c>
      <c r="I4" s="350"/>
      <c r="J4" s="350"/>
      <c r="K4" s="350"/>
      <c r="L4" s="350"/>
      <c r="M4" s="352"/>
      <c r="N4" s="349" t="s">
        <v>76</v>
      </c>
      <c r="O4" s="350"/>
      <c r="P4" s="350"/>
      <c r="Q4" s="350"/>
      <c r="R4" s="350"/>
      <c r="S4" s="352"/>
    </row>
    <row r="5" spans="1:19" ht="14.4" customHeight="1" thickBot="1" x14ac:dyDescent="0.35">
      <c r="A5" s="401"/>
      <c r="B5" s="402">
        <v>2015</v>
      </c>
      <c r="C5" s="403"/>
      <c r="D5" s="403">
        <v>2017</v>
      </c>
      <c r="E5" s="403"/>
      <c r="F5" s="403">
        <v>2018</v>
      </c>
      <c r="G5" s="452" t="s">
        <v>2</v>
      </c>
      <c r="H5" s="402">
        <v>2015</v>
      </c>
      <c r="I5" s="403"/>
      <c r="J5" s="403">
        <v>2017</v>
      </c>
      <c r="K5" s="403"/>
      <c r="L5" s="403">
        <v>2018</v>
      </c>
      <c r="M5" s="452" t="s">
        <v>2</v>
      </c>
      <c r="N5" s="402">
        <v>2015</v>
      </c>
      <c r="O5" s="403"/>
      <c r="P5" s="403">
        <v>2017</v>
      </c>
      <c r="Q5" s="403"/>
      <c r="R5" s="403">
        <v>2018</v>
      </c>
      <c r="S5" s="452" t="s">
        <v>2</v>
      </c>
    </row>
    <row r="6" spans="1:19" ht="14.4" customHeight="1" x14ac:dyDescent="0.3">
      <c r="A6" s="429" t="s">
        <v>383</v>
      </c>
      <c r="B6" s="419">
        <v>20068</v>
      </c>
      <c r="C6" s="442">
        <v>1.6673313393153872</v>
      </c>
      <c r="D6" s="419">
        <v>12036</v>
      </c>
      <c r="E6" s="442">
        <v>1</v>
      </c>
      <c r="F6" s="419">
        <v>2776</v>
      </c>
      <c r="G6" s="443">
        <v>0.2306414091060153</v>
      </c>
      <c r="H6" s="419"/>
      <c r="I6" s="442"/>
      <c r="J6" s="419"/>
      <c r="K6" s="442"/>
      <c r="L6" s="419"/>
      <c r="M6" s="443"/>
      <c r="N6" s="419"/>
      <c r="O6" s="442"/>
      <c r="P6" s="419"/>
      <c r="Q6" s="442"/>
      <c r="R6" s="419"/>
      <c r="S6" s="453"/>
    </row>
    <row r="7" spans="1:19" ht="14.4" customHeight="1" x14ac:dyDescent="0.3">
      <c r="A7" s="430" t="s">
        <v>384</v>
      </c>
      <c r="B7" s="423">
        <v>5536</v>
      </c>
      <c r="C7" s="445">
        <v>1.329490874159462</v>
      </c>
      <c r="D7" s="423">
        <v>4164</v>
      </c>
      <c r="E7" s="445">
        <v>1</v>
      </c>
      <c r="F7" s="423">
        <v>4858</v>
      </c>
      <c r="G7" s="446">
        <v>1.1666666666666667</v>
      </c>
      <c r="H7" s="423"/>
      <c r="I7" s="445"/>
      <c r="J7" s="423"/>
      <c r="K7" s="445"/>
      <c r="L7" s="423"/>
      <c r="M7" s="446"/>
      <c r="N7" s="423"/>
      <c r="O7" s="445"/>
      <c r="P7" s="423"/>
      <c r="Q7" s="445"/>
      <c r="R7" s="423"/>
      <c r="S7" s="454"/>
    </row>
    <row r="8" spans="1:19" ht="14.4" customHeight="1" x14ac:dyDescent="0.3">
      <c r="A8" s="430" t="s">
        <v>385</v>
      </c>
      <c r="B8" s="423">
        <v>88602</v>
      </c>
      <c r="C8" s="445">
        <v>3.8462406667824274</v>
      </c>
      <c r="D8" s="423">
        <v>23036</v>
      </c>
      <c r="E8" s="445">
        <v>1</v>
      </c>
      <c r="F8" s="423">
        <v>24064</v>
      </c>
      <c r="G8" s="446">
        <v>1.0446258030908144</v>
      </c>
      <c r="H8" s="423"/>
      <c r="I8" s="445"/>
      <c r="J8" s="423"/>
      <c r="K8" s="445"/>
      <c r="L8" s="423"/>
      <c r="M8" s="446"/>
      <c r="N8" s="423"/>
      <c r="O8" s="445"/>
      <c r="P8" s="423"/>
      <c r="Q8" s="445"/>
      <c r="R8" s="423"/>
      <c r="S8" s="454"/>
    </row>
    <row r="9" spans="1:19" ht="14.4" customHeight="1" x14ac:dyDescent="0.3">
      <c r="A9" s="430" t="s">
        <v>386</v>
      </c>
      <c r="B9" s="423">
        <v>25604</v>
      </c>
      <c r="C9" s="445">
        <v>2.6352408398517908</v>
      </c>
      <c r="D9" s="423">
        <v>9716</v>
      </c>
      <c r="E9" s="445">
        <v>1</v>
      </c>
      <c r="F9" s="423">
        <v>29842</v>
      </c>
      <c r="G9" s="446">
        <v>3.0714285714285716</v>
      </c>
      <c r="H9" s="423"/>
      <c r="I9" s="445"/>
      <c r="J9" s="423"/>
      <c r="K9" s="445"/>
      <c r="L9" s="423"/>
      <c r="M9" s="446"/>
      <c r="N9" s="423"/>
      <c r="O9" s="445"/>
      <c r="P9" s="423"/>
      <c r="Q9" s="445"/>
      <c r="R9" s="423"/>
      <c r="S9" s="454"/>
    </row>
    <row r="10" spans="1:19" ht="14.4" customHeight="1" x14ac:dyDescent="0.3">
      <c r="A10" s="430" t="s">
        <v>387</v>
      </c>
      <c r="B10" s="423">
        <v>1384</v>
      </c>
      <c r="C10" s="445">
        <v>0.49855907780979825</v>
      </c>
      <c r="D10" s="423">
        <v>2776</v>
      </c>
      <c r="E10" s="445">
        <v>1</v>
      </c>
      <c r="F10" s="423">
        <v>12266</v>
      </c>
      <c r="G10" s="446">
        <v>4.4185878962536025</v>
      </c>
      <c r="H10" s="423"/>
      <c r="I10" s="445"/>
      <c r="J10" s="423"/>
      <c r="K10" s="445"/>
      <c r="L10" s="423"/>
      <c r="M10" s="446"/>
      <c r="N10" s="423"/>
      <c r="O10" s="445"/>
      <c r="P10" s="423"/>
      <c r="Q10" s="445"/>
      <c r="R10" s="423"/>
      <c r="S10" s="454"/>
    </row>
    <row r="11" spans="1:19" ht="14.4" customHeight="1" x14ac:dyDescent="0.3">
      <c r="A11" s="430" t="s">
        <v>388</v>
      </c>
      <c r="B11" s="423"/>
      <c r="C11" s="445"/>
      <c r="D11" s="423"/>
      <c r="E11" s="445"/>
      <c r="F11" s="423">
        <v>3486</v>
      </c>
      <c r="G11" s="446"/>
      <c r="H11" s="423"/>
      <c r="I11" s="445"/>
      <c r="J11" s="423"/>
      <c r="K11" s="445"/>
      <c r="L11" s="423"/>
      <c r="M11" s="446"/>
      <c r="N11" s="423"/>
      <c r="O11" s="445"/>
      <c r="P11" s="423"/>
      <c r="Q11" s="445"/>
      <c r="R11" s="423"/>
      <c r="S11" s="454"/>
    </row>
    <row r="12" spans="1:19" ht="14.4" customHeight="1" x14ac:dyDescent="0.3">
      <c r="A12" s="430" t="s">
        <v>389</v>
      </c>
      <c r="B12" s="423">
        <v>1038</v>
      </c>
      <c r="C12" s="445">
        <v>0.29913544668587894</v>
      </c>
      <c r="D12" s="423">
        <v>3470</v>
      </c>
      <c r="E12" s="445">
        <v>1</v>
      </c>
      <c r="F12" s="423">
        <v>5552</v>
      </c>
      <c r="G12" s="446">
        <v>1.6</v>
      </c>
      <c r="H12" s="423"/>
      <c r="I12" s="445"/>
      <c r="J12" s="423"/>
      <c r="K12" s="445"/>
      <c r="L12" s="423"/>
      <c r="M12" s="446"/>
      <c r="N12" s="423"/>
      <c r="O12" s="445"/>
      <c r="P12" s="423"/>
      <c r="Q12" s="445"/>
      <c r="R12" s="423"/>
      <c r="S12" s="454"/>
    </row>
    <row r="13" spans="1:19" ht="14.4" customHeight="1" x14ac:dyDescent="0.3">
      <c r="A13" s="430" t="s">
        <v>390</v>
      </c>
      <c r="B13" s="423">
        <v>177844</v>
      </c>
      <c r="C13" s="445">
        <v>1.5074080352602135</v>
      </c>
      <c r="D13" s="423">
        <v>117980</v>
      </c>
      <c r="E13" s="445">
        <v>1</v>
      </c>
      <c r="F13" s="423">
        <v>72671</v>
      </c>
      <c r="G13" s="446">
        <v>0.61596033225970503</v>
      </c>
      <c r="H13" s="423"/>
      <c r="I13" s="445"/>
      <c r="J13" s="423"/>
      <c r="K13" s="445"/>
      <c r="L13" s="423"/>
      <c r="M13" s="446"/>
      <c r="N13" s="423"/>
      <c r="O13" s="445"/>
      <c r="P13" s="423"/>
      <c r="Q13" s="445"/>
      <c r="R13" s="423"/>
      <c r="S13" s="454"/>
    </row>
    <row r="14" spans="1:19" ht="14.4" customHeight="1" x14ac:dyDescent="0.3">
      <c r="A14" s="430" t="s">
        <v>391</v>
      </c>
      <c r="B14" s="423">
        <v>1384</v>
      </c>
      <c r="C14" s="445"/>
      <c r="D14" s="423"/>
      <c r="E14" s="445"/>
      <c r="F14" s="423"/>
      <c r="G14" s="446"/>
      <c r="H14" s="423"/>
      <c r="I14" s="445"/>
      <c r="J14" s="423"/>
      <c r="K14" s="445"/>
      <c r="L14" s="423"/>
      <c r="M14" s="446"/>
      <c r="N14" s="423"/>
      <c r="O14" s="445"/>
      <c r="P14" s="423"/>
      <c r="Q14" s="445"/>
      <c r="R14" s="423"/>
      <c r="S14" s="454"/>
    </row>
    <row r="15" spans="1:19" ht="14.4" customHeight="1" x14ac:dyDescent="0.3">
      <c r="A15" s="430" t="s">
        <v>392</v>
      </c>
      <c r="B15" s="423">
        <v>157271</v>
      </c>
      <c r="C15" s="445">
        <v>0.67727043705563428</v>
      </c>
      <c r="D15" s="423">
        <v>232213</v>
      </c>
      <c r="E15" s="445">
        <v>1</v>
      </c>
      <c r="F15" s="423">
        <v>266842</v>
      </c>
      <c r="G15" s="446">
        <v>1.1491260179231999</v>
      </c>
      <c r="H15" s="423"/>
      <c r="I15" s="445"/>
      <c r="J15" s="423"/>
      <c r="K15" s="445"/>
      <c r="L15" s="423"/>
      <c r="M15" s="446"/>
      <c r="N15" s="423"/>
      <c r="O15" s="445"/>
      <c r="P15" s="423"/>
      <c r="Q15" s="445"/>
      <c r="R15" s="423"/>
      <c r="S15" s="454"/>
    </row>
    <row r="16" spans="1:19" ht="14.4" customHeight="1" x14ac:dyDescent="0.3">
      <c r="A16" s="430" t="s">
        <v>393</v>
      </c>
      <c r="B16" s="423">
        <v>4152</v>
      </c>
      <c r="C16" s="445">
        <v>0.19942363112391931</v>
      </c>
      <c r="D16" s="423">
        <v>20820</v>
      </c>
      <c r="E16" s="445">
        <v>1</v>
      </c>
      <c r="F16" s="423"/>
      <c r="G16" s="446"/>
      <c r="H16" s="423"/>
      <c r="I16" s="445"/>
      <c r="J16" s="423"/>
      <c r="K16" s="445"/>
      <c r="L16" s="423"/>
      <c r="M16" s="446"/>
      <c r="N16" s="423"/>
      <c r="O16" s="445"/>
      <c r="P16" s="423"/>
      <c r="Q16" s="445"/>
      <c r="R16" s="423"/>
      <c r="S16" s="454"/>
    </row>
    <row r="17" spans="1:19" ht="14.4" customHeight="1" x14ac:dyDescent="0.3">
      <c r="A17" s="430" t="s">
        <v>394</v>
      </c>
      <c r="B17" s="423">
        <v>6920</v>
      </c>
      <c r="C17" s="445">
        <v>1.2463976945244957</v>
      </c>
      <c r="D17" s="423">
        <v>5552</v>
      </c>
      <c r="E17" s="445">
        <v>1</v>
      </c>
      <c r="F17" s="423"/>
      <c r="G17" s="446"/>
      <c r="H17" s="423"/>
      <c r="I17" s="445"/>
      <c r="J17" s="423"/>
      <c r="K17" s="445"/>
      <c r="L17" s="423"/>
      <c r="M17" s="446"/>
      <c r="N17" s="423"/>
      <c r="O17" s="445"/>
      <c r="P17" s="423"/>
      <c r="Q17" s="445"/>
      <c r="R17" s="423"/>
      <c r="S17" s="454"/>
    </row>
    <row r="18" spans="1:19" ht="14.4" customHeight="1" x14ac:dyDescent="0.3">
      <c r="A18" s="430" t="s">
        <v>395</v>
      </c>
      <c r="B18" s="423">
        <v>22144</v>
      </c>
      <c r="C18" s="445"/>
      <c r="D18" s="423"/>
      <c r="E18" s="445"/>
      <c r="F18" s="423"/>
      <c r="G18" s="446"/>
      <c r="H18" s="423"/>
      <c r="I18" s="445"/>
      <c r="J18" s="423"/>
      <c r="K18" s="445"/>
      <c r="L18" s="423"/>
      <c r="M18" s="446"/>
      <c r="N18" s="423"/>
      <c r="O18" s="445"/>
      <c r="P18" s="423"/>
      <c r="Q18" s="445"/>
      <c r="R18" s="423"/>
      <c r="S18" s="454"/>
    </row>
    <row r="19" spans="1:19" ht="14.4" customHeight="1" x14ac:dyDescent="0.3">
      <c r="A19" s="430" t="s">
        <v>396</v>
      </c>
      <c r="B19" s="423"/>
      <c r="C19" s="445"/>
      <c r="D19" s="423"/>
      <c r="E19" s="445"/>
      <c r="F19" s="423">
        <v>2776</v>
      </c>
      <c r="G19" s="446"/>
      <c r="H19" s="423"/>
      <c r="I19" s="445"/>
      <c r="J19" s="423"/>
      <c r="K19" s="445"/>
      <c r="L19" s="423"/>
      <c r="M19" s="446"/>
      <c r="N19" s="423"/>
      <c r="O19" s="445"/>
      <c r="P19" s="423"/>
      <c r="Q19" s="445"/>
      <c r="R19" s="423"/>
      <c r="S19" s="454"/>
    </row>
    <row r="20" spans="1:19" ht="14.4" customHeight="1" x14ac:dyDescent="0.3">
      <c r="A20" s="430" t="s">
        <v>397</v>
      </c>
      <c r="B20" s="423">
        <v>107644</v>
      </c>
      <c r="C20" s="445">
        <v>1.6234183419548465</v>
      </c>
      <c r="D20" s="423">
        <v>66307</v>
      </c>
      <c r="E20" s="445">
        <v>1</v>
      </c>
      <c r="F20" s="423">
        <v>72692</v>
      </c>
      <c r="G20" s="446">
        <v>1.0962945088753826</v>
      </c>
      <c r="H20" s="423"/>
      <c r="I20" s="445"/>
      <c r="J20" s="423"/>
      <c r="K20" s="445"/>
      <c r="L20" s="423"/>
      <c r="M20" s="446"/>
      <c r="N20" s="423"/>
      <c r="O20" s="445"/>
      <c r="P20" s="423"/>
      <c r="Q20" s="445"/>
      <c r="R20" s="423"/>
      <c r="S20" s="454"/>
    </row>
    <row r="21" spans="1:19" ht="14.4" customHeight="1" x14ac:dyDescent="0.3">
      <c r="A21" s="430" t="s">
        <v>398</v>
      </c>
      <c r="B21" s="423">
        <v>250316</v>
      </c>
      <c r="C21" s="445">
        <v>1.4187756119956243</v>
      </c>
      <c r="D21" s="423">
        <v>176431</v>
      </c>
      <c r="E21" s="445">
        <v>1</v>
      </c>
      <c r="F21" s="423">
        <v>213453</v>
      </c>
      <c r="G21" s="446">
        <v>1.2098384070826556</v>
      </c>
      <c r="H21" s="423"/>
      <c r="I21" s="445"/>
      <c r="J21" s="423"/>
      <c r="K21" s="445"/>
      <c r="L21" s="423"/>
      <c r="M21" s="446"/>
      <c r="N21" s="423"/>
      <c r="O21" s="445"/>
      <c r="P21" s="423"/>
      <c r="Q21" s="445"/>
      <c r="R21" s="423"/>
      <c r="S21" s="454"/>
    </row>
    <row r="22" spans="1:19" ht="14.4" customHeight="1" x14ac:dyDescent="0.3">
      <c r="A22" s="430" t="s">
        <v>399</v>
      </c>
      <c r="B22" s="423">
        <v>1384</v>
      </c>
      <c r="C22" s="445">
        <v>0.39884726224783862</v>
      </c>
      <c r="D22" s="423">
        <v>3470</v>
      </c>
      <c r="E22" s="445">
        <v>1</v>
      </c>
      <c r="F22" s="423">
        <v>4086</v>
      </c>
      <c r="G22" s="446">
        <v>1.177521613832853</v>
      </c>
      <c r="H22" s="423"/>
      <c r="I22" s="445"/>
      <c r="J22" s="423"/>
      <c r="K22" s="445"/>
      <c r="L22" s="423"/>
      <c r="M22" s="446"/>
      <c r="N22" s="423"/>
      <c r="O22" s="445"/>
      <c r="P22" s="423"/>
      <c r="Q22" s="445"/>
      <c r="R22" s="423"/>
      <c r="S22" s="454"/>
    </row>
    <row r="23" spans="1:19" ht="14.4" customHeight="1" x14ac:dyDescent="0.3">
      <c r="A23" s="430" t="s">
        <v>400</v>
      </c>
      <c r="B23" s="423">
        <v>15250</v>
      </c>
      <c r="C23" s="445"/>
      <c r="D23" s="423"/>
      <c r="E23" s="445"/>
      <c r="F23" s="423">
        <v>1388</v>
      </c>
      <c r="G23" s="446"/>
      <c r="H23" s="423"/>
      <c r="I23" s="445"/>
      <c r="J23" s="423"/>
      <c r="K23" s="445"/>
      <c r="L23" s="423"/>
      <c r="M23" s="446"/>
      <c r="N23" s="423"/>
      <c r="O23" s="445"/>
      <c r="P23" s="423"/>
      <c r="Q23" s="445"/>
      <c r="R23" s="423"/>
      <c r="S23" s="454"/>
    </row>
    <row r="24" spans="1:19" ht="14.4" customHeight="1" x14ac:dyDescent="0.3">
      <c r="A24" s="430" t="s">
        <v>401</v>
      </c>
      <c r="B24" s="423">
        <v>167118</v>
      </c>
      <c r="C24" s="445">
        <v>1.8286245759929971</v>
      </c>
      <c r="D24" s="423">
        <v>91390</v>
      </c>
      <c r="E24" s="445">
        <v>1</v>
      </c>
      <c r="F24" s="423">
        <v>112132</v>
      </c>
      <c r="G24" s="446">
        <v>1.2269613743297954</v>
      </c>
      <c r="H24" s="423"/>
      <c r="I24" s="445"/>
      <c r="J24" s="423"/>
      <c r="K24" s="445"/>
      <c r="L24" s="423"/>
      <c r="M24" s="446"/>
      <c r="N24" s="423"/>
      <c r="O24" s="445"/>
      <c r="P24" s="423"/>
      <c r="Q24" s="445"/>
      <c r="R24" s="423"/>
      <c r="S24" s="454"/>
    </row>
    <row r="25" spans="1:19" ht="14.4" customHeight="1" x14ac:dyDescent="0.3">
      <c r="A25" s="430" t="s">
        <v>402</v>
      </c>
      <c r="B25" s="423">
        <v>77676</v>
      </c>
      <c r="C25" s="445">
        <v>0.46483070625830314</v>
      </c>
      <c r="D25" s="423">
        <v>167106</v>
      </c>
      <c r="E25" s="445">
        <v>1</v>
      </c>
      <c r="F25" s="423">
        <v>126598</v>
      </c>
      <c r="G25" s="446">
        <v>0.75759099014996467</v>
      </c>
      <c r="H25" s="423"/>
      <c r="I25" s="445"/>
      <c r="J25" s="423"/>
      <c r="K25" s="445"/>
      <c r="L25" s="423"/>
      <c r="M25" s="446"/>
      <c r="N25" s="423"/>
      <c r="O25" s="445"/>
      <c r="P25" s="423"/>
      <c r="Q25" s="445"/>
      <c r="R25" s="423"/>
      <c r="S25" s="454"/>
    </row>
    <row r="26" spans="1:19" ht="14.4" customHeight="1" x14ac:dyDescent="0.3">
      <c r="A26" s="430" t="s">
        <v>403</v>
      </c>
      <c r="B26" s="423">
        <v>18968</v>
      </c>
      <c r="C26" s="445">
        <v>0.7187026371627766</v>
      </c>
      <c r="D26" s="423">
        <v>26392</v>
      </c>
      <c r="E26" s="445">
        <v>1</v>
      </c>
      <c r="F26" s="423">
        <v>22304</v>
      </c>
      <c r="G26" s="446">
        <v>0.84510457714458931</v>
      </c>
      <c r="H26" s="423"/>
      <c r="I26" s="445"/>
      <c r="J26" s="423"/>
      <c r="K26" s="445"/>
      <c r="L26" s="423"/>
      <c r="M26" s="446"/>
      <c r="N26" s="423"/>
      <c r="O26" s="445"/>
      <c r="P26" s="423"/>
      <c r="Q26" s="445"/>
      <c r="R26" s="423"/>
      <c r="S26" s="454"/>
    </row>
    <row r="27" spans="1:19" ht="14.4" customHeight="1" x14ac:dyDescent="0.3">
      <c r="A27" s="430" t="s">
        <v>404</v>
      </c>
      <c r="B27" s="423">
        <v>30448</v>
      </c>
      <c r="C27" s="445">
        <v>0.76970524293442544</v>
      </c>
      <c r="D27" s="423">
        <v>39558</v>
      </c>
      <c r="E27" s="445">
        <v>1</v>
      </c>
      <c r="F27" s="423">
        <v>34700</v>
      </c>
      <c r="G27" s="446">
        <v>0.8771929824561403</v>
      </c>
      <c r="H27" s="423"/>
      <c r="I27" s="445"/>
      <c r="J27" s="423"/>
      <c r="K27" s="445"/>
      <c r="L27" s="423"/>
      <c r="M27" s="446"/>
      <c r="N27" s="423"/>
      <c r="O27" s="445"/>
      <c r="P27" s="423"/>
      <c r="Q27" s="445"/>
      <c r="R27" s="423"/>
      <c r="S27" s="454"/>
    </row>
    <row r="28" spans="1:19" ht="14.4" customHeight="1" x14ac:dyDescent="0.3">
      <c r="A28" s="430" t="s">
        <v>405</v>
      </c>
      <c r="B28" s="423">
        <v>206582</v>
      </c>
      <c r="C28" s="445">
        <v>1.0688279637208389</v>
      </c>
      <c r="D28" s="423">
        <v>193279</v>
      </c>
      <c r="E28" s="445">
        <v>1</v>
      </c>
      <c r="F28" s="423">
        <v>182764</v>
      </c>
      <c r="G28" s="446">
        <v>0.94559677978466361</v>
      </c>
      <c r="H28" s="423"/>
      <c r="I28" s="445"/>
      <c r="J28" s="423"/>
      <c r="K28" s="445"/>
      <c r="L28" s="423"/>
      <c r="M28" s="446"/>
      <c r="N28" s="423"/>
      <c r="O28" s="445"/>
      <c r="P28" s="423"/>
      <c r="Q28" s="445"/>
      <c r="R28" s="423"/>
      <c r="S28" s="454"/>
    </row>
    <row r="29" spans="1:19" ht="14.4" customHeight="1" x14ac:dyDescent="0.3">
      <c r="A29" s="430" t="s">
        <v>406</v>
      </c>
      <c r="B29" s="423">
        <v>4152</v>
      </c>
      <c r="C29" s="445">
        <v>0.37144390767579172</v>
      </c>
      <c r="D29" s="423">
        <v>11178</v>
      </c>
      <c r="E29" s="445">
        <v>1</v>
      </c>
      <c r="F29" s="423">
        <v>6940</v>
      </c>
      <c r="G29" s="446">
        <v>0.62086240830202177</v>
      </c>
      <c r="H29" s="423"/>
      <c r="I29" s="445"/>
      <c r="J29" s="423"/>
      <c r="K29" s="445"/>
      <c r="L29" s="423"/>
      <c r="M29" s="446"/>
      <c r="N29" s="423"/>
      <c r="O29" s="445"/>
      <c r="P29" s="423"/>
      <c r="Q29" s="445"/>
      <c r="R29" s="423"/>
      <c r="S29" s="454"/>
    </row>
    <row r="30" spans="1:19" ht="14.4" customHeight="1" thickBot="1" x14ac:dyDescent="0.35">
      <c r="A30" s="431" t="s">
        <v>407</v>
      </c>
      <c r="B30" s="427">
        <v>12456</v>
      </c>
      <c r="C30" s="448">
        <v>1.4358501440922191</v>
      </c>
      <c r="D30" s="427">
        <v>8675</v>
      </c>
      <c r="E30" s="448">
        <v>1</v>
      </c>
      <c r="F30" s="427">
        <v>5552</v>
      </c>
      <c r="G30" s="449">
        <v>0.64</v>
      </c>
      <c r="H30" s="427"/>
      <c r="I30" s="448"/>
      <c r="J30" s="427"/>
      <c r="K30" s="448"/>
      <c r="L30" s="427"/>
      <c r="M30" s="449"/>
      <c r="N30" s="427"/>
      <c r="O30" s="448"/>
      <c r="P30" s="427"/>
      <c r="Q30" s="448"/>
      <c r="R30" s="427"/>
      <c r="S30" s="4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75" t="s">
        <v>434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" customHeight="1" thickBot="1" x14ac:dyDescent="0.35">
      <c r="A2" s="192" t="s">
        <v>206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98</v>
      </c>
      <c r="F3" s="74">
        <f t="shared" ref="F3:O3" si="0">SUBTOTAL(9,F6:F1048576)</f>
        <v>3631</v>
      </c>
      <c r="G3" s="75">
        <f t="shared" si="0"/>
        <v>1403941</v>
      </c>
      <c r="H3" s="75"/>
      <c r="I3" s="75"/>
      <c r="J3" s="75">
        <f t="shared" si="0"/>
        <v>3216</v>
      </c>
      <c r="K3" s="75">
        <f t="shared" si="0"/>
        <v>1215549</v>
      </c>
      <c r="L3" s="75"/>
      <c r="M3" s="75"/>
      <c r="N3" s="75">
        <f t="shared" si="0"/>
        <v>3126</v>
      </c>
      <c r="O3" s="75">
        <f t="shared" si="0"/>
        <v>1207742</v>
      </c>
      <c r="P3" s="58">
        <f>IF(K3=0,0,O3/K3)</f>
        <v>0.99357738766598469</v>
      </c>
      <c r="Q3" s="76">
        <f>IF(N3=0,0,O3/N3)</f>
        <v>386.3538067818298</v>
      </c>
    </row>
    <row r="4" spans="1:17" ht="14.4" customHeight="1" x14ac:dyDescent="0.3">
      <c r="A4" s="357" t="s">
        <v>44</v>
      </c>
      <c r="B4" s="355" t="s">
        <v>70</v>
      </c>
      <c r="C4" s="357" t="s">
        <v>71</v>
      </c>
      <c r="D4" s="366" t="s">
        <v>72</v>
      </c>
      <c r="E4" s="358" t="s">
        <v>45</v>
      </c>
      <c r="F4" s="364">
        <v>2015</v>
      </c>
      <c r="G4" s="365"/>
      <c r="H4" s="77"/>
      <c r="I4" s="77"/>
      <c r="J4" s="364">
        <v>2017</v>
      </c>
      <c r="K4" s="365"/>
      <c r="L4" s="77"/>
      <c r="M4" s="77"/>
      <c r="N4" s="364">
        <v>2018</v>
      </c>
      <c r="O4" s="365"/>
      <c r="P4" s="367" t="s">
        <v>2</v>
      </c>
      <c r="Q4" s="356" t="s">
        <v>73</v>
      </c>
    </row>
    <row r="5" spans="1:17" ht="14.4" customHeight="1" thickBot="1" x14ac:dyDescent="0.35">
      <c r="A5" s="434"/>
      <c r="B5" s="432"/>
      <c r="C5" s="434"/>
      <c r="D5" s="456"/>
      <c r="E5" s="436"/>
      <c r="F5" s="457" t="s">
        <v>47</v>
      </c>
      <c r="G5" s="458" t="s">
        <v>4</v>
      </c>
      <c r="H5" s="459"/>
      <c r="I5" s="459"/>
      <c r="J5" s="457" t="s">
        <v>47</v>
      </c>
      <c r="K5" s="458" t="s">
        <v>4</v>
      </c>
      <c r="L5" s="459"/>
      <c r="M5" s="459"/>
      <c r="N5" s="457" t="s">
        <v>47</v>
      </c>
      <c r="O5" s="458" t="s">
        <v>4</v>
      </c>
      <c r="P5" s="460"/>
      <c r="Q5" s="441"/>
    </row>
    <row r="6" spans="1:17" ht="14.4" customHeight="1" x14ac:dyDescent="0.3">
      <c r="A6" s="417" t="s">
        <v>408</v>
      </c>
      <c r="B6" s="442" t="s">
        <v>359</v>
      </c>
      <c r="C6" s="442" t="s">
        <v>360</v>
      </c>
      <c r="D6" s="442" t="s">
        <v>363</v>
      </c>
      <c r="E6" s="442" t="s">
        <v>364</v>
      </c>
      <c r="F6" s="418">
        <v>58</v>
      </c>
      <c r="G6" s="418">
        <v>20068</v>
      </c>
      <c r="H6" s="418">
        <v>2.8916426512968298</v>
      </c>
      <c r="I6" s="418">
        <v>346</v>
      </c>
      <c r="J6" s="418">
        <v>20</v>
      </c>
      <c r="K6" s="418">
        <v>6940</v>
      </c>
      <c r="L6" s="418">
        <v>1</v>
      </c>
      <c r="M6" s="418">
        <v>347</v>
      </c>
      <c r="N6" s="418">
        <v>8</v>
      </c>
      <c r="O6" s="418">
        <v>2776</v>
      </c>
      <c r="P6" s="443">
        <v>0.4</v>
      </c>
      <c r="Q6" s="444">
        <v>347</v>
      </c>
    </row>
    <row r="7" spans="1:17" ht="14.4" customHeight="1" x14ac:dyDescent="0.3">
      <c r="A7" s="421" t="s">
        <v>408</v>
      </c>
      <c r="B7" s="445" t="s">
        <v>359</v>
      </c>
      <c r="C7" s="445" t="s">
        <v>360</v>
      </c>
      <c r="D7" s="445" t="s">
        <v>367</v>
      </c>
      <c r="E7" s="445" t="s">
        <v>368</v>
      </c>
      <c r="F7" s="422"/>
      <c r="G7" s="422"/>
      <c r="H7" s="422"/>
      <c r="I7" s="422"/>
      <c r="J7" s="422">
        <v>8</v>
      </c>
      <c r="K7" s="422">
        <v>2776</v>
      </c>
      <c r="L7" s="422">
        <v>1</v>
      </c>
      <c r="M7" s="422">
        <v>347</v>
      </c>
      <c r="N7" s="422"/>
      <c r="O7" s="422"/>
      <c r="P7" s="446"/>
      <c r="Q7" s="447"/>
    </row>
    <row r="8" spans="1:17" ht="14.4" customHeight="1" x14ac:dyDescent="0.3">
      <c r="A8" s="421" t="s">
        <v>408</v>
      </c>
      <c r="B8" s="445" t="s">
        <v>359</v>
      </c>
      <c r="C8" s="445" t="s">
        <v>360</v>
      </c>
      <c r="D8" s="445" t="s">
        <v>371</v>
      </c>
      <c r="E8" s="445" t="s">
        <v>372</v>
      </c>
      <c r="F8" s="422"/>
      <c r="G8" s="422"/>
      <c r="H8" s="422"/>
      <c r="I8" s="422"/>
      <c r="J8" s="422">
        <v>4</v>
      </c>
      <c r="K8" s="422">
        <v>2320</v>
      </c>
      <c r="L8" s="422">
        <v>1</v>
      </c>
      <c r="M8" s="422">
        <v>580</v>
      </c>
      <c r="N8" s="422"/>
      <c r="O8" s="422"/>
      <c r="P8" s="446"/>
      <c r="Q8" s="447"/>
    </row>
    <row r="9" spans="1:17" ht="14.4" customHeight="1" x14ac:dyDescent="0.3">
      <c r="A9" s="421" t="s">
        <v>409</v>
      </c>
      <c r="B9" s="445" t="s">
        <v>359</v>
      </c>
      <c r="C9" s="445" t="s">
        <v>360</v>
      </c>
      <c r="D9" s="445" t="s">
        <v>363</v>
      </c>
      <c r="E9" s="445" t="s">
        <v>364</v>
      </c>
      <c r="F9" s="422">
        <v>16</v>
      </c>
      <c r="G9" s="422">
        <v>5536</v>
      </c>
      <c r="H9" s="422">
        <v>1.329490874159462</v>
      </c>
      <c r="I9" s="422">
        <v>346</v>
      </c>
      <c r="J9" s="422">
        <v>12</v>
      </c>
      <c r="K9" s="422">
        <v>4164</v>
      </c>
      <c r="L9" s="422">
        <v>1</v>
      </c>
      <c r="M9" s="422">
        <v>347</v>
      </c>
      <c r="N9" s="422">
        <v>14</v>
      </c>
      <c r="O9" s="422">
        <v>4858</v>
      </c>
      <c r="P9" s="446">
        <v>1.1666666666666667</v>
      </c>
      <c r="Q9" s="447">
        <v>347</v>
      </c>
    </row>
    <row r="10" spans="1:17" ht="14.4" customHeight="1" x14ac:dyDescent="0.3">
      <c r="A10" s="421" t="s">
        <v>410</v>
      </c>
      <c r="B10" s="445" t="s">
        <v>359</v>
      </c>
      <c r="C10" s="445" t="s">
        <v>360</v>
      </c>
      <c r="D10" s="445" t="s">
        <v>363</v>
      </c>
      <c r="E10" s="445" t="s">
        <v>364</v>
      </c>
      <c r="F10" s="422">
        <v>127</v>
      </c>
      <c r="G10" s="422">
        <v>43942</v>
      </c>
      <c r="H10" s="422">
        <v>2.6382084534101824</v>
      </c>
      <c r="I10" s="422">
        <v>346</v>
      </c>
      <c r="J10" s="422">
        <v>48</v>
      </c>
      <c r="K10" s="422">
        <v>16656</v>
      </c>
      <c r="L10" s="422">
        <v>1</v>
      </c>
      <c r="M10" s="422">
        <v>347</v>
      </c>
      <c r="N10" s="422">
        <v>66</v>
      </c>
      <c r="O10" s="422">
        <v>22902</v>
      </c>
      <c r="P10" s="446">
        <v>1.375</v>
      </c>
      <c r="Q10" s="447">
        <v>347</v>
      </c>
    </row>
    <row r="11" spans="1:17" ht="14.4" customHeight="1" x14ac:dyDescent="0.3">
      <c r="A11" s="421" t="s">
        <v>410</v>
      </c>
      <c r="B11" s="445" t="s">
        <v>359</v>
      </c>
      <c r="C11" s="445" t="s">
        <v>360</v>
      </c>
      <c r="D11" s="445" t="s">
        <v>371</v>
      </c>
      <c r="E11" s="445" t="s">
        <v>372</v>
      </c>
      <c r="F11" s="422">
        <v>71</v>
      </c>
      <c r="G11" s="422">
        <v>41180</v>
      </c>
      <c r="H11" s="422">
        <v>6.4545454545454541</v>
      </c>
      <c r="I11" s="422">
        <v>580</v>
      </c>
      <c r="J11" s="422">
        <v>11</v>
      </c>
      <c r="K11" s="422">
        <v>6380</v>
      </c>
      <c r="L11" s="422">
        <v>1</v>
      </c>
      <c r="M11" s="422">
        <v>580</v>
      </c>
      <c r="N11" s="422"/>
      <c r="O11" s="422"/>
      <c r="P11" s="446"/>
      <c r="Q11" s="447"/>
    </row>
    <row r="12" spans="1:17" ht="14.4" customHeight="1" x14ac:dyDescent="0.3">
      <c r="A12" s="421" t="s">
        <v>410</v>
      </c>
      <c r="B12" s="445" t="s">
        <v>359</v>
      </c>
      <c r="C12" s="445" t="s">
        <v>360</v>
      </c>
      <c r="D12" s="445" t="s">
        <v>377</v>
      </c>
      <c r="E12" s="445" t="s">
        <v>378</v>
      </c>
      <c r="F12" s="422">
        <v>6</v>
      </c>
      <c r="G12" s="422">
        <v>3480</v>
      </c>
      <c r="H12" s="422"/>
      <c r="I12" s="422">
        <v>580</v>
      </c>
      <c r="J12" s="422"/>
      <c r="K12" s="422"/>
      <c r="L12" s="422"/>
      <c r="M12" s="422"/>
      <c r="N12" s="422">
        <v>2</v>
      </c>
      <c r="O12" s="422">
        <v>1162</v>
      </c>
      <c r="P12" s="446"/>
      <c r="Q12" s="447">
        <v>581</v>
      </c>
    </row>
    <row r="13" spans="1:17" ht="14.4" customHeight="1" x14ac:dyDescent="0.3">
      <c r="A13" s="421" t="s">
        <v>411</v>
      </c>
      <c r="B13" s="445" t="s">
        <v>359</v>
      </c>
      <c r="C13" s="445" t="s">
        <v>360</v>
      </c>
      <c r="D13" s="445" t="s">
        <v>363</v>
      </c>
      <c r="E13" s="445" t="s">
        <v>364</v>
      </c>
      <c r="F13" s="422">
        <v>74</v>
      </c>
      <c r="G13" s="422">
        <v>25604</v>
      </c>
      <c r="H13" s="422">
        <v>2.6352408398517908</v>
      </c>
      <c r="I13" s="422">
        <v>346</v>
      </c>
      <c r="J13" s="422">
        <v>28</v>
      </c>
      <c r="K13" s="422">
        <v>9716</v>
      </c>
      <c r="L13" s="422">
        <v>1</v>
      </c>
      <c r="M13" s="422">
        <v>347</v>
      </c>
      <c r="N13" s="422">
        <v>86</v>
      </c>
      <c r="O13" s="422">
        <v>29842</v>
      </c>
      <c r="P13" s="446">
        <v>3.0714285714285716</v>
      </c>
      <c r="Q13" s="447">
        <v>347</v>
      </c>
    </row>
    <row r="14" spans="1:17" ht="14.4" customHeight="1" x14ac:dyDescent="0.3">
      <c r="A14" s="421" t="s">
        <v>412</v>
      </c>
      <c r="B14" s="445" t="s">
        <v>359</v>
      </c>
      <c r="C14" s="445" t="s">
        <v>360</v>
      </c>
      <c r="D14" s="445" t="s">
        <v>363</v>
      </c>
      <c r="E14" s="445" t="s">
        <v>364</v>
      </c>
      <c r="F14" s="422">
        <v>4</v>
      </c>
      <c r="G14" s="422">
        <v>1384</v>
      </c>
      <c r="H14" s="422">
        <v>0.49855907780979825</v>
      </c>
      <c r="I14" s="422">
        <v>346</v>
      </c>
      <c r="J14" s="422">
        <v>8</v>
      </c>
      <c r="K14" s="422">
        <v>2776</v>
      </c>
      <c r="L14" s="422">
        <v>1</v>
      </c>
      <c r="M14" s="422">
        <v>347</v>
      </c>
      <c r="N14" s="422">
        <v>32</v>
      </c>
      <c r="O14" s="422">
        <v>11104</v>
      </c>
      <c r="P14" s="446">
        <v>4</v>
      </c>
      <c r="Q14" s="447">
        <v>347</v>
      </c>
    </row>
    <row r="15" spans="1:17" ht="14.4" customHeight="1" x14ac:dyDescent="0.3">
      <c r="A15" s="421" t="s">
        <v>412</v>
      </c>
      <c r="B15" s="445" t="s">
        <v>359</v>
      </c>
      <c r="C15" s="445" t="s">
        <v>360</v>
      </c>
      <c r="D15" s="445" t="s">
        <v>371</v>
      </c>
      <c r="E15" s="445" t="s">
        <v>372</v>
      </c>
      <c r="F15" s="422"/>
      <c r="G15" s="422"/>
      <c r="H15" s="422"/>
      <c r="I15" s="422"/>
      <c r="J15" s="422"/>
      <c r="K15" s="422"/>
      <c r="L15" s="422"/>
      <c r="M15" s="422"/>
      <c r="N15" s="422">
        <v>2</v>
      </c>
      <c r="O15" s="422">
        <v>1162</v>
      </c>
      <c r="P15" s="446"/>
      <c r="Q15" s="447">
        <v>581</v>
      </c>
    </row>
    <row r="16" spans="1:17" ht="14.4" customHeight="1" x14ac:dyDescent="0.3">
      <c r="A16" s="421" t="s">
        <v>358</v>
      </c>
      <c r="B16" s="445" t="s">
        <v>359</v>
      </c>
      <c r="C16" s="445" t="s">
        <v>360</v>
      </c>
      <c r="D16" s="445" t="s">
        <v>371</v>
      </c>
      <c r="E16" s="445" t="s">
        <v>372</v>
      </c>
      <c r="F16" s="422"/>
      <c r="G16" s="422"/>
      <c r="H16" s="422"/>
      <c r="I16" s="422"/>
      <c r="J16" s="422"/>
      <c r="K16" s="422"/>
      <c r="L16" s="422"/>
      <c r="M16" s="422"/>
      <c r="N16" s="422">
        <v>6</v>
      </c>
      <c r="O16" s="422">
        <v>3486</v>
      </c>
      <c r="P16" s="446"/>
      <c r="Q16" s="447">
        <v>581</v>
      </c>
    </row>
    <row r="17" spans="1:17" ht="14.4" customHeight="1" x14ac:dyDescent="0.3">
      <c r="A17" s="421" t="s">
        <v>413</v>
      </c>
      <c r="B17" s="445" t="s">
        <v>359</v>
      </c>
      <c r="C17" s="445" t="s">
        <v>360</v>
      </c>
      <c r="D17" s="445" t="s">
        <v>363</v>
      </c>
      <c r="E17" s="445" t="s">
        <v>364</v>
      </c>
      <c r="F17" s="422">
        <v>3</v>
      </c>
      <c r="G17" s="422">
        <v>1038</v>
      </c>
      <c r="H17" s="422">
        <v>0.74783861671469742</v>
      </c>
      <c r="I17" s="422">
        <v>346</v>
      </c>
      <c r="J17" s="422">
        <v>4</v>
      </c>
      <c r="K17" s="422">
        <v>1388</v>
      </c>
      <c r="L17" s="422">
        <v>1</v>
      </c>
      <c r="M17" s="422">
        <v>347</v>
      </c>
      <c r="N17" s="422">
        <v>16</v>
      </c>
      <c r="O17" s="422">
        <v>5552</v>
      </c>
      <c r="P17" s="446">
        <v>4</v>
      </c>
      <c r="Q17" s="447">
        <v>347</v>
      </c>
    </row>
    <row r="18" spans="1:17" ht="14.4" customHeight="1" x14ac:dyDescent="0.3">
      <c r="A18" s="421" t="s">
        <v>413</v>
      </c>
      <c r="B18" s="445" t="s">
        <v>359</v>
      </c>
      <c r="C18" s="445" t="s">
        <v>360</v>
      </c>
      <c r="D18" s="445" t="s">
        <v>367</v>
      </c>
      <c r="E18" s="445" t="s">
        <v>368</v>
      </c>
      <c r="F18" s="422"/>
      <c r="G18" s="422"/>
      <c r="H18" s="422"/>
      <c r="I18" s="422"/>
      <c r="J18" s="422">
        <v>6</v>
      </c>
      <c r="K18" s="422">
        <v>2082</v>
      </c>
      <c r="L18" s="422">
        <v>1</v>
      </c>
      <c r="M18" s="422">
        <v>347</v>
      </c>
      <c r="N18" s="422"/>
      <c r="O18" s="422"/>
      <c r="P18" s="446"/>
      <c r="Q18" s="447"/>
    </row>
    <row r="19" spans="1:17" ht="14.4" customHeight="1" x14ac:dyDescent="0.3">
      <c r="A19" s="421" t="s">
        <v>414</v>
      </c>
      <c r="B19" s="445" t="s">
        <v>359</v>
      </c>
      <c r="C19" s="445" t="s">
        <v>360</v>
      </c>
      <c r="D19" s="445" t="s">
        <v>361</v>
      </c>
      <c r="E19" s="445" t="s">
        <v>362</v>
      </c>
      <c r="F19" s="422"/>
      <c r="G19" s="422"/>
      <c r="H19" s="422"/>
      <c r="I19" s="422"/>
      <c r="J19" s="422"/>
      <c r="K19" s="422"/>
      <c r="L19" s="422"/>
      <c r="M19" s="422"/>
      <c r="N19" s="422">
        <v>2</v>
      </c>
      <c r="O19" s="422">
        <v>148</v>
      </c>
      <c r="P19" s="446"/>
      <c r="Q19" s="447">
        <v>74</v>
      </c>
    </row>
    <row r="20" spans="1:17" ht="14.4" customHeight="1" x14ac:dyDescent="0.3">
      <c r="A20" s="421" t="s">
        <v>414</v>
      </c>
      <c r="B20" s="445" t="s">
        <v>359</v>
      </c>
      <c r="C20" s="445" t="s">
        <v>360</v>
      </c>
      <c r="D20" s="445" t="s">
        <v>363</v>
      </c>
      <c r="E20" s="445" t="s">
        <v>364</v>
      </c>
      <c r="F20" s="422">
        <v>262</v>
      </c>
      <c r="G20" s="422">
        <v>90652</v>
      </c>
      <c r="H20" s="422">
        <v>1.2094673924645105</v>
      </c>
      <c r="I20" s="422">
        <v>346</v>
      </c>
      <c r="J20" s="422">
        <v>216</v>
      </c>
      <c r="K20" s="422">
        <v>74952</v>
      </c>
      <c r="L20" s="422">
        <v>1</v>
      </c>
      <c r="M20" s="422">
        <v>347</v>
      </c>
      <c r="N20" s="422">
        <v>138</v>
      </c>
      <c r="O20" s="422">
        <v>47886</v>
      </c>
      <c r="P20" s="446">
        <v>0.63888888888888884</v>
      </c>
      <c r="Q20" s="447">
        <v>347</v>
      </c>
    </row>
    <row r="21" spans="1:17" ht="14.4" customHeight="1" x14ac:dyDescent="0.3">
      <c r="A21" s="421" t="s">
        <v>414</v>
      </c>
      <c r="B21" s="445" t="s">
        <v>359</v>
      </c>
      <c r="C21" s="445" t="s">
        <v>360</v>
      </c>
      <c r="D21" s="445" t="s">
        <v>367</v>
      </c>
      <c r="E21" s="445" t="s">
        <v>368</v>
      </c>
      <c r="F21" s="422">
        <v>252</v>
      </c>
      <c r="G21" s="422">
        <v>87192</v>
      </c>
      <c r="H21" s="422">
        <v>2.0264014130333736</v>
      </c>
      <c r="I21" s="422">
        <v>346</v>
      </c>
      <c r="J21" s="422">
        <v>124</v>
      </c>
      <c r="K21" s="422">
        <v>43028</v>
      </c>
      <c r="L21" s="422">
        <v>1</v>
      </c>
      <c r="M21" s="422">
        <v>347</v>
      </c>
      <c r="N21" s="422">
        <v>71</v>
      </c>
      <c r="O21" s="422">
        <v>24637</v>
      </c>
      <c r="P21" s="446">
        <v>0.57258064516129037</v>
      </c>
      <c r="Q21" s="447">
        <v>347</v>
      </c>
    </row>
    <row r="22" spans="1:17" ht="14.4" customHeight="1" x14ac:dyDescent="0.3">
      <c r="A22" s="421" t="s">
        <v>415</v>
      </c>
      <c r="B22" s="445" t="s">
        <v>359</v>
      </c>
      <c r="C22" s="445" t="s">
        <v>360</v>
      </c>
      <c r="D22" s="445" t="s">
        <v>363</v>
      </c>
      <c r="E22" s="445" t="s">
        <v>364</v>
      </c>
      <c r="F22" s="422">
        <v>4</v>
      </c>
      <c r="G22" s="422">
        <v>1384</v>
      </c>
      <c r="H22" s="422"/>
      <c r="I22" s="422">
        <v>346</v>
      </c>
      <c r="J22" s="422"/>
      <c r="K22" s="422"/>
      <c r="L22" s="422"/>
      <c r="M22" s="422"/>
      <c r="N22" s="422"/>
      <c r="O22" s="422"/>
      <c r="P22" s="446"/>
      <c r="Q22" s="447"/>
    </row>
    <row r="23" spans="1:17" ht="14.4" customHeight="1" x14ac:dyDescent="0.3">
      <c r="A23" s="421" t="s">
        <v>416</v>
      </c>
      <c r="B23" s="445" t="s">
        <v>359</v>
      </c>
      <c r="C23" s="445" t="s">
        <v>360</v>
      </c>
      <c r="D23" s="445" t="s">
        <v>361</v>
      </c>
      <c r="E23" s="445" t="s">
        <v>362</v>
      </c>
      <c r="F23" s="422">
        <v>2</v>
      </c>
      <c r="G23" s="422">
        <v>148</v>
      </c>
      <c r="H23" s="422"/>
      <c r="I23" s="422">
        <v>74</v>
      </c>
      <c r="J23" s="422"/>
      <c r="K23" s="422"/>
      <c r="L23" s="422"/>
      <c r="M23" s="422"/>
      <c r="N23" s="422">
        <v>2</v>
      </c>
      <c r="O23" s="422">
        <v>148</v>
      </c>
      <c r="P23" s="446"/>
      <c r="Q23" s="447">
        <v>74</v>
      </c>
    </row>
    <row r="24" spans="1:17" ht="14.4" customHeight="1" x14ac:dyDescent="0.3">
      <c r="A24" s="421" t="s">
        <v>416</v>
      </c>
      <c r="B24" s="445" t="s">
        <v>359</v>
      </c>
      <c r="C24" s="445" t="s">
        <v>360</v>
      </c>
      <c r="D24" s="445" t="s">
        <v>363</v>
      </c>
      <c r="E24" s="445" t="s">
        <v>364</v>
      </c>
      <c r="F24" s="422">
        <v>275</v>
      </c>
      <c r="G24" s="422">
        <v>95150</v>
      </c>
      <c r="H24" s="422">
        <v>0.67372848352675441</v>
      </c>
      <c r="I24" s="422">
        <v>346</v>
      </c>
      <c r="J24" s="422">
        <v>407</v>
      </c>
      <c r="K24" s="422">
        <v>141229</v>
      </c>
      <c r="L24" s="422">
        <v>1</v>
      </c>
      <c r="M24" s="422">
        <v>347</v>
      </c>
      <c r="N24" s="422">
        <v>416</v>
      </c>
      <c r="O24" s="422">
        <v>144352</v>
      </c>
      <c r="P24" s="446">
        <v>1.0221130221130221</v>
      </c>
      <c r="Q24" s="447">
        <v>347</v>
      </c>
    </row>
    <row r="25" spans="1:17" ht="14.4" customHeight="1" x14ac:dyDescent="0.3">
      <c r="A25" s="421" t="s">
        <v>416</v>
      </c>
      <c r="B25" s="445" t="s">
        <v>359</v>
      </c>
      <c r="C25" s="445" t="s">
        <v>360</v>
      </c>
      <c r="D25" s="445" t="s">
        <v>365</v>
      </c>
      <c r="E25" s="445" t="s">
        <v>366</v>
      </c>
      <c r="F25" s="422">
        <v>65</v>
      </c>
      <c r="G25" s="422">
        <v>22490</v>
      </c>
      <c r="H25" s="422">
        <v>0.44698400079499157</v>
      </c>
      <c r="I25" s="422">
        <v>346</v>
      </c>
      <c r="J25" s="422">
        <v>145</v>
      </c>
      <c r="K25" s="422">
        <v>50315</v>
      </c>
      <c r="L25" s="422">
        <v>1</v>
      </c>
      <c r="M25" s="422">
        <v>347</v>
      </c>
      <c r="N25" s="422">
        <v>247</v>
      </c>
      <c r="O25" s="422">
        <v>85709</v>
      </c>
      <c r="P25" s="446">
        <v>1.703448275862069</v>
      </c>
      <c r="Q25" s="447">
        <v>347</v>
      </c>
    </row>
    <row r="26" spans="1:17" ht="14.4" customHeight="1" x14ac:dyDescent="0.3">
      <c r="A26" s="421" t="s">
        <v>416</v>
      </c>
      <c r="B26" s="445" t="s">
        <v>359</v>
      </c>
      <c r="C26" s="445" t="s">
        <v>360</v>
      </c>
      <c r="D26" s="445" t="s">
        <v>367</v>
      </c>
      <c r="E26" s="445" t="s">
        <v>368</v>
      </c>
      <c r="F26" s="422">
        <v>52</v>
      </c>
      <c r="G26" s="422">
        <v>17992</v>
      </c>
      <c r="H26" s="422"/>
      <c r="I26" s="422">
        <v>346</v>
      </c>
      <c r="J26" s="422"/>
      <c r="K26" s="422"/>
      <c r="L26" s="422"/>
      <c r="M26" s="422"/>
      <c r="N26" s="422">
        <v>15</v>
      </c>
      <c r="O26" s="422">
        <v>5205</v>
      </c>
      <c r="P26" s="446"/>
      <c r="Q26" s="447">
        <v>347</v>
      </c>
    </row>
    <row r="27" spans="1:17" ht="14.4" customHeight="1" x14ac:dyDescent="0.3">
      <c r="A27" s="421" t="s">
        <v>416</v>
      </c>
      <c r="B27" s="445" t="s">
        <v>359</v>
      </c>
      <c r="C27" s="445" t="s">
        <v>360</v>
      </c>
      <c r="D27" s="445" t="s">
        <v>371</v>
      </c>
      <c r="E27" s="445" t="s">
        <v>372</v>
      </c>
      <c r="F27" s="422">
        <v>6</v>
      </c>
      <c r="G27" s="422">
        <v>3480</v>
      </c>
      <c r="H27" s="422">
        <v>6</v>
      </c>
      <c r="I27" s="422">
        <v>580</v>
      </c>
      <c r="J27" s="422">
        <v>1</v>
      </c>
      <c r="K27" s="422">
        <v>580</v>
      </c>
      <c r="L27" s="422">
        <v>1</v>
      </c>
      <c r="M27" s="422">
        <v>580</v>
      </c>
      <c r="N27" s="422"/>
      <c r="O27" s="422"/>
      <c r="P27" s="446"/>
      <c r="Q27" s="447"/>
    </row>
    <row r="28" spans="1:17" ht="14.4" customHeight="1" x14ac:dyDescent="0.3">
      <c r="A28" s="421" t="s">
        <v>416</v>
      </c>
      <c r="B28" s="445" t="s">
        <v>359</v>
      </c>
      <c r="C28" s="445" t="s">
        <v>360</v>
      </c>
      <c r="D28" s="445" t="s">
        <v>373</v>
      </c>
      <c r="E28" s="445" t="s">
        <v>374</v>
      </c>
      <c r="F28" s="422">
        <v>28</v>
      </c>
      <c r="G28" s="422">
        <v>16268</v>
      </c>
      <c r="H28" s="422">
        <v>0.41791044776119401</v>
      </c>
      <c r="I28" s="422">
        <v>581</v>
      </c>
      <c r="J28" s="422">
        <v>67</v>
      </c>
      <c r="K28" s="422">
        <v>38927</v>
      </c>
      <c r="L28" s="422">
        <v>1</v>
      </c>
      <c r="M28" s="422">
        <v>581</v>
      </c>
      <c r="N28" s="422">
        <v>48</v>
      </c>
      <c r="O28" s="422">
        <v>27936</v>
      </c>
      <c r="P28" s="446">
        <v>0.71765098774629432</v>
      </c>
      <c r="Q28" s="447">
        <v>582</v>
      </c>
    </row>
    <row r="29" spans="1:17" ht="14.4" customHeight="1" x14ac:dyDescent="0.3">
      <c r="A29" s="421" t="s">
        <v>416</v>
      </c>
      <c r="B29" s="445" t="s">
        <v>359</v>
      </c>
      <c r="C29" s="445" t="s">
        <v>360</v>
      </c>
      <c r="D29" s="445" t="s">
        <v>417</v>
      </c>
      <c r="E29" s="445" t="s">
        <v>418</v>
      </c>
      <c r="F29" s="422"/>
      <c r="G29" s="422"/>
      <c r="H29" s="422"/>
      <c r="I29" s="422"/>
      <c r="J29" s="422"/>
      <c r="K29" s="422"/>
      <c r="L29" s="422"/>
      <c r="M29" s="422"/>
      <c r="N29" s="422">
        <v>4</v>
      </c>
      <c r="O29" s="422">
        <v>1164</v>
      </c>
      <c r="P29" s="446"/>
      <c r="Q29" s="447">
        <v>291</v>
      </c>
    </row>
    <row r="30" spans="1:17" ht="14.4" customHeight="1" x14ac:dyDescent="0.3">
      <c r="A30" s="421" t="s">
        <v>416</v>
      </c>
      <c r="B30" s="445" t="s">
        <v>359</v>
      </c>
      <c r="C30" s="445" t="s">
        <v>360</v>
      </c>
      <c r="D30" s="445" t="s">
        <v>375</v>
      </c>
      <c r="E30" s="445" t="s">
        <v>376</v>
      </c>
      <c r="F30" s="422">
        <v>3</v>
      </c>
      <c r="G30" s="422">
        <v>1743</v>
      </c>
      <c r="H30" s="422">
        <v>1.5</v>
      </c>
      <c r="I30" s="422">
        <v>581</v>
      </c>
      <c r="J30" s="422">
        <v>2</v>
      </c>
      <c r="K30" s="422">
        <v>1162</v>
      </c>
      <c r="L30" s="422">
        <v>1</v>
      </c>
      <c r="M30" s="422">
        <v>581</v>
      </c>
      <c r="N30" s="422">
        <v>4</v>
      </c>
      <c r="O30" s="422">
        <v>2328</v>
      </c>
      <c r="P30" s="446">
        <v>2.0034423407917386</v>
      </c>
      <c r="Q30" s="447">
        <v>582</v>
      </c>
    </row>
    <row r="31" spans="1:17" ht="14.4" customHeight="1" x14ac:dyDescent="0.3">
      <c r="A31" s="421" t="s">
        <v>419</v>
      </c>
      <c r="B31" s="445" t="s">
        <v>359</v>
      </c>
      <c r="C31" s="445" t="s">
        <v>360</v>
      </c>
      <c r="D31" s="445" t="s">
        <v>363</v>
      </c>
      <c r="E31" s="445" t="s">
        <v>364</v>
      </c>
      <c r="F31" s="422">
        <v>12</v>
      </c>
      <c r="G31" s="422">
        <v>4152</v>
      </c>
      <c r="H31" s="422">
        <v>0.19942363112391931</v>
      </c>
      <c r="I31" s="422">
        <v>346</v>
      </c>
      <c r="J31" s="422">
        <v>60</v>
      </c>
      <c r="K31" s="422">
        <v>20820</v>
      </c>
      <c r="L31" s="422">
        <v>1</v>
      </c>
      <c r="M31" s="422">
        <v>347</v>
      </c>
      <c r="N31" s="422"/>
      <c r="O31" s="422"/>
      <c r="P31" s="446"/>
      <c r="Q31" s="447"/>
    </row>
    <row r="32" spans="1:17" ht="14.4" customHeight="1" x14ac:dyDescent="0.3">
      <c r="A32" s="421" t="s">
        <v>420</v>
      </c>
      <c r="B32" s="445" t="s">
        <v>359</v>
      </c>
      <c r="C32" s="445" t="s">
        <v>360</v>
      </c>
      <c r="D32" s="445" t="s">
        <v>363</v>
      </c>
      <c r="E32" s="445" t="s">
        <v>364</v>
      </c>
      <c r="F32" s="422">
        <v>20</v>
      </c>
      <c r="G32" s="422">
        <v>6920</v>
      </c>
      <c r="H32" s="422">
        <v>1.2463976945244957</v>
      </c>
      <c r="I32" s="422">
        <v>346</v>
      </c>
      <c r="J32" s="422">
        <v>16</v>
      </c>
      <c r="K32" s="422">
        <v>5552</v>
      </c>
      <c r="L32" s="422">
        <v>1</v>
      </c>
      <c r="M32" s="422">
        <v>347</v>
      </c>
      <c r="N32" s="422"/>
      <c r="O32" s="422"/>
      <c r="P32" s="446"/>
      <c r="Q32" s="447"/>
    </row>
    <row r="33" spans="1:17" ht="14.4" customHeight="1" x14ac:dyDescent="0.3">
      <c r="A33" s="421" t="s">
        <v>421</v>
      </c>
      <c r="B33" s="445" t="s">
        <v>359</v>
      </c>
      <c r="C33" s="445" t="s">
        <v>360</v>
      </c>
      <c r="D33" s="445" t="s">
        <v>363</v>
      </c>
      <c r="E33" s="445" t="s">
        <v>364</v>
      </c>
      <c r="F33" s="422">
        <v>64</v>
      </c>
      <c r="G33" s="422">
        <v>22144</v>
      </c>
      <c r="H33" s="422"/>
      <c r="I33" s="422">
        <v>346</v>
      </c>
      <c r="J33" s="422"/>
      <c r="K33" s="422"/>
      <c r="L33" s="422"/>
      <c r="M33" s="422"/>
      <c r="N33" s="422"/>
      <c r="O33" s="422"/>
      <c r="P33" s="446"/>
      <c r="Q33" s="447"/>
    </row>
    <row r="34" spans="1:17" ht="14.4" customHeight="1" x14ac:dyDescent="0.3">
      <c r="A34" s="421" t="s">
        <v>422</v>
      </c>
      <c r="B34" s="445" t="s">
        <v>359</v>
      </c>
      <c r="C34" s="445" t="s">
        <v>360</v>
      </c>
      <c r="D34" s="445" t="s">
        <v>363</v>
      </c>
      <c r="E34" s="445" t="s">
        <v>364</v>
      </c>
      <c r="F34" s="422"/>
      <c r="G34" s="422"/>
      <c r="H34" s="422"/>
      <c r="I34" s="422"/>
      <c r="J34" s="422"/>
      <c r="K34" s="422"/>
      <c r="L34" s="422"/>
      <c r="M34" s="422"/>
      <c r="N34" s="422">
        <v>8</v>
      </c>
      <c r="O34" s="422">
        <v>2776</v>
      </c>
      <c r="P34" s="446"/>
      <c r="Q34" s="447">
        <v>347</v>
      </c>
    </row>
    <row r="35" spans="1:17" ht="14.4" customHeight="1" x14ac:dyDescent="0.3">
      <c r="A35" s="421" t="s">
        <v>423</v>
      </c>
      <c r="B35" s="445" t="s">
        <v>359</v>
      </c>
      <c r="C35" s="445" t="s">
        <v>360</v>
      </c>
      <c r="D35" s="445" t="s">
        <v>363</v>
      </c>
      <c r="E35" s="445" t="s">
        <v>364</v>
      </c>
      <c r="F35" s="422">
        <v>234</v>
      </c>
      <c r="G35" s="422">
        <v>80964</v>
      </c>
      <c r="H35" s="422">
        <v>1.4956772334293948</v>
      </c>
      <c r="I35" s="422">
        <v>346</v>
      </c>
      <c r="J35" s="422">
        <v>156</v>
      </c>
      <c r="K35" s="422">
        <v>54132</v>
      </c>
      <c r="L35" s="422">
        <v>1</v>
      </c>
      <c r="M35" s="422">
        <v>347</v>
      </c>
      <c r="N35" s="422">
        <v>172</v>
      </c>
      <c r="O35" s="422">
        <v>59684</v>
      </c>
      <c r="P35" s="446">
        <v>1.1025641025641026</v>
      </c>
      <c r="Q35" s="447">
        <v>347</v>
      </c>
    </row>
    <row r="36" spans="1:17" ht="14.4" customHeight="1" x14ac:dyDescent="0.3">
      <c r="A36" s="421" t="s">
        <v>423</v>
      </c>
      <c r="B36" s="445" t="s">
        <v>359</v>
      </c>
      <c r="C36" s="445" t="s">
        <v>360</v>
      </c>
      <c r="D36" s="445" t="s">
        <v>365</v>
      </c>
      <c r="E36" s="445" t="s">
        <v>366</v>
      </c>
      <c r="F36" s="422"/>
      <c r="G36" s="422"/>
      <c r="H36" s="422"/>
      <c r="I36" s="422"/>
      <c r="J36" s="422">
        <v>5</v>
      </c>
      <c r="K36" s="422">
        <v>1735</v>
      </c>
      <c r="L36" s="422">
        <v>1</v>
      </c>
      <c r="M36" s="422">
        <v>347</v>
      </c>
      <c r="N36" s="422">
        <v>4</v>
      </c>
      <c r="O36" s="422">
        <v>1388</v>
      </c>
      <c r="P36" s="446">
        <v>0.8</v>
      </c>
      <c r="Q36" s="447">
        <v>347</v>
      </c>
    </row>
    <row r="37" spans="1:17" ht="14.4" customHeight="1" x14ac:dyDescent="0.3">
      <c r="A37" s="421" t="s">
        <v>423</v>
      </c>
      <c r="B37" s="445" t="s">
        <v>359</v>
      </c>
      <c r="C37" s="445" t="s">
        <v>360</v>
      </c>
      <c r="D37" s="445" t="s">
        <v>371</v>
      </c>
      <c r="E37" s="445" t="s">
        <v>372</v>
      </c>
      <c r="F37" s="422">
        <v>46</v>
      </c>
      <c r="G37" s="422">
        <v>26680</v>
      </c>
      <c r="H37" s="422">
        <v>3.8333333333333335</v>
      </c>
      <c r="I37" s="422">
        <v>580</v>
      </c>
      <c r="J37" s="422">
        <v>12</v>
      </c>
      <c r="K37" s="422">
        <v>6960</v>
      </c>
      <c r="L37" s="422">
        <v>1</v>
      </c>
      <c r="M37" s="422">
        <v>580</v>
      </c>
      <c r="N37" s="422">
        <v>4</v>
      </c>
      <c r="O37" s="422">
        <v>2324</v>
      </c>
      <c r="P37" s="446">
        <v>0.33390804597701151</v>
      </c>
      <c r="Q37" s="447">
        <v>581</v>
      </c>
    </row>
    <row r="38" spans="1:17" ht="14.4" customHeight="1" x14ac:dyDescent="0.3">
      <c r="A38" s="421" t="s">
        <v>423</v>
      </c>
      <c r="B38" s="445" t="s">
        <v>359</v>
      </c>
      <c r="C38" s="445" t="s">
        <v>360</v>
      </c>
      <c r="D38" s="445" t="s">
        <v>377</v>
      </c>
      <c r="E38" s="445" t="s">
        <v>378</v>
      </c>
      <c r="F38" s="422"/>
      <c r="G38" s="422"/>
      <c r="H38" s="422"/>
      <c r="I38" s="422"/>
      <c r="J38" s="422">
        <v>6</v>
      </c>
      <c r="K38" s="422">
        <v>3480</v>
      </c>
      <c r="L38" s="422">
        <v>1</v>
      </c>
      <c r="M38" s="422">
        <v>580</v>
      </c>
      <c r="N38" s="422">
        <v>16</v>
      </c>
      <c r="O38" s="422">
        <v>9296</v>
      </c>
      <c r="P38" s="446">
        <v>2.6712643678160921</v>
      </c>
      <c r="Q38" s="447">
        <v>581</v>
      </c>
    </row>
    <row r="39" spans="1:17" ht="14.4" customHeight="1" x14ac:dyDescent="0.3">
      <c r="A39" s="421" t="s">
        <v>424</v>
      </c>
      <c r="B39" s="445" t="s">
        <v>359</v>
      </c>
      <c r="C39" s="445" t="s">
        <v>360</v>
      </c>
      <c r="D39" s="445" t="s">
        <v>363</v>
      </c>
      <c r="E39" s="445" t="s">
        <v>364</v>
      </c>
      <c r="F39" s="422">
        <v>6</v>
      </c>
      <c r="G39" s="422">
        <v>2076</v>
      </c>
      <c r="H39" s="422">
        <v>0.35192405492456347</v>
      </c>
      <c r="I39" s="422">
        <v>346</v>
      </c>
      <c r="J39" s="422">
        <v>17</v>
      </c>
      <c r="K39" s="422">
        <v>5899</v>
      </c>
      <c r="L39" s="422">
        <v>1</v>
      </c>
      <c r="M39" s="422">
        <v>347</v>
      </c>
      <c r="N39" s="422">
        <v>4</v>
      </c>
      <c r="O39" s="422">
        <v>1388</v>
      </c>
      <c r="P39" s="446">
        <v>0.23529411764705882</v>
      </c>
      <c r="Q39" s="447">
        <v>347</v>
      </c>
    </row>
    <row r="40" spans="1:17" ht="14.4" customHeight="1" x14ac:dyDescent="0.3">
      <c r="A40" s="421" t="s">
        <v>424</v>
      </c>
      <c r="B40" s="445" t="s">
        <v>359</v>
      </c>
      <c r="C40" s="445" t="s">
        <v>360</v>
      </c>
      <c r="D40" s="445" t="s">
        <v>371</v>
      </c>
      <c r="E40" s="445" t="s">
        <v>372</v>
      </c>
      <c r="F40" s="422">
        <v>392</v>
      </c>
      <c r="G40" s="422">
        <v>227360</v>
      </c>
      <c r="H40" s="422">
        <v>1.4</v>
      </c>
      <c r="I40" s="422">
        <v>580</v>
      </c>
      <c r="J40" s="422">
        <v>280</v>
      </c>
      <c r="K40" s="422">
        <v>162400</v>
      </c>
      <c r="L40" s="422">
        <v>1</v>
      </c>
      <c r="M40" s="422">
        <v>580</v>
      </c>
      <c r="N40" s="422">
        <v>337</v>
      </c>
      <c r="O40" s="422">
        <v>195797</v>
      </c>
      <c r="P40" s="446">
        <v>1.2056465517241379</v>
      </c>
      <c r="Q40" s="447">
        <v>581</v>
      </c>
    </row>
    <row r="41" spans="1:17" ht="14.4" customHeight="1" x14ac:dyDescent="0.3">
      <c r="A41" s="421" t="s">
        <v>424</v>
      </c>
      <c r="B41" s="445" t="s">
        <v>359</v>
      </c>
      <c r="C41" s="445" t="s">
        <v>360</v>
      </c>
      <c r="D41" s="445" t="s">
        <v>377</v>
      </c>
      <c r="E41" s="445" t="s">
        <v>378</v>
      </c>
      <c r="F41" s="422">
        <v>36</v>
      </c>
      <c r="G41" s="422">
        <v>20880</v>
      </c>
      <c r="H41" s="422">
        <v>4.5</v>
      </c>
      <c r="I41" s="422">
        <v>580</v>
      </c>
      <c r="J41" s="422">
        <v>8</v>
      </c>
      <c r="K41" s="422">
        <v>4640</v>
      </c>
      <c r="L41" s="422">
        <v>1</v>
      </c>
      <c r="M41" s="422">
        <v>580</v>
      </c>
      <c r="N41" s="422">
        <v>28</v>
      </c>
      <c r="O41" s="422">
        <v>16268</v>
      </c>
      <c r="P41" s="446">
        <v>3.5060344827586207</v>
      </c>
      <c r="Q41" s="447">
        <v>581</v>
      </c>
    </row>
    <row r="42" spans="1:17" ht="14.4" customHeight="1" x14ac:dyDescent="0.3">
      <c r="A42" s="421" t="s">
        <v>424</v>
      </c>
      <c r="B42" s="445" t="s">
        <v>359</v>
      </c>
      <c r="C42" s="445" t="s">
        <v>360</v>
      </c>
      <c r="D42" s="445" t="s">
        <v>379</v>
      </c>
      <c r="E42" s="445" t="s">
        <v>380</v>
      </c>
      <c r="F42" s="422"/>
      <c r="G42" s="422"/>
      <c r="H42" s="422"/>
      <c r="I42" s="422"/>
      <c r="J42" s="422">
        <v>12</v>
      </c>
      <c r="K42" s="422">
        <v>3492</v>
      </c>
      <c r="L42" s="422">
        <v>1</v>
      </c>
      <c r="M42" s="422">
        <v>291</v>
      </c>
      <c r="N42" s="422"/>
      <c r="O42" s="422"/>
      <c r="P42" s="446"/>
      <c r="Q42" s="447"/>
    </row>
    <row r="43" spans="1:17" ht="14.4" customHeight="1" x14ac:dyDescent="0.3">
      <c r="A43" s="421" t="s">
        <v>425</v>
      </c>
      <c r="B43" s="445" t="s">
        <v>359</v>
      </c>
      <c r="C43" s="445" t="s">
        <v>360</v>
      </c>
      <c r="D43" s="445" t="s">
        <v>361</v>
      </c>
      <c r="E43" s="445" t="s">
        <v>362</v>
      </c>
      <c r="F43" s="422"/>
      <c r="G43" s="422"/>
      <c r="H43" s="422"/>
      <c r="I43" s="422"/>
      <c r="J43" s="422"/>
      <c r="K43" s="422"/>
      <c r="L43" s="422"/>
      <c r="M43" s="422"/>
      <c r="N43" s="422">
        <v>2</v>
      </c>
      <c r="O43" s="422">
        <v>148</v>
      </c>
      <c r="P43" s="446"/>
      <c r="Q43" s="447">
        <v>74</v>
      </c>
    </row>
    <row r="44" spans="1:17" ht="14.4" customHeight="1" x14ac:dyDescent="0.3">
      <c r="A44" s="421" t="s">
        <v>425</v>
      </c>
      <c r="B44" s="445" t="s">
        <v>359</v>
      </c>
      <c r="C44" s="445" t="s">
        <v>360</v>
      </c>
      <c r="D44" s="445" t="s">
        <v>363</v>
      </c>
      <c r="E44" s="445" t="s">
        <v>364</v>
      </c>
      <c r="F44" s="422"/>
      <c r="G44" s="422"/>
      <c r="H44" s="422"/>
      <c r="I44" s="422"/>
      <c r="J44" s="422">
        <v>4</v>
      </c>
      <c r="K44" s="422">
        <v>1388</v>
      </c>
      <c r="L44" s="422">
        <v>1</v>
      </c>
      <c r="M44" s="422">
        <v>347</v>
      </c>
      <c r="N44" s="422">
        <v>4</v>
      </c>
      <c r="O44" s="422">
        <v>1388</v>
      </c>
      <c r="P44" s="446">
        <v>1</v>
      </c>
      <c r="Q44" s="447">
        <v>347</v>
      </c>
    </row>
    <row r="45" spans="1:17" ht="14.4" customHeight="1" x14ac:dyDescent="0.3">
      <c r="A45" s="421" t="s">
        <v>425</v>
      </c>
      <c r="B45" s="445" t="s">
        <v>359</v>
      </c>
      <c r="C45" s="445" t="s">
        <v>360</v>
      </c>
      <c r="D45" s="445" t="s">
        <v>367</v>
      </c>
      <c r="E45" s="445" t="s">
        <v>368</v>
      </c>
      <c r="F45" s="422">
        <v>4</v>
      </c>
      <c r="G45" s="422">
        <v>1384</v>
      </c>
      <c r="H45" s="422">
        <v>0.66474543707973099</v>
      </c>
      <c r="I45" s="422">
        <v>346</v>
      </c>
      <c r="J45" s="422">
        <v>6</v>
      </c>
      <c r="K45" s="422">
        <v>2082</v>
      </c>
      <c r="L45" s="422">
        <v>1</v>
      </c>
      <c r="M45" s="422">
        <v>347</v>
      </c>
      <c r="N45" s="422">
        <v>4</v>
      </c>
      <c r="O45" s="422">
        <v>1388</v>
      </c>
      <c r="P45" s="446">
        <v>0.66666666666666663</v>
      </c>
      <c r="Q45" s="447">
        <v>347</v>
      </c>
    </row>
    <row r="46" spans="1:17" ht="14.4" customHeight="1" x14ac:dyDescent="0.3">
      <c r="A46" s="421" t="s">
        <v>425</v>
      </c>
      <c r="B46" s="445" t="s">
        <v>359</v>
      </c>
      <c r="C46" s="445" t="s">
        <v>360</v>
      </c>
      <c r="D46" s="445" t="s">
        <v>371</v>
      </c>
      <c r="E46" s="445" t="s">
        <v>372</v>
      </c>
      <c r="F46" s="422"/>
      <c r="G46" s="422"/>
      <c r="H46" s="422"/>
      <c r="I46" s="422"/>
      <c r="J46" s="422"/>
      <c r="K46" s="422"/>
      <c r="L46" s="422"/>
      <c r="M46" s="422"/>
      <c r="N46" s="422">
        <v>2</v>
      </c>
      <c r="O46" s="422">
        <v>1162</v>
      </c>
      <c r="P46" s="446"/>
      <c r="Q46" s="447">
        <v>581</v>
      </c>
    </row>
    <row r="47" spans="1:17" ht="14.4" customHeight="1" x14ac:dyDescent="0.3">
      <c r="A47" s="421" t="s">
        <v>426</v>
      </c>
      <c r="B47" s="445" t="s">
        <v>359</v>
      </c>
      <c r="C47" s="445" t="s">
        <v>360</v>
      </c>
      <c r="D47" s="445" t="s">
        <v>363</v>
      </c>
      <c r="E47" s="445" t="s">
        <v>364</v>
      </c>
      <c r="F47" s="422">
        <v>34</v>
      </c>
      <c r="G47" s="422">
        <v>11764</v>
      </c>
      <c r="H47" s="422"/>
      <c r="I47" s="422">
        <v>346</v>
      </c>
      <c r="J47" s="422"/>
      <c r="K47" s="422"/>
      <c r="L47" s="422"/>
      <c r="M47" s="422"/>
      <c r="N47" s="422">
        <v>4</v>
      </c>
      <c r="O47" s="422">
        <v>1388</v>
      </c>
      <c r="P47" s="446"/>
      <c r="Q47" s="447">
        <v>347</v>
      </c>
    </row>
    <row r="48" spans="1:17" ht="14.4" customHeight="1" x14ac:dyDescent="0.3">
      <c r="A48" s="421" t="s">
        <v>426</v>
      </c>
      <c r="B48" s="445" t="s">
        <v>359</v>
      </c>
      <c r="C48" s="445" t="s">
        <v>360</v>
      </c>
      <c r="D48" s="445" t="s">
        <v>373</v>
      </c>
      <c r="E48" s="445" t="s">
        <v>374</v>
      </c>
      <c r="F48" s="422">
        <v>6</v>
      </c>
      <c r="G48" s="422">
        <v>3486</v>
      </c>
      <c r="H48" s="422"/>
      <c r="I48" s="422">
        <v>581</v>
      </c>
      <c r="J48" s="422"/>
      <c r="K48" s="422"/>
      <c r="L48" s="422"/>
      <c r="M48" s="422"/>
      <c r="N48" s="422"/>
      <c r="O48" s="422"/>
      <c r="P48" s="446"/>
      <c r="Q48" s="447"/>
    </row>
    <row r="49" spans="1:17" ht="14.4" customHeight="1" x14ac:dyDescent="0.3">
      <c r="A49" s="421" t="s">
        <v>427</v>
      </c>
      <c r="B49" s="445" t="s">
        <v>359</v>
      </c>
      <c r="C49" s="445" t="s">
        <v>360</v>
      </c>
      <c r="D49" s="445" t="s">
        <v>361</v>
      </c>
      <c r="E49" s="445" t="s">
        <v>362</v>
      </c>
      <c r="F49" s="422"/>
      <c r="G49" s="422"/>
      <c r="H49" s="422"/>
      <c r="I49" s="422"/>
      <c r="J49" s="422"/>
      <c r="K49" s="422"/>
      <c r="L49" s="422"/>
      <c r="M49" s="422"/>
      <c r="N49" s="422">
        <v>4</v>
      </c>
      <c r="O49" s="422">
        <v>296</v>
      </c>
      <c r="P49" s="446"/>
      <c r="Q49" s="447">
        <v>74</v>
      </c>
    </row>
    <row r="50" spans="1:17" ht="14.4" customHeight="1" x14ac:dyDescent="0.3">
      <c r="A50" s="421" t="s">
        <v>427</v>
      </c>
      <c r="B50" s="445" t="s">
        <v>359</v>
      </c>
      <c r="C50" s="445" t="s">
        <v>360</v>
      </c>
      <c r="D50" s="445" t="s">
        <v>363</v>
      </c>
      <c r="E50" s="445" t="s">
        <v>364</v>
      </c>
      <c r="F50" s="422">
        <v>465</v>
      </c>
      <c r="G50" s="422">
        <v>160890</v>
      </c>
      <c r="H50" s="422">
        <v>1.9159501750541834</v>
      </c>
      <c r="I50" s="422">
        <v>346</v>
      </c>
      <c r="J50" s="422">
        <v>242</v>
      </c>
      <c r="K50" s="422">
        <v>83974</v>
      </c>
      <c r="L50" s="422">
        <v>1</v>
      </c>
      <c r="M50" s="422">
        <v>347</v>
      </c>
      <c r="N50" s="422">
        <v>218</v>
      </c>
      <c r="O50" s="422">
        <v>75646</v>
      </c>
      <c r="P50" s="446">
        <v>0.90082644628099173</v>
      </c>
      <c r="Q50" s="447">
        <v>347</v>
      </c>
    </row>
    <row r="51" spans="1:17" ht="14.4" customHeight="1" x14ac:dyDescent="0.3">
      <c r="A51" s="421" t="s">
        <v>427</v>
      </c>
      <c r="B51" s="445" t="s">
        <v>359</v>
      </c>
      <c r="C51" s="445" t="s">
        <v>360</v>
      </c>
      <c r="D51" s="445" t="s">
        <v>365</v>
      </c>
      <c r="E51" s="445" t="s">
        <v>366</v>
      </c>
      <c r="F51" s="422">
        <v>10</v>
      </c>
      <c r="G51" s="422">
        <v>3460</v>
      </c>
      <c r="H51" s="422">
        <v>1.2463976945244957</v>
      </c>
      <c r="I51" s="422">
        <v>346</v>
      </c>
      <c r="J51" s="422">
        <v>8</v>
      </c>
      <c r="K51" s="422">
        <v>2776</v>
      </c>
      <c r="L51" s="422">
        <v>1</v>
      </c>
      <c r="M51" s="422">
        <v>347</v>
      </c>
      <c r="N51" s="422">
        <v>16</v>
      </c>
      <c r="O51" s="422">
        <v>5552</v>
      </c>
      <c r="P51" s="446">
        <v>2</v>
      </c>
      <c r="Q51" s="447">
        <v>347</v>
      </c>
    </row>
    <row r="52" spans="1:17" ht="14.4" customHeight="1" x14ac:dyDescent="0.3">
      <c r="A52" s="421" t="s">
        <v>427</v>
      </c>
      <c r="B52" s="445" t="s">
        <v>359</v>
      </c>
      <c r="C52" s="445" t="s">
        <v>360</v>
      </c>
      <c r="D52" s="445" t="s">
        <v>367</v>
      </c>
      <c r="E52" s="445" t="s">
        <v>368</v>
      </c>
      <c r="F52" s="422">
        <v>8</v>
      </c>
      <c r="G52" s="422">
        <v>2768</v>
      </c>
      <c r="H52" s="422"/>
      <c r="I52" s="422">
        <v>346</v>
      </c>
      <c r="J52" s="422"/>
      <c r="K52" s="422"/>
      <c r="L52" s="422"/>
      <c r="M52" s="422"/>
      <c r="N52" s="422">
        <v>28</v>
      </c>
      <c r="O52" s="422">
        <v>9716</v>
      </c>
      <c r="P52" s="446"/>
      <c r="Q52" s="447">
        <v>347</v>
      </c>
    </row>
    <row r="53" spans="1:17" ht="14.4" customHeight="1" x14ac:dyDescent="0.3">
      <c r="A53" s="421" t="s">
        <v>427</v>
      </c>
      <c r="B53" s="445" t="s">
        <v>359</v>
      </c>
      <c r="C53" s="445" t="s">
        <v>360</v>
      </c>
      <c r="D53" s="445" t="s">
        <v>371</v>
      </c>
      <c r="E53" s="445" t="s">
        <v>372</v>
      </c>
      <c r="F53" s="422"/>
      <c r="G53" s="422"/>
      <c r="H53" s="422"/>
      <c r="I53" s="422"/>
      <c r="J53" s="422">
        <v>8</v>
      </c>
      <c r="K53" s="422">
        <v>4640</v>
      </c>
      <c r="L53" s="422">
        <v>1</v>
      </c>
      <c r="M53" s="422">
        <v>580</v>
      </c>
      <c r="N53" s="422">
        <v>30</v>
      </c>
      <c r="O53" s="422">
        <v>17430</v>
      </c>
      <c r="P53" s="446">
        <v>3.7564655172413794</v>
      </c>
      <c r="Q53" s="447">
        <v>581</v>
      </c>
    </row>
    <row r="54" spans="1:17" ht="14.4" customHeight="1" x14ac:dyDescent="0.3">
      <c r="A54" s="421" t="s">
        <v>427</v>
      </c>
      <c r="B54" s="445" t="s">
        <v>359</v>
      </c>
      <c r="C54" s="445" t="s">
        <v>360</v>
      </c>
      <c r="D54" s="445" t="s">
        <v>379</v>
      </c>
      <c r="E54" s="445" t="s">
        <v>380</v>
      </c>
      <c r="F54" s="422"/>
      <c r="G54" s="422"/>
      <c r="H54" s="422"/>
      <c r="I54" s="422"/>
      <c r="J54" s="422"/>
      <c r="K54" s="422"/>
      <c r="L54" s="422"/>
      <c r="M54" s="422"/>
      <c r="N54" s="422">
        <v>12</v>
      </c>
      <c r="O54" s="422">
        <v>3492</v>
      </c>
      <c r="P54" s="446"/>
      <c r="Q54" s="447">
        <v>291</v>
      </c>
    </row>
    <row r="55" spans="1:17" ht="14.4" customHeight="1" x14ac:dyDescent="0.3">
      <c r="A55" s="421" t="s">
        <v>428</v>
      </c>
      <c r="B55" s="445" t="s">
        <v>359</v>
      </c>
      <c r="C55" s="445" t="s">
        <v>360</v>
      </c>
      <c r="D55" s="445" t="s">
        <v>361</v>
      </c>
      <c r="E55" s="445" t="s">
        <v>362</v>
      </c>
      <c r="F55" s="422"/>
      <c r="G55" s="422"/>
      <c r="H55" s="422"/>
      <c r="I55" s="422"/>
      <c r="J55" s="422">
        <v>2</v>
      </c>
      <c r="K55" s="422">
        <v>148</v>
      </c>
      <c r="L55" s="422">
        <v>1</v>
      </c>
      <c r="M55" s="422">
        <v>74</v>
      </c>
      <c r="N55" s="422"/>
      <c r="O55" s="422"/>
      <c r="P55" s="446"/>
      <c r="Q55" s="447"/>
    </row>
    <row r="56" spans="1:17" ht="14.4" customHeight="1" x14ac:dyDescent="0.3">
      <c r="A56" s="421" t="s">
        <v>428</v>
      </c>
      <c r="B56" s="445" t="s">
        <v>359</v>
      </c>
      <c r="C56" s="445" t="s">
        <v>360</v>
      </c>
      <c r="D56" s="445" t="s">
        <v>363</v>
      </c>
      <c r="E56" s="445" t="s">
        <v>364</v>
      </c>
      <c r="F56" s="422">
        <v>196</v>
      </c>
      <c r="G56" s="422">
        <v>67816</v>
      </c>
      <c r="H56" s="422">
        <v>0.45239620023481697</v>
      </c>
      <c r="I56" s="422">
        <v>346</v>
      </c>
      <c r="J56" s="422">
        <v>432</v>
      </c>
      <c r="K56" s="422">
        <v>149904</v>
      </c>
      <c r="L56" s="422">
        <v>1</v>
      </c>
      <c r="M56" s="422">
        <v>347</v>
      </c>
      <c r="N56" s="422">
        <v>328</v>
      </c>
      <c r="O56" s="422">
        <v>113816</v>
      </c>
      <c r="P56" s="446">
        <v>0.7592592592592593</v>
      </c>
      <c r="Q56" s="447">
        <v>347</v>
      </c>
    </row>
    <row r="57" spans="1:17" ht="14.4" customHeight="1" x14ac:dyDescent="0.3">
      <c r="A57" s="421" t="s">
        <v>428</v>
      </c>
      <c r="B57" s="445" t="s">
        <v>359</v>
      </c>
      <c r="C57" s="445" t="s">
        <v>360</v>
      </c>
      <c r="D57" s="445" t="s">
        <v>365</v>
      </c>
      <c r="E57" s="445" t="s">
        <v>366</v>
      </c>
      <c r="F57" s="422"/>
      <c r="G57" s="422"/>
      <c r="H57" s="422"/>
      <c r="I57" s="422"/>
      <c r="J57" s="422">
        <v>4</v>
      </c>
      <c r="K57" s="422">
        <v>1388</v>
      </c>
      <c r="L57" s="422">
        <v>1</v>
      </c>
      <c r="M57" s="422">
        <v>347</v>
      </c>
      <c r="N57" s="422"/>
      <c r="O57" s="422"/>
      <c r="P57" s="446"/>
      <c r="Q57" s="447"/>
    </row>
    <row r="58" spans="1:17" ht="14.4" customHeight="1" x14ac:dyDescent="0.3">
      <c r="A58" s="421" t="s">
        <v>428</v>
      </c>
      <c r="B58" s="445" t="s">
        <v>359</v>
      </c>
      <c r="C58" s="445" t="s">
        <v>360</v>
      </c>
      <c r="D58" s="445" t="s">
        <v>371</v>
      </c>
      <c r="E58" s="445" t="s">
        <v>372</v>
      </c>
      <c r="F58" s="422">
        <v>17</v>
      </c>
      <c r="G58" s="422">
        <v>9860</v>
      </c>
      <c r="H58" s="422">
        <v>0.70833333333333337</v>
      </c>
      <c r="I58" s="422">
        <v>580</v>
      </c>
      <c r="J58" s="422">
        <v>24</v>
      </c>
      <c r="K58" s="422">
        <v>13920</v>
      </c>
      <c r="L58" s="422">
        <v>1</v>
      </c>
      <c r="M58" s="422">
        <v>580</v>
      </c>
      <c r="N58" s="422">
        <v>18</v>
      </c>
      <c r="O58" s="422">
        <v>10458</v>
      </c>
      <c r="P58" s="446">
        <v>0.75129310344827582</v>
      </c>
      <c r="Q58" s="447">
        <v>581</v>
      </c>
    </row>
    <row r="59" spans="1:17" ht="14.4" customHeight="1" x14ac:dyDescent="0.3">
      <c r="A59" s="421" t="s">
        <v>428</v>
      </c>
      <c r="B59" s="445" t="s">
        <v>359</v>
      </c>
      <c r="C59" s="445" t="s">
        <v>360</v>
      </c>
      <c r="D59" s="445" t="s">
        <v>377</v>
      </c>
      <c r="E59" s="445" t="s">
        <v>378</v>
      </c>
      <c r="F59" s="422"/>
      <c r="G59" s="422"/>
      <c r="H59" s="422"/>
      <c r="I59" s="422"/>
      <c r="J59" s="422"/>
      <c r="K59" s="422"/>
      <c r="L59" s="422"/>
      <c r="M59" s="422"/>
      <c r="N59" s="422">
        <v>4</v>
      </c>
      <c r="O59" s="422">
        <v>2324</v>
      </c>
      <c r="P59" s="446"/>
      <c r="Q59" s="447">
        <v>581</v>
      </c>
    </row>
    <row r="60" spans="1:17" ht="14.4" customHeight="1" x14ac:dyDescent="0.3">
      <c r="A60" s="421" t="s">
        <v>428</v>
      </c>
      <c r="B60" s="445" t="s">
        <v>359</v>
      </c>
      <c r="C60" s="445" t="s">
        <v>360</v>
      </c>
      <c r="D60" s="445" t="s">
        <v>379</v>
      </c>
      <c r="E60" s="445" t="s">
        <v>380</v>
      </c>
      <c r="F60" s="422"/>
      <c r="G60" s="422"/>
      <c r="H60" s="422"/>
      <c r="I60" s="422"/>
      <c r="J60" s="422">
        <v>6</v>
      </c>
      <c r="K60" s="422">
        <v>1746</v>
      </c>
      <c r="L60" s="422">
        <v>1</v>
      </c>
      <c r="M60" s="422">
        <v>291</v>
      </c>
      <c r="N60" s="422"/>
      <c r="O60" s="422"/>
      <c r="P60" s="446"/>
      <c r="Q60" s="447"/>
    </row>
    <row r="61" spans="1:17" ht="14.4" customHeight="1" x14ac:dyDescent="0.3">
      <c r="A61" s="421" t="s">
        <v>429</v>
      </c>
      <c r="B61" s="445" t="s">
        <v>359</v>
      </c>
      <c r="C61" s="445" t="s">
        <v>360</v>
      </c>
      <c r="D61" s="445" t="s">
        <v>363</v>
      </c>
      <c r="E61" s="445" t="s">
        <v>364</v>
      </c>
      <c r="F61" s="422">
        <v>28</v>
      </c>
      <c r="G61" s="422">
        <v>9688</v>
      </c>
      <c r="H61" s="422">
        <v>0.53690977610285973</v>
      </c>
      <c r="I61" s="422">
        <v>346</v>
      </c>
      <c r="J61" s="422">
        <v>52</v>
      </c>
      <c r="K61" s="422">
        <v>18044</v>
      </c>
      <c r="L61" s="422">
        <v>1</v>
      </c>
      <c r="M61" s="422">
        <v>347</v>
      </c>
      <c r="N61" s="422">
        <v>4</v>
      </c>
      <c r="O61" s="422">
        <v>1388</v>
      </c>
      <c r="P61" s="446">
        <v>7.6923076923076927E-2</v>
      </c>
      <c r="Q61" s="447">
        <v>347</v>
      </c>
    </row>
    <row r="62" spans="1:17" ht="14.4" customHeight="1" x14ac:dyDescent="0.3">
      <c r="A62" s="421" t="s">
        <v>429</v>
      </c>
      <c r="B62" s="445" t="s">
        <v>359</v>
      </c>
      <c r="C62" s="445" t="s">
        <v>360</v>
      </c>
      <c r="D62" s="445" t="s">
        <v>367</v>
      </c>
      <c r="E62" s="445" t="s">
        <v>368</v>
      </c>
      <c r="F62" s="422"/>
      <c r="G62" s="422"/>
      <c r="H62" s="422"/>
      <c r="I62" s="422"/>
      <c r="J62" s="422">
        <v>4</v>
      </c>
      <c r="K62" s="422">
        <v>1388</v>
      </c>
      <c r="L62" s="422">
        <v>1</v>
      </c>
      <c r="M62" s="422">
        <v>347</v>
      </c>
      <c r="N62" s="422"/>
      <c r="O62" s="422"/>
      <c r="P62" s="446"/>
      <c r="Q62" s="447"/>
    </row>
    <row r="63" spans="1:17" ht="14.4" customHeight="1" x14ac:dyDescent="0.3">
      <c r="A63" s="421" t="s">
        <v>429</v>
      </c>
      <c r="B63" s="445" t="s">
        <v>359</v>
      </c>
      <c r="C63" s="445" t="s">
        <v>360</v>
      </c>
      <c r="D63" s="445" t="s">
        <v>371</v>
      </c>
      <c r="E63" s="445" t="s">
        <v>372</v>
      </c>
      <c r="F63" s="422">
        <v>16</v>
      </c>
      <c r="G63" s="422">
        <v>9280</v>
      </c>
      <c r="H63" s="422">
        <v>1.3333333333333333</v>
      </c>
      <c r="I63" s="422">
        <v>580</v>
      </c>
      <c r="J63" s="422">
        <v>12</v>
      </c>
      <c r="K63" s="422">
        <v>6960</v>
      </c>
      <c r="L63" s="422">
        <v>1</v>
      </c>
      <c r="M63" s="422">
        <v>580</v>
      </c>
      <c r="N63" s="422">
        <v>36</v>
      </c>
      <c r="O63" s="422">
        <v>20916</v>
      </c>
      <c r="P63" s="446">
        <v>3.0051724137931033</v>
      </c>
      <c r="Q63" s="447">
        <v>581</v>
      </c>
    </row>
    <row r="64" spans="1:17" ht="14.4" customHeight="1" x14ac:dyDescent="0.3">
      <c r="A64" s="421" t="s">
        <v>430</v>
      </c>
      <c r="B64" s="445" t="s">
        <v>359</v>
      </c>
      <c r="C64" s="445" t="s">
        <v>360</v>
      </c>
      <c r="D64" s="445" t="s">
        <v>363</v>
      </c>
      <c r="E64" s="445" t="s">
        <v>364</v>
      </c>
      <c r="F64" s="422">
        <v>88</v>
      </c>
      <c r="G64" s="422">
        <v>30448</v>
      </c>
      <c r="H64" s="422">
        <v>0.76970524293442544</v>
      </c>
      <c r="I64" s="422">
        <v>346</v>
      </c>
      <c r="J64" s="422">
        <v>114</v>
      </c>
      <c r="K64" s="422">
        <v>39558</v>
      </c>
      <c r="L64" s="422">
        <v>1</v>
      </c>
      <c r="M64" s="422">
        <v>347</v>
      </c>
      <c r="N64" s="422">
        <v>100</v>
      </c>
      <c r="O64" s="422">
        <v>34700</v>
      </c>
      <c r="P64" s="446">
        <v>0.8771929824561403</v>
      </c>
      <c r="Q64" s="447">
        <v>347</v>
      </c>
    </row>
    <row r="65" spans="1:17" ht="14.4" customHeight="1" x14ac:dyDescent="0.3">
      <c r="A65" s="421" t="s">
        <v>431</v>
      </c>
      <c r="B65" s="445" t="s">
        <v>359</v>
      </c>
      <c r="C65" s="445" t="s">
        <v>360</v>
      </c>
      <c r="D65" s="445" t="s">
        <v>363</v>
      </c>
      <c r="E65" s="445" t="s">
        <v>364</v>
      </c>
      <c r="F65" s="422">
        <v>577</v>
      </c>
      <c r="G65" s="422">
        <v>199642</v>
      </c>
      <c r="H65" s="422">
        <v>1.0329213209919339</v>
      </c>
      <c r="I65" s="422">
        <v>346</v>
      </c>
      <c r="J65" s="422">
        <v>557</v>
      </c>
      <c r="K65" s="422">
        <v>193279</v>
      </c>
      <c r="L65" s="422">
        <v>1</v>
      </c>
      <c r="M65" s="422">
        <v>347</v>
      </c>
      <c r="N65" s="422">
        <v>520</v>
      </c>
      <c r="O65" s="422">
        <v>180440</v>
      </c>
      <c r="P65" s="446">
        <v>0.93357271095152605</v>
      </c>
      <c r="Q65" s="447">
        <v>347</v>
      </c>
    </row>
    <row r="66" spans="1:17" ht="14.4" customHeight="1" x14ac:dyDescent="0.3">
      <c r="A66" s="421" t="s">
        <v>431</v>
      </c>
      <c r="B66" s="445" t="s">
        <v>359</v>
      </c>
      <c r="C66" s="445" t="s">
        <v>360</v>
      </c>
      <c r="D66" s="445" t="s">
        <v>367</v>
      </c>
      <c r="E66" s="445" t="s">
        <v>368</v>
      </c>
      <c r="F66" s="422">
        <v>10</v>
      </c>
      <c r="G66" s="422">
        <v>3460</v>
      </c>
      <c r="H66" s="422"/>
      <c r="I66" s="422">
        <v>346</v>
      </c>
      <c r="J66" s="422"/>
      <c r="K66" s="422"/>
      <c r="L66" s="422"/>
      <c r="M66" s="422"/>
      <c r="N66" s="422"/>
      <c r="O66" s="422"/>
      <c r="P66" s="446"/>
      <c r="Q66" s="447"/>
    </row>
    <row r="67" spans="1:17" ht="14.4" customHeight="1" x14ac:dyDescent="0.3">
      <c r="A67" s="421" t="s">
        <v>431</v>
      </c>
      <c r="B67" s="445" t="s">
        <v>359</v>
      </c>
      <c r="C67" s="445" t="s">
        <v>360</v>
      </c>
      <c r="D67" s="445" t="s">
        <v>371</v>
      </c>
      <c r="E67" s="445" t="s">
        <v>372</v>
      </c>
      <c r="F67" s="422">
        <v>6</v>
      </c>
      <c r="G67" s="422">
        <v>3480</v>
      </c>
      <c r="H67" s="422"/>
      <c r="I67" s="422">
        <v>580</v>
      </c>
      <c r="J67" s="422"/>
      <c r="K67" s="422"/>
      <c r="L67" s="422"/>
      <c r="M67" s="422"/>
      <c r="N67" s="422">
        <v>4</v>
      </c>
      <c r="O67" s="422">
        <v>2324</v>
      </c>
      <c r="P67" s="446"/>
      <c r="Q67" s="447">
        <v>581</v>
      </c>
    </row>
    <row r="68" spans="1:17" ht="14.4" customHeight="1" x14ac:dyDescent="0.3">
      <c r="A68" s="421" t="s">
        <v>432</v>
      </c>
      <c r="B68" s="445" t="s">
        <v>359</v>
      </c>
      <c r="C68" s="445" t="s">
        <v>360</v>
      </c>
      <c r="D68" s="445" t="s">
        <v>361</v>
      </c>
      <c r="E68" s="445" t="s">
        <v>362</v>
      </c>
      <c r="F68" s="422"/>
      <c r="G68" s="422"/>
      <c r="H68" s="422"/>
      <c r="I68" s="422"/>
      <c r="J68" s="422">
        <v>1</v>
      </c>
      <c r="K68" s="422">
        <v>74</v>
      </c>
      <c r="L68" s="422">
        <v>1</v>
      </c>
      <c r="M68" s="422">
        <v>74</v>
      </c>
      <c r="N68" s="422"/>
      <c r="O68" s="422"/>
      <c r="P68" s="446"/>
      <c r="Q68" s="447"/>
    </row>
    <row r="69" spans="1:17" ht="14.4" customHeight="1" x14ac:dyDescent="0.3">
      <c r="A69" s="421" t="s">
        <v>432</v>
      </c>
      <c r="B69" s="445" t="s">
        <v>359</v>
      </c>
      <c r="C69" s="445" t="s">
        <v>360</v>
      </c>
      <c r="D69" s="445" t="s">
        <v>363</v>
      </c>
      <c r="E69" s="445" t="s">
        <v>364</v>
      </c>
      <c r="F69" s="422">
        <v>12</v>
      </c>
      <c r="G69" s="422">
        <v>4152</v>
      </c>
      <c r="H69" s="422">
        <v>0.37391930835734871</v>
      </c>
      <c r="I69" s="422">
        <v>346</v>
      </c>
      <c r="J69" s="422">
        <v>32</v>
      </c>
      <c r="K69" s="422">
        <v>11104</v>
      </c>
      <c r="L69" s="422">
        <v>1</v>
      </c>
      <c r="M69" s="422">
        <v>347</v>
      </c>
      <c r="N69" s="422">
        <v>20</v>
      </c>
      <c r="O69" s="422">
        <v>6940</v>
      </c>
      <c r="P69" s="446">
        <v>0.625</v>
      </c>
      <c r="Q69" s="447">
        <v>347</v>
      </c>
    </row>
    <row r="70" spans="1:17" ht="14.4" customHeight="1" x14ac:dyDescent="0.3">
      <c r="A70" s="421" t="s">
        <v>433</v>
      </c>
      <c r="B70" s="445" t="s">
        <v>359</v>
      </c>
      <c r="C70" s="445" t="s">
        <v>360</v>
      </c>
      <c r="D70" s="445" t="s">
        <v>363</v>
      </c>
      <c r="E70" s="445" t="s">
        <v>364</v>
      </c>
      <c r="F70" s="422">
        <v>28</v>
      </c>
      <c r="G70" s="422">
        <v>9688</v>
      </c>
      <c r="H70" s="422">
        <v>1.6423122563146295</v>
      </c>
      <c r="I70" s="422">
        <v>346</v>
      </c>
      <c r="J70" s="422">
        <v>17</v>
      </c>
      <c r="K70" s="422">
        <v>5899</v>
      </c>
      <c r="L70" s="422">
        <v>1</v>
      </c>
      <c r="M70" s="422">
        <v>347</v>
      </c>
      <c r="N70" s="422">
        <v>16</v>
      </c>
      <c r="O70" s="422">
        <v>5552</v>
      </c>
      <c r="P70" s="446">
        <v>0.94117647058823528</v>
      </c>
      <c r="Q70" s="447">
        <v>347</v>
      </c>
    </row>
    <row r="71" spans="1:17" ht="14.4" customHeight="1" x14ac:dyDescent="0.3">
      <c r="A71" s="421" t="s">
        <v>433</v>
      </c>
      <c r="B71" s="445" t="s">
        <v>359</v>
      </c>
      <c r="C71" s="445" t="s">
        <v>360</v>
      </c>
      <c r="D71" s="445" t="s">
        <v>365</v>
      </c>
      <c r="E71" s="445" t="s">
        <v>366</v>
      </c>
      <c r="F71" s="422"/>
      <c r="G71" s="422"/>
      <c r="H71" s="422"/>
      <c r="I71" s="422"/>
      <c r="J71" s="422">
        <v>4</v>
      </c>
      <c r="K71" s="422">
        <v>1388</v>
      </c>
      <c r="L71" s="422">
        <v>1</v>
      </c>
      <c r="M71" s="422">
        <v>347</v>
      </c>
      <c r="N71" s="422"/>
      <c r="O71" s="422"/>
      <c r="P71" s="446"/>
      <c r="Q71" s="447"/>
    </row>
    <row r="72" spans="1:17" ht="14.4" customHeight="1" thickBot="1" x14ac:dyDescent="0.35">
      <c r="A72" s="425" t="s">
        <v>433</v>
      </c>
      <c r="B72" s="448" t="s">
        <v>359</v>
      </c>
      <c r="C72" s="448" t="s">
        <v>360</v>
      </c>
      <c r="D72" s="448" t="s">
        <v>367</v>
      </c>
      <c r="E72" s="448" t="s">
        <v>368</v>
      </c>
      <c r="F72" s="426">
        <v>8</v>
      </c>
      <c r="G72" s="426">
        <v>2768</v>
      </c>
      <c r="H72" s="426">
        <v>1.994236311239193</v>
      </c>
      <c r="I72" s="426">
        <v>346</v>
      </c>
      <c r="J72" s="426">
        <v>4</v>
      </c>
      <c r="K72" s="426">
        <v>1388</v>
      </c>
      <c r="L72" s="426">
        <v>1</v>
      </c>
      <c r="M72" s="426">
        <v>347</v>
      </c>
      <c r="N72" s="426"/>
      <c r="O72" s="426"/>
      <c r="P72" s="449"/>
      <c r="Q72" s="45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75" t="s">
        <v>91</v>
      </c>
      <c r="B1" s="275"/>
      <c r="C1" s="276"/>
      <c r="D1" s="276"/>
      <c r="E1" s="276"/>
    </row>
    <row r="2" spans="1:5" ht="14.4" customHeight="1" thickBot="1" x14ac:dyDescent="0.35">
      <c r="A2" s="192" t="s">
        <v>206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2180.4690293350218</v>
      </c>
      <c r="D4" s="129">
        <f ca="1">IF(ISERROR(VLOOKUP("Náklady celkem",INDIRECT("HI!$A:$G"),5,0)),0,VLOOKUP("Náklady celkem",INDIRECT("HI!$A:$G"),5,0))</f>
        <v>2085.0627400000003</v>
      </c>
      <c r="E4" s="130">
        <f ca="1">IF(C4=0,0,D4/C4)</f>
        <v>0.95624506101601559</v>
      </c>
    </row>
    <row r="5" spans="1:5" ht="14.4" customHeight="1" x14ac:dyDescent="0.3">
      <c r="A5" s="131" t="s">
        <v>104</v>
      </c>
      <c r="B5" s="132"/>
      <c r="C5" s="133"/>
      <c r="D5" s="133"/>
      <c r="E5" s="134"/>
    </row>
    <row r="6" spans="1:5" ht="14.4" customHeight="1" x14ac:dyDescent="0.3">
      <c r="A6" s="135" t="s">
        <v>109</v>
      </c>
      <c r="B6" s="136"/>
      <c r="C6" s="137"/>
      <c r="D6" s="137"/>
      <c r="E6" s="134"/>
    </row>
    <row r="7" spans="1:5" ht="14.4" customHeight="1" x14ac:dyDescent="0.3">
      <c r="A7" s="2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105</v>
      </c>
      <c r="B8" s="136"/>
      <c r="C8" s="137"/>
      <c r="D8" s="137"/>
      <c r="E8" s="134"/>
    </row>
    <row r="9" spans="1:5" ht="14.4" customHeight="1" x14ac:dyDescent="0.3">
      <c r="A9" s="139" t="s">
        <v>106</v>
      </c>
      <c r="B9" s="136"/>
      <c r="C9" s="137"/>
      <c r="D9" s="137"/>
      <c r="E9" s="134"/>
    </row>
    <row r="10" spans="1:5" ht="14.4" customHeight="1" x14ac:dyDescent="0.3">
      <c r="A10" s="140" t="s">
        <v>110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2099.4324999999999</v>
      </c>
      <c r="D12" s="133">
        <f ca="1">IF(ISERROR(VLOOKUP("Osobní náklady (Kč) *",INDIRECT("HI!$A:$G"),5,0)),0,VLOOKUP("Osobní náklady (Kč) *",INDIRECT("HI!$A:$G"),5,0))</f>
        <v>1985.6337699999999</v>
      </c>
      <c r="E12" s="134">
        <f ca="1">IF(C12=0,0,D12/C12)</f>
        <v>0.94579548044531081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1029.6683400000002</v>
      </c>
      <c r="D14" s="152">
        <f ca="1">IF(ISERROR(VLOOKUP("Výnosy celkem",INDIRECT("HI!$A:$G"),5,0)),0,VLOOKUP("Výnosy celkem",INDIRECT("HI!$A:$G"),5,0))</f>
        <v>1345.9333300000001</v>
      </c>
      <c r="E14" s="153">
        <f t="shared" ref="E14:E19" ca="1" si="1">IF(C14=0,0,D14/C14)</f>
        <v>1.3071522913873412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1029.6683400000002</v>
      </c>
      <c r="D15" s="133">
        <f ca="1">IF(ISERROR(VLOOKUP("Ambulance *",INDIRECT("HI!$A:$G"),5,0)),0,VLOOKUP("Ambulance *",INDIRECT("HI!$A:$G"),5,0))</f>
        <v>1345.9333300000001</v>
      </c>
      <c r="E15" s="134">
        <f t="shared" ca="1" si="1"/>
        <v>1.3071522913873412</v>
      </c>
    </row>
    <row r="16" spans="1:5" ht="14.4" customHeight="1" x14ac:dyDescent="0.3">
      <c r="A16" s="212" t="str">
        <f>HYPERLINK("#'ZV Vykáz.-A'!A1","Zdravotní výkony vykázané u ambulantních pacientů (min. 100 % 2016)")</f>
        <v>Zdravotní výkony vykázané u ambulantních pacientů (min. 100 % 2016)</v>
      </c>
      <c r="B16" s="213" t="s">
        <v>93</v>
      </c>
      <c r="C16" s="138">
        <v>1</v>
      </c>
      <c r="D16" s="138">
        <f>IF(ISERROR(VLOOKUP("Celkem:",'ZV Vykáz.-A'!$A:$AB,10,0)),"",VLOOKUP("Celkem:",'ZV Vykáz.-A'!$A:$AB,10,0))</f>
        <v>1.3071522913873412</v>
      </c>
      <c r="E16" s="134">
        <f t="shared" si="1"/>
        <v>1.3071522913873412</v>
      </c>
    </row>
    <row r="17" spans="1:5" ht="14.4" customHeight="1" x14ac:dyDescent="0.3">
      <c r="A17" s="211" t="str">
        <f>HYPERLINK("#'ZV Vykáz.-A'!A1","Specializovaná ambulantní péče")</f>
        <v>Specializovaná ambulantní péče</v>
      </c>
      <c r="B17" s="213" t="s">
        <v>93</v>
      </c>
      <c r="C17" s="138">
        <v>1</v>
      </c>
      <c r="D17" s="205">
        <f>IF(ISERROR(VLOOKUP("Specializovaná ambulantní péče",'ZV Vykáz.-A'!$A:$AB,10,0)),"",VLOOKUP("Specializovaná ambulantní péče",'ZV Vykáz.-A'!$A:$AB,10,0))</f>
        <v>1.3071522913873412</v>
      </c>
      <c r="E17" s="134">
        <f t="shared" si="1"/>
        <v>1.3071522913873412</v>
      </c>
    </row>
    <row r="18" spans="1:5" ht="14.4" customHeight="1" x14ac:dyDescent="0.3">
      <c r="A18" s="211" t="str">
        <f>HYPERLINK("#'ZV Vykáz.-A'!A1","Ambulantní péče ve vyjmenovaných odbornostech (§9)")</f>
        <v>Ambulantní péče ve vyjmenovaných odbornostech (§9)</v>
      </c>
      <c r="B18" s="213" t="s">
        <v>93</v>
      </c>
      <c r="C18" s="138">
        <v>1</v>
      </c>
      <c r="D18" s="20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13" t="s">
        <v>95</v>
      </c>
      <c r="C19" s="138">
        <v>0.85</v>
      </c>
      <c r="D19" s="138">
        <f>IF(ISERROR(VLOOKUP("Celkem:",'ZV Vykáz.-H'!$A:$S,7,0)),"",VLOOKUP("Celkem:",'ZV Vykáz.-H'!$A:$S,7,0))</f>
        <v>0.99357738766598469</v>
      </c>
      <c r="E19" s="134">
        <f t="shared" si="1"/>
        <v>1.168914573724688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107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108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86" t="s">
        <v>100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" customHeight="1" thickBot="1" x14ac:dyDescent="0.35">
      <c r="A2" s="192" t="s">
        <v>206</v>
      </c>
      <c r="B2" s="83"/>
      <c r="C2" s="83"/>
      <c r="D2" s="83"/>
      <c r="E2" s="83"/>
      <c r="F2" s="83"/>
    </row>
    <row r="3" spans="1:10" ht="14.4" customHeight="1" x14ac:dyDescent="0.3">
      <c r="A3" s="277"/>
      <c r="B3" s="79">
        <v>2015</v>
      </c>
      <c r="C3" s="40">
        <v>2017</v>
      </c>
      <c r="D3" s="7"/>
      <c r="E3" s="281">
        <v>2018</v>
      </c>
      <c r="F3" s="282"/>
      <c r="G3" s="282"/>
      <c r="H3" s="283"/>
      <c r="I3" s="284">
        <v>2017</v>
      </c>
      <c r="J3" s="285"/>
    </row>
    <row r="4" spans="1:10" ht="14.4" customHeight="1" thickBot="1" x14ac:dyDescent="0.35">
      <c r="A4" s="278"/>
      <c r="B4" s="279" t="s">
        <v>48</v>
      </c>
      <c r="C4" s="280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6" t="s">
        <v>151</v>
      </c>
      <c r="J4" s="217" t="s">
        <v>152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1818.60006</v>
      </c>
      <c r="C7" s="31">
        <v>1809.38473</v>
      </c>
      <c r="D7" s="8"/>
      <c r="E7" s="90">
        <v>1985.6337699999999</v>
      </c>
      <c r="F7" s="30">
        <v>2099.4324999999999</v>
      </c>
      <c r="G7" s="91">
        <f>E7-F7</f>
        <v>-113.79872999999998</v>
      </c>
      <c r="H7" s="95">
        <f>IF(F7&lt;0.00000001,"",E7/F7)</f>
        <v>0.94579548044531081</v>
      </c>
    </row>
    <row r="8" spans="1:10" ht="14.4" customHeight="1" thickBot="1" x14ac:dyDescent="0.35">
      <c r="A8" s="1" t="s">
        <v>51</v>
      </c>
      <c r="B8" s="11">
        <v>86.488510000000133</v>
      </c>
      <c r="C8" s="33">
        <v>99.702619999999797</v>
      </c>
      <c r="D8" s="8"/>
      <c r="E8" s="92">
        <v>99.42897000000039</v>
      </c>
      <c r="F8" s="32">
        <v>81.036529335021896</v>
      </c>
      <c r="G8" s="93">
        <f>E8-F8</f>
        <v>18.392440664978494</v>
      </c>
      <c r="H8" s="96">
        <f>IF(F8&lt;0.00000001,"",E8/F8)</f>
        <v>1.2269648122384451</v>
      </c>
    </row>
    <row r="9" spans="1:10" ht="14.4" customHeight="1" thickBot="1" x14ac:dyDescent="0.35">
      <c r="A9" s="2" t="s">
        <v>52</v>
      </c>
      <c r="B9" s="3">
        <v>1905.0885700000001</v>
      </c>
      <c r="C9" s="35">
        <v>1909.0873499999998</v>
      </c>
      <c r="D9" s="8"/>
      <c r="E9" s="3">
        <v>2085.0627400000003</v>
      </c>
      <c r="F9" s="34">
        <v>2180.4690293350218</v>
      </c>
      <c r="G9" s="34">
        <f>E9-F9</f>
        <v>-95.406289335021484</v>
      </c>
      <c r="H9" s="97">
        <f>IF(F9&lt;0.00000001,"",E9/F9)</f>
        <v>0.95624506101601559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1316.7996800000001</v>
      </c>
      <c r="C11" s="29">
        <f>IF(ISERROR(VLOOKUP("Celkem:",'ZV Vykáz.-A'!A:H,5,0)),0,VLOOKUP("Celkem:",'ZV Vykáz.-A'!A:H,5,0)/1000)</f>
        <v>1029.6683400000002</v>
      </c>
      <c r="D11" s="8"/>
      <c r="E11" s="89">
        <f>IF(ISERROR(VLOOKUP("Celkem:",'ZV Vykáz.-A'!A:H,8,0)),0,VLOOKUP("Celkem:",'ZV Vykáz.-A'!A:H,8,0)/1000)</f>
        <v>1345.9333300000001</v>
      </c>
      <c r="F11" s="28">
        <f>C11</f>
        <v>1029.6683400000002</v>
      </c>
      <c r="G11" s="88">
        <f>E11-F11</f>
        <v>316.2649899999999</v>
      </c>
      <c r="H11" s="94">
        <f>IF(F11&lt;0.00000001,"",E11/F11)</f>
        <v>1.3071522913873412</v>
      </c>
      <c r="I11" s="88">
        <f>E11-B11</f>
        <v>29.133649999999989</v>
      </c>
      <c r="J11" s="94">
        <f>IF(B11&lt;0.00000001,"",E11/B11)</f>
        <v>1.0221245876973482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1316.7996800000001</v>
      </c>
      <c r="C13" s="37">
        <f>SUM(C11:C12)</f>
        <v>1029.6683400000002</v>
      </c>
      <c r="D13" s="8"/>
      <c r="E13" s="5">
        <f>SUM(E11:E12)</f>
        <v>1345.9333300000001</v>
      </c>
      <c r="F13" s="36">
        <f>SUM(F11:F12)</f>
        <v>1029.6683400000002</v>
      </c>
      <c r="G13" s="36">
        <f>E13-F13</f>
        <v>316.2649899999999</v>
      </c>
      <c r="H13" s="98">
        <f>IF(F13&lt;0.00000001,"",E13/F13)</f>
        <v>1.3071522913873412</v>
      </c>
      <c r="I13" s="36">
        <f>SUM(I11:I12)</f>
        <v>29.133649999999989</v>
      </c>
      <c r="J13" s="98">
        <f>IF(B13&lt;0.00000001,"",E13/B13)</f>
        <v>1.0221245876973482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0.69120129149690923</v>
      </c>
      <c r="C15" s="39">
        <f>IF(C9=0,"",C13/C9)</f>
        <v>0.539351088361672</v>
      </c>
      <c r="D15" s="8"/>
      <c r="E15" s="6">
        <f>IF(E9=0,"",E13/E9)</f>
        <v>0.64551214895336906</v>
      </c>
      <c r="F15" s="38">
        <f>IF(F9=0,"",F13/F9)</f>
        <v>0.47222332725084309</v>
      </c>
      <c r="G15" s="38">
        <f>IF(ISERROR(F15-E15),"",E15-F15)</f>
        <v>0.17328882170252596</v>
      </c>
      <c r="H15" s="99">
        <f>IF(ISERROR(F15-E15),"",IF(F15&lt;0.00000001,"",E15/F15))</f>
        <v>1.3669637048880383</v>
      </c>
    </row>
    <row r="17" spans="1:8" ht="14.4" customHeight="1" x14ac:dyDescent="0.3">
      <c r="A17" s="85" t="s">
        <v>111</v>
      </c>
    </row>
    <row r="18" spans="1:8" ht="14.4" customHeight="1" x14ac:dyDescent="0.3">
      <c r="A18" s="195" t="s">
        <v>136</v>
      </c>
      <c r="B18" s="196"/>
      <c r="C18" s="196"/>
      <c r="D18" s="196"/>
      <c r="E18" s="196"/>
      <c r="F18" s="196"/>
      <c r="G18" s="196"/>
      <c r="H18" s="196"/>
    </row>
    <row r="19" spans="1:8" x14ac:dyDescent="0.3">
      <c r="A19" s="194" t="s">
        <v>135</v>
      </c>
      <c r="B19" s="196"/>
      <c r="C19" s="196"/>
      <c r="D19" s="196"/>
      <c r="E19" s="196"/>
      <c r="F19" s="196"/>
      <c r="G19" s="196"/>
      <c r="H19" s="196"/>
    </row>
    <row r="20" spans="1:8" ht="14.4" customHeight="1" x14ac:dyDescent="0.3">
      <c r="A20" s="86" t="s">
        <v>144</v>
      </c>
    </row>
    <row r="21" spans="1:8" ht="14.4" customHeight="1" x14ac:dyDescent="0.3">
      <c r="A21" s="86" t="s">
        <v>112</v>
      </c>
    </row>
    <row r="22" spans="1:8" ht="14.4" customHeight="1" x14ac:dyDescent="0.3">
      <c r="A22" s="87" t="s">
        <v>184</v>
      </c>
    </row>
    <row r="23" spans="1:8" ht="14.4" customHeight="1" x14ac:dyDescent="0.3">
      <c r="A23" s="87" t="s">
        <v>113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" customHeight="1" x14ac:dyDescent="0.3">
      <c r="A2" s="192" t="s">
        <v>206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0.69266461716004946</v>
      </c>
      <c r="C4" s="170">
        <f t="shared" ref="C4:M4" si="0">(C10+C8)/C6</f>
        <v>0.68108809668098613</v>
      </c>
      <c r="D4" s="170">
        <f t="shared" si="0"/>
        <v>0.64551214895336839</v>
      </c>
      <c r="E4" s="170">
        <f t="shared" si="0"/>
        <v>0.64551214895336839</v>
      </c>
      <c r="F4" s="170">
        <f t="shared" si="0"/>
        <v>0.64551214895336839</v>
      </c>
      <c r="G4" s="170">
        <f t="shared" si="0"/>
        <v>0.64551214895336839</v>
      </c>
      <c r="H4" s="170">
        <f t="shared" si="0"/>
        <v>0.64551214895336839</v>
      </c>
      <c r="I4" s="170">
        <f t="shared" si="0"/>
        <v>0.64551214895336839</v>
      </c>
      <c r="J4" s="170">
        <f t="shared" si="0"/>
        <v>0.64551214895336839</v>
      </c>
      <c r="K4" s="170">
        <f t="shared" si="0"/>
        <v>0.64551214895336839</v>
      </c>
      <c r="L4" s="170">
        <f t="shared" si="0"/>
        <v>0.64551214895336839</v>
      </c>
      <c r="M4" s="170">
        <f t="shared" si="0"/>
        <v>0.64551214895336839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698.49005999999997</v>
      </c>
      <c r="C5" s="170">
        <f>IF(ISERROR(VLOOKUP($A5,'Man Tab'!$A:$Q,COLUMN()+2,0)),0,VLOOKUP($A5,'Man Tab'!$A:$Q,COLUMN()+2,0))</f>
        <v>682.63279999999997</v>
      </c>
      <c r="D5" s="170">
        <f>IF(ISERROR(VLOOKUP($A5,'Man Tab'!$A:$Q,COLUMN()+2,0)),0,VLOOKUP($A5,'Man Tab'!$A:$Q,COLUMN()+2,0))</f>
        <v>703.93988000000195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698.49005999999997</v>
      </c>
      <c r="C6" s="172">
        <f t="shared" ref="C6:M6" si="1">C5+B6</f>
        <v>1381.1228599999999</v>
      </c>
      <c r="D6" s="172">
        <f t="shared" si="1"/>
        <v>2085.0627400000021</v>
      </c>
      <c r="E6" s="172">
        <f t="shared" si="1"/>
        <v>2085.0627400000021</v>
      </c>
      <c r="F6" s="172">
        <f t="shared" si="1"/>
        <v>2085.0627400000021</v>
      </c>
      <c r="G6" s="172">
        <f t="shared" si="1"/>
        <v>2085.0627400000021</v>
      </c>
      <c r="H6" s="172">
        <f t="shared" si="1"/>
        <v>2085.0627400000021</v>
      </c>
      <c r="I6" s="172">
        <f t="shared" si="1"/>
        <v>2085.0627400000021</v>
      </c>
      <c r="J6" s="172">
        <f t="shared" si="1"/>
        <v>2085.0627400000021</v>
      </c>
      <c r="K6" s="172">
        <f t="shared" si="1"/>
        <v>2085.0627400000021</v>
      </c>
      <c r="L6" s="172">
        <f t="shared" si="1"/>
        <v>2085.0627400000021</v>
      </c>
      <c r="M6" s="172">
        <f t="shared" si="1"/>
        <v>2085.0627400000021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483819.35</v>
      </c>
      <c r="C9" s="171">
        <v>456846.99</v>
      </c>
      <c r="D9" s="171">
        <v>405266.99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483.81934999999999</v>
      </c>
      <c r="C10" s="172">
        <f t="shared" ref="C10:M10" si="3">C9/1000+B10</f>
        <v>940.66633999999999</v>
      </c>
      <c r="D10" s="172">
        <f t="shared" si="3"/>
        <v>1345.9333299999998</v>
      </c>
      <c r="E10" s="172">
        <f t="shared" si="3"/>
        <v>1345.9333299999998</v>
      </c>
      <c r="F10" s="172">
        <f t="shared" si="3"/>
        <v>1345.9333299999998</v>
      </c>
      <c r="G10" s="172">
        <f t="shared" si="3"/>
        <v>1345.9333299999998</v>
      </c>
      <c r="H10" s="172">
        <f t="shared" si="3"/>
        <v>1345.9333299999998</v>
      </c>
      <c r="I10" s="172">
        <f t="shared" si="3"/>
        <v>1345.9333299999998</v>
      </c>
      <c r="J10" s="172">
        <f t="shared" si="3"/>
        <v>1345.9333299999998</v>
      </c>
      <c r="K10" s="172">
        <f t="shared" si="3"/>
        <v>1345.9333299999998</v>
      </c>
      <c r="L10" s="172">
        <f t="shared" si="3"/>
        <v>1345.9333299999998</v>
      </c>
      <c r="M10" s="172">
        <f t="shared" si="3"/>
        <v>1345.9333299999998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0.47222332725084309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0.47222332725084309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87" t="s">
        <v>208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" customHeight="1" thickBot="1" x14ac:dyDescent="0.3">
      <c r="A2" s="192" t="s">
        <v>206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8" t="s">
        <v>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" customHeight="1" x14ac:dyDescent="0.3">
      <c r="A4" s="60"/>
      <c r="B4" s="20">
        <v>2018</v>
      </c>
      <c r="C4" s="110" t="s">
        <v>6</v>
      </c>
      <c r="D4" s="210" t="s">
        <v>185</v>
      </c>
      <c r="E4" s="210" t="s">
        <v>186</v>
      </c>
      <c r="F4" s="210" t="s">
        <v>187</v>
      </c>
      <c r="G4" s="210" t="s">
        <v>188</v>
      </c>
      <c r="H4" s="210" t="s">
        <v>189</v>
      </c>
      <c r="I4" s="210" t="s">
        <v>190</v>
      </c>
      <c r="J4" s="210" t="s">
        <v>191</v>
      </c>
      <c r="K4" s="210" t="s">
        <v>192</v>
      </c>
      <c r="L4" s="210" t="s">
        <v>193</v>
      </c>
      <c r="M4" s="210" t="s">
        <v>194</v>
      </c>
      <c r="N4" s="210" t="s">
        <v>195</v>
      </c>
      <c r="O4" s="210" t="s">
        <v>196</v>
      </c>
      <c r="P4" s="290" t="s">
        <v>3</v>
      </c>
      <c r="Q4" s="291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207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207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207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207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207</v>
      </c>
    </row>
    <row r="11" spans="1:17" ht="14.4" customHeight="1" x14ac:dyDescent="0.3">
      <c r="A11" s="15" t="s">
        <v>15</v>
      </c>
      <c r="B11" s="46">
        <v>50.424139075033999</v>
      </c>
      <c r="C11" s="47">
        <v>4.2020115895860002</v>
      </c>
      <c r="D11" s="47">
        <v>2.84788</v>
      </c>
      <c r="E11" s="47">
        <v>1.5578000000000001</v>
      </c>
      <c r="F11" s="47">
        <v>0.47317999999999999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4.8788600000000004</v>
      </c>
      <c r="Q11" s="70">
        <v>0.38702574516799998</v>
      </c>
    </row>
    <row r="12" spans="1:17" ht="14.4" customHeight="1" x14ac:dyDescent="0.3">
      <c r="A12" s="15" t="s">
        <v>16</v>
      </c>
      <c r="B12" s="46">
        <v>0.59468188385800003</v>
      </c>
      <c r="C12" s="47">
        <v>4.9556823654E-2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0.11495</v>
      </c>
      <c r="E13" s="47">
        <v>3.22465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3.3395999999999999</v>
      </c>
      <c r="Q13" s="70" t="s">
        <v>207</v>
      </c>
    </row>
    <row r="14" spans="1:17" ht="14.4" customHeight="1" x14ac:dyDescent="0.3">
      <c r="A14" s="15" t="s">
        <v>18</v>
      </c>
      <c r="B14" s="46">
        <v>84.833231922471001</v>
      </c>
      <c r="C14" s="47">
        <v>7.0694359935389999</v>
      </c>
      <c r="D14" s="47">
        <v>10.28</v>
      </c>
      <c r="E14" s="47">
        <v>9.91</v>
      </c>
      <c r="F14" s="47">
        <v>9.6180000000000003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29.808</v>
      </c>
      <c r="Q14" s="70">
        <v>1.4054869453629999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207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207</v>
      </c>
    </row>
    <row r="17" spans="1:17" ht="14.4" customHeight="1" x14ac:dyDescent="0.3">
      <c r="A17" s="15" t="s">
        <v>21</v>
      </c>
      <c r="B17" s="46">
        <v>3.5310529482659998</v>
      </c>
      <c r="C17" s="47">
        <v>0.29425441235499999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1.014</v>
      </c>
      <c r="E18" s="47">
        <v>2.7509999999999999</v>
      </c>
      <c r="F18" s="47">
        <v>5.6310000000000002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9.3960000000000008</v>
      </c>
      <c r="Q18" s="70" t="s">
        <v>207</v>
      </c>
    </row>
    <row r="19" spans="1:17" ht="14.4" customHeight="1" x14ac:dyDescent="0.3">
      <c r="A19" s="15" t="s">
        <v>23</v>
      </c>
      <c r="B19" s="46">
        <v>58.068621342269999</v>
      </c>
      <c r="C19" s="47">
        <v>4.8390517785220002</v>
      </c>
      <c r="D19" s="47">
        <v>4.4836200000000002</v>
      </c>
      <c r="E19" s="47">
        <v>4.2365599999999999</v>
      </c>
      <c r="F19" s="47">
        <v>5.3413300000000001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14.06151</v>
      </c>
      <c r="Q19" s="70">
        <v>0.96861331817100005</v>
      </c>
    </row>
    <row r="20" spans="1:17" ht="14.4" customHeight="1" x14ac:dyDescent="0.3">
      <c r="A20" s="15" t="s">
        <v>24</v>
      </c>
      <c r="B20" s="46">
        <v>8397.7299999999796</v>
      </c>
      <c r="C20" s="47">
        <v>699.81083333333197</v>
      </c>
      <c r="D20" s="47">
        <v>672.98060999999996</v>
      </c>
      <c r="E20" s="47">
        <v>646.30979000000002</v>
      </c>
      <c r="F20" s="47">
        <v>666.34337000000198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1985.6337699999999</v>
      </c>
      <c r="Q20" s="70">
        <v>0.94579548044499995</v>
      </c>
    </row>
    <row r="21" spans="1:17" ht="14.4" customHeight="1" x14ac:dyDescent="0.3">
      <c r="A21" s="16" t="s">
        <v>25</v>
      </c>
      <c r="B21" s="46">
        <v>47.845275356393998</v>
      </c>
      <c r="C21" s="47">
        <v>3.9871062796990002</v>
      </c>
      <c r="D21" s="47">
        <v>3.8690000000000002</v>
      </c>
      <c r="E21" s="47">
        <v>3.8730000000000002</v>
      </c>
      <c r="F21" s="47">
        <v>3.8730000000000002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11.615</v>
      </c>
      <c r="Q21" s="70">
        <v>0.97104676802300005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207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207</v>
      </c>
    </row>
    <row r="24" spans="1:17" ht="14.4" customHeight="1" x14ac:dyDescent="0.3">
      <c r="A24" s="16" t="s">
        <v>28</v>
      </c>
      <c r="B24" s="46">
        <v>78.849120387810999</v>
      </c>
      <c r="C24" s="47">
        <v>6.5707600323169997</v>
      </c>
      <c r="D24" s="47">
        <v>2.8999999999989998</v>
      </c>
      <c r="E24" s="47">
        <v>10.77</v>
      </c>
      <c r="F24" s="47">
        <v>12.66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26.329999999999</v>
      </c>
      <c r="Q24" s="70"/>
    </row>
    <row r="25" spans="1:17" ht="14.4" customHeight="1" x14ac:dyDescent="0.3">
      <c r="A25" s="17" t="s">
        <v>29</v>
      </c>
      <c r="B25" s="49">
        <v>8721.87612291609</v>
      </c>
      <c r="C25" s="50">
        <v>726.82301024300705</v>
      </c>
      <c r="D25" s="50">
        <v>698.49005999999997</v>
      </c>
      <c r="E25" s="50">
        <v>682.63279999999997</v>
      </c>
      <c r="F25" s="50">
        <v>703.93988000000195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2085.0627399999998</v>
      </c>
      <c r="Q25" s="71">
        <v>0.95624506040400004</v>
      </c>
    </row>
    <row r="26" spans="1:17" ht="14.4" customHeight="1" x14ac:dyDescent="0.3">
      <c r="A26" s="15" t="s">
        <v>30</v>
      </c>
      <c r="B26" s="46">
        <v>0</v>
      </c>
      <c r="C26" s="47">
        <v>0</v>
      </c>
      <c r="D26" s="47">
        <v>85.055779999999999</v>
      </c>
      <c r="E26" s="47">
        <v>84.444329999999994</v>
      </c>
      <c r="F26" s="47">
        <v>83.851140000000001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253.35124999999999</v>
      </c>
      <c r="Q26" s="70" t="s">
        <v>207</v>
      </c>
    </row>
    <row r="27" spans="1:17" ht="14.4" customHeight="1" x14ac:dyDescent="0.3">
      <c r="A27" s="18" t="s">
        <v>31</v>
      </c>
      <c r="B27" s="49">
        <v>8721.87612291609</v>
      </c>
      <c r="C27" s="50">
        <v>726.82301024300705</v>
      </c>
      <c r="D27" s="50">
        <v>783.54584</v>
      </c>
      <c r="E27" s="50">
        <v>767.07713000000001</v>
      </c>
      <c r="F27" s="50">
        <v>787.79102000000205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2338.41399</v>
      </c>
      <c r="Q27" s="71">
        <v>1.0724362314</v>
      </c>
    </row>
    <row r="28" spans="1:17" ht="14.4" customHeight="1" x14ac:dyDescent="0.3">
      <c r="A28" s="16" t="s">
        <v>32</v>
      </c>
      <c r="B28" s="46">
        <v>61.461561239787002</v>
      </c>
      <c r="C28" s="47">
        <v>5.1217967699819997</v>
      </c>
      <c r="D28" s="47">
        <v>12.542400000000001</v>
      </c>
      <c r="E28" s="47">
        <v>4.1832000000000003</v>
      </c>
      <c r="F28" s="47">
        <v>4.1832000000000003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20.908799999999999</v>
      </c>
      <c r="Q28" s="70">
        <v>1.3607724618920001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207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205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2" s="55" customFormat="1" ht="18.600000000000001" customHeight="1" thickBot="1" x14ac:dyDescent="0.4">
      <c r="A1" s="287" t="s">
        <v>37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2" s="55" customFormat="1" ht="14.4" customHeight="1" thickBot="1" x14ac:dyDescent="0.35">
      <c r="A2" s="192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59"/>
      <c r="B3" s="288" t="s">
        <v>38</v>
      </c>
      <c r="C3" s="289"/>
      <c r="D3" s="289"/>
      <c r="E3" s="289"/>
      <c r="F3" s="295" t="s">
        <v>39</v>
      </c>
      <c r="G3" s="289"/>
      <c r="H3" s="289"/>
      <c r="I3" s="289"/>
      <c r="J3" s="289"/>
      <c r="K3" s="296"/>
    </row>
    <row r="4" spans="1:12" ht="14.4" customHeight="1" x14ac:dyDescent="0.3">
      <c r="A4" s="60"/>
      <c r="B4" s="293"/>
      <c r="C4" s="294"/>
      <c r="D4" s="294"/>
      <c r="E4" s="294"/>
      <c r="F4" s="297" t="s">
        <v>201</v>
      </c>
      <c r="G4" s="299" t="s">
        <v>40</v>
      </c>
      <c r="H4" s="112" t="s">
        <v>103</v>
      </c>
      <c r="I4" s="297" t="s">
        <v>41</v>
      </c>
      <c r="J4" s="299" t="s">
        <v>203</v>
      </c>
      <c r="K4" s="300" t="s">
        <v>204</v>
      </c>
    </row>
    <row r="5" spans="1:12" ht="42" thickBot="1" x14ac:dyDescent="0.35">
      <c r="A5" s="61"/>
      <c r="B5" s="24" t="s">
        <v>197</v>
      </c>
      <c r="C5" s="25" t="s">
        <v>198</v>
      </c>
      <c r="D5" s="26" t="s">
        <v>199</v>
      </c>
      <c r="E5" s="26" t="s">
        <v>200</v>
      </c>
      <c r="F5" s="298"/>
      <c r="G5" s="298"/>
      <c r="H5" s="25" t="s">
        <v>202</v>
      </c>
      <c r="I5" s="298"/>
      <c r="J5" s="298"/>
      <c r="K5" s="301"/>
    </row>
    <row r="6" spans="1:12" ht="14.4" customHeight="1" thickBot="1" x14ac:dyDescent="0.35">
      <c r="A6" s="386" t="s">
        <v>209</v>
      </c>
      <c r="B6" s="368">
        <v>7925.7645233583698</v>
      </c>
      <c r="C6" s="368">
        <v>8642.1627599999993</v>
      </c>
      <c r="D6" s="369">
        <v>716.39823664163305</v>
      </c>
      <c r="E6" s="370">
        <v>1.090388534068</v>
      </c>
      <c r="F6" s="368">
        <v>8721.87612291609</v>
      </c>
      <c r="G6" s="369">
        <v>2180.4690307290198</v>
      </c>
      <c r="H6" s="371">
        <v>703.93988000000195</v>
      </c>
      <c r="I6" s="368">
        <v>2085.0627399999998</v>
      </c>
      <c r="J6" s="369">
        <v>-95.406290729019005</v>
      </c>
      <c r="K6" s="372">
        <v>0.23906126510100001</v>
      </c>
      <c r="L6" s="119"/>
    </row>
    <row r="7" spans="1:12" ht="14.4" customHeight="1" thickBot="1" x14ac:dyDescent="0.35">
      <c r="A7" s="387" t="s">
        <v>210</v>
      </c>
      <c r="B7" s="368">
        <v>143.24296278281599</v>
      </c>
      <c r="C7" s="368">
        <v>135.8366</v>
      </c>
      <c r="D7" s="369">
        <v>-7.4063627828160001</v>
      </c>
      <c r="E7" s="370">
        <v>0.94829510197900002</v>
      </c>
      <c r="F7" s="368">
        <v>135.85205288136399</v>
      </c>
      <c r="G7" s="369">
        <v>33.963013220340997</v>
      </c>
      <c r="H7" s="371">
        <v>10.09118</v>
      </c>
      <c r="I7" s="368">
        <v>38.546460000000003</v>
      </c>
      <c r="J7" s="369">
        <v>4.5834467796579998</v>
      </c>
      <c r="K7" s="372">
        <v>0.28373851688200002</v>
      </c>
      <c r="L7" s="119"/>
    </row>
    <row r="8" spans="1:12" ht="14.4" customHeight="1" thickBot="1" x14ac:dyDescent="0.35">
      <c r="A8" s="388" t="s">
        <v>211</v>
      </c>
      <c r="B8" s="368">
        <v>55.616464128078</v>
      </c>
      <c r="C8" s="368">
        <v>50.663600000000002</v>
      </c>
      <c r="D8" s="369">
        <v>-4.9528641280779997</v>
      </c>
      <c r="E8" s="370">
        <v>0.91094608034199998</v>
      </c>
      <c r="F8" s="368">
        <v>51.018820958893002</v>
      </c>
      <c r="G8" s="369">
        <v>12.754705239723</v>
      </c>
      <c r="H8" s="371">
        <v>0.47317999999999999</v>
      </c>
      <c r="I8" s="368">
        <v>8.7384599999999999</v>
      </c>
      <c r="J8" s="369">
        <v>-4.0162452397230002</v>
      </c>
      <c r="K8" s="372">
        <v>0.17127914435800001</v>
      </c>
      <c r="L8" s="119"/>
    </row>
    <row r="9" spans="1:12" ht="14.4" customHeight="1" thickBot="1" x14ac:dyDescent="0.35">
      <c r="A9" s="389" t="s">
        <v>212</v>
      </c>
      <c r="B9" s="373">
        <v>52.616464128078</v>
      </c>
      <c r="C9" s="373">
        <v>44.473979999999997</v>
      </c>
      <c r="D9" s="374">
        <v>-8.1424841280779994</v>
      </c>
      <c r="E9" s="375">
        <v>0.84524835974800006</v>
      </c>
      <c r="F9" s="373">
        <v>50.424139075033999</v>
      </c>
      <c r="G9" s="374">
        <v>12.606034768758001</v>
      </c>
      <c r="H9" s="376">
        <v>0.47317999999999999</v>
      </c>
      <c r="I9" s="373">
        <v>4.8788600000000004</v>
      </c>
      <c r="J9" s="374">
        <v>-7.7271747687580001</v>
      </c>
      <c r="K9" s="377">
        <v>9.6756436291999995E-2</v>
      </c>
      <c r="L9" s="119"/>
    </row>
    <row r="10" spans="1:12" ht="14.4" customHeight="1" thickBot="1" x14ac:dyDescent="0.35">
      <c r="A10" s="390" t="s">
        <v>213</v>
      </c>
      <c r="B10" s="368">
        <v>0</v>
      </c>
      <c r="C10" s="368">
        <v>1.8432900000000001</v>
      </c>
      <c r="D10" s="369">
        <v>1.8432900000000001</v>
      </c>
      <c r="E10" s="378" t="s">
        <v>207</v>
      </c>
      <c r="F10" s="368">
        <v>0</v>
      </c>
      <c r="G10" s="369">
        <v>0</v>
      </c>
      <c r="H10" s="371">
        <v>0</v>
      </c>
      <c r="I10" s="368">
        <v>0</v>
      </c>
      <c r="J10" s="369">
        <v>0</v>
      </c>
      <c r="K10" s="379" t="s">
        <v>207</v>
      </c>
      <c r="L10" s="119"/>
    </row>
    <row r="11" spans="1:12" ht="14.4" customHeight="1" thickBot="1" x14ac:dyDescent="0.35">
      <c r="A11" s="390" t="s">
        <v>214</v>
      </c>
      <c r="B11" s="368">
        <v>1</v>
      </c>
      <c r="C11" s="368">
        <v>0</v>
      </c>
      <c r="D11" s="369">
        <v>-1</v>
      </c>
      <c r="E11" s="370">
        <v>0</v>
      </c>
      <c r="F11" s="368">
        <v>1</v>
      </c>
      <c r="G11" s="369">
        <v>0.25</v>
      </c>
      <c r="H11" s="371">
        <v>0</v>
      </c>
      <c r="I11" s="368">
        <v>0.19378000000000001</v>
      </c>
      <c r="J11" s="369">
        <v>-5.6219999999999999E-2</v>
      </c>
      <c r="K11" s="372">
        <v>0.19378000000000001</v>
      </c>
      <c r="L11" s="119"/>
    </row>
    <row r="12" spans="1:12" ht="14.4" customHeight="1" thickBot="1" x14ac:dyDescent="0.35">
      <c r="A12" s="390" t="s">
        <v>215</v>
      </c>
      <c r="B12" s="368">
        <v>0</v>
      </c>
      <c r="C12" s="368">
        <v>0</v>
      </c>
      <c r="D12" s="369">
        <v>0</v>
      </c>
      <c r="E12" s="370">
        <v>1</v>
      </c>
      <c r="F12" s="368">
        <v>5</v>
      </c>
      <c r="G12" s="369">
        <v>1.25</v>
      </c>
      <c r="H12" s="371">
        <v>0</v>
      </c>
      <c r="I12" s="368">
        <v>0</v>
      </c>
      <c r="J12" s="369">
        <v>-1.25</v>
      </c>
      <c r="K12" s="372">
        <v>0</v>
      </c>
      <c r="L12" s="119"/>
    </row>
    <row r="13" spans="1:12" ht="14.4" customHeight="1" thickBot="1" x14ac:dyDescent="0.35">
      <c r="A13" s="390" t="s">
        <v>216</v>
      </c>
      <c r="B13" s="368">
        <v>38.094335208730001</v>
      </c>
      <c r="C13" s="368">
        <v>32.715339999999998</v>
      </c>
      <c r="D13" s="369">
        <v>-5.3789952087300001</v>
      </c>
      <c r="E13" s="370">
        <v>0.85879802917500003</v>
      </c>
      <c r="F13" s="368">
        <v>35</v>
      </c>
      <c r="G13" s="369">
        <v>8.75</v>
      </c>
      <c r="H13" s="371">
        <v>0.28199999999999997</v>
      </c>
      <c r="I13" s="368">
        <v>2.4736099999999999</v>
      </c>
      <c r="J13" s="369">
        <v>-6.2763900000000001</v>
      </c>
      <c r="K13" s="372">
        <v>7.0674571428000002E-2</v>
      </c>
      <c r="L13" s="119"/>
    </row>
    <row r="14" spans="1:12" ht="14.4" customHeight="1" thickBot="1" x14ac:dyDescent="0.35">
      <c r="A14" s="390" t="s">
        <v>217</v>
      </c>
      <c r="B14" s="368">
        <v>0.35671415024399999</v>
      </c>
      <c r="C14" s="368">
        <v>0.30336999999999997</v>
      </c>
      <c r="D14" s="369">
        <v>-5.3344150244000001E-2</v>
      </c>
      <c r="E14" s="370">
        <v>0.85045687083699995</v>
      </c>
      <c r="F14" s="368">
        <v>0.27425213025200001</v>
      </c>
      <c r="G14" s="369">
        <v>6.8563032563000004E-2</v>
      </c>
      <c r="H14" s="371">
        <v>0</v>
      </c>
      <c r="I14" s="368">
        <v>0</v>
      </c>
      <c r="J14" s="369">
        <v>-6.8563032563000004E-2</v>
      </c>
      <c r="K14" s="372">
        <v>0</v>
      </c>
      <c r="L14" s="119"/>
    </row>
    <row r="15" spans="1:12" ht="14.4" customHeight="1" thickBot="1" x14ac:dyDescent="0.35">
      <c r="A15" s="390" t="s">
        <v>218</v>
      </c>
      <c r="B15" s="368">
        <v>11.165414769103</v>
      </c>
      <c r="C15" s="368">
        <v>8.0454899999999991</v>
      </c>
      <c r="D15" s="369">
        <v>-3.1199247691030001</v>
      </c>
      <c r="E15" s="370">
        <v>0.72057242533099997</v>
      </c>
      <c r="F15" s="368">
        <v>7.1498869447819997</v>
      </c>
      <c r="G15" s="369">
        <v>1.7874717361950001</v>
      </c>
      <c r="H15" s="371">
        <v>0.19117999999999999</v>
      </c>
      <c r="I15" s="368">
        <v>1.61636</v>
      </c>
      <c r="J15" s="369">
        <v>-0.171111736195</v>
      </c>
      <c r="K15" s="372">
        <v>0.22606791023100001</v>
      </c>
      <c r="L15" s="119"/>
    </row>
    <row r="16" spans="1:12" ht="14.4" customHeight="1" thickBot="1" x14ac:dyDescent="0.35">
      <c r="A16" s="390" t="s">
        <v>219</v>
      </c>
      <c r="B16" s="368">
        <v>2</v>
      </c>
      <c r="C16" s="368">
        <v>1.5664899999999999</v>
      </c>
      <c r="D16" s="369">
        <v>-0.43350999999899997</v>
      </c>
      <c r="E16" s="370">
        <v>0.78324499999999997</v>
      </c>
      <c r="F16" s="368">
        <v>2</v>
      </c>
      <c r="G16" s="369">
        <v>0.5</v>
      </c>
      <c r="H16" s="371">
        <v>0</v>
      </c>
      <c r="I16" s="368">
        <v>0.59511000000000003</v>
      </c>
      <c r="J16" s="369">
        <v>9.511E-2</v>
      </c>
      <c r="K16" s="372">
        <v>0.29755500000000001</v>
      </c>
      <c r="L16" s="119"/>
    </row>
    <row r="17" spans="1:12" ht="14.4" customHeight="1" thickBot="1" x14ac:dyDescent="0.35">
      <c r="A17" s="389" t="s">
        <v>220</v>
      </c>
      <c r="B17" s="373">
        <v>0</v>
      </c>
      <c r="C17" s="373">
        <v>0.64056999999999997</v>
      </c>
      <c r="D17" s="374">
        <v>0.64056999999999997</v>
      </c>
      <c r="E17" s="380" t="s">
        <v>221</v>
      </c>
      <c r="F17" s="373">
        <v>0.59468188385800003</v>
      </c>
      <c r="G17" s="374">
        <v>0.14867047096399999</v>
      </c>
      <c r="H17" s="376">
        <v>0</v>
      </c>
      <c r="I17" s="373">
        <v>0</v>
      </c>
      <c r="J17" s="374">
        <v>-0.14867047096399999</v>
      </c>
      <c r="K17" s="377">
        <v>0</v>
      </c>
      <c r="L17" s="119"/>
    </row>
    <row r="18" spans="1:12" ht="14.4" customHeight="1" thickBot="1" x14ac:dyDescent="0.35">
      <c r="A18" s="390" t="s">
        <v>222</v>
      </c>
      <c r="B18" s="368">
        <v>0</v>
      </c>
      <c r="C18" s="368">
        <v>0.64056999999999997</v>
      </c>
      <c r="D18" s="369">
        <v>0.64056999999999997</v>
      </c>
      <c r="E18" s="378" t="s">
        <v>221</v>
      </c>
      <c r="F18" s="368">
        <v>0.59468188385800003</v>
      </c>
      <c r="G18" s="369">
        <v>0.14867047096399999</v>
      </c>
      <c r="H18" s="371">
        <v>0</v>
      </c>
      <c r="I18" s="368">
        <v>0</v>
      </c>
      <c r="J18" s="369">
        <v>-0.14867047096399999</v>
      </c>
      <c r="K18" s="372">
        <v>0</v>
      </c>
      <c r="L18" s="119"/>
    </row>
    <row r="19" spans="1:12" ht="14.4" customHeight="1" thickBot="1" x14ac:dyDescent="0.35">
      <c r="A19" s="389" t="s">
        <v>223</v>
      </c>
      <c r="B19" s="373">
        <v>3</v>
      </c>
      <c r="C19" s="373">
        <v>5.5490500000000003</v>
      </c>
      <c r="D19" s="374">
        <v>2.5490499999999998</v>
      </c>
      <c r="E19" s="375">
        <v>1.8496833333330001</v>
      </c>
      <c r="F19" s="373">
        <v>0</v>
      </c>
      <c r="G19" s="374">
        <v>0</v>
      </c>
      <c r="H19" s="376">
        <v>0</v>
      </c>
      <c r="I19" s="373">
        <v>3.3395999999999999</v>
      </c>
      <c r="J19" s="374">
        <v>3.3395999999999999</v>
      </c>
      <c r="K19" s="381" t="s">
        <v>207</v>
      </c>
      <c r="L19" s="119"/>
    </row>
    <row r="20" spans="1:12" ht="14.4" customHeight="1" thickBot="1" x14ac:dyDescent="0.35">
      <c r="A20" s="390" t="s">
        <v>224</v>
      </c>
      <c r="B20" s="368">
        <v>0</v>
      </c>
      <c r="C20" s="368">
        <v>0.21299999999999999</v>
      </c>
      <c r="D20" s="369">
        <v>0.21299999999999999</v>
      </c>
      <c r="E20" s="378" t="s">
        <v>221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207</v>
      </c>
      <c r="L20" s="119"/>
    </row>
    <row r="21" spans="1:12" ht="14.4" customHeight="1" thickBot="1" x14ac:dyDescent="0.35">
      <c r="A21" s="390" t="s">
        <v>225</v>
      </c>
      <c r="B21" s="368">
        <v>3</v>
      </c>
      <c r="C21" s="368">
        <v>5.3360500000000002</v>
      </c>
      <c r="D21" s="369">
        <v>2.3360500000000002</v>
      </c>
      <c r="E21" s="370">
        <v>1.7786833333330001</v>
      </c>
      <c r="F21" s="368">
        <v>0</v>
      </c>
      <c r="G21" s="369">
        <v>0</v>
      </c>
      <c r="H21" s="371">
        <v>0</v>
      </c>
      <c r="I21" s="368">
        <v>3.3395999999999999</v>
      </c>
      <c r="J21" s="369">
        <v>3.3395999999999999</v>
      </c>
      <c r="K21" s="379" t="s">
        <v>207</v>
      </c>
      <c r="L21" s="119"/>
    </row>
    <row r="22" spans="1:12" ht="14.4" customHeight="1" thickBot="1" x14ac:dyDescent="0.35">
      <c r="A22" s="389" t="s">
        <v>226</v>
      </c>
      <c r="B22" s="373">
        <v>0</v>
      </c>
      <c r="C22" s="373">
        <v>0</v>
      </c>
      <c r="D22" s="374">
        <v>0</v>
      </c>
      <c r="E22" s="375">
        <v>1</v>
      </c>
      <c r="F22" s="373">
        <v>0</v>
      </c>
      <c r="G22" s="374">
        <v>0</v>
      </c>
      <c r="H22" s="376">
        <v>0</v>
      </c>
      <c r="I22" s="373">
        <v>0.52</v>
      </c>
      <c r="J22" s="374">
        <v>0.52</v>
      </c>
      <c r="K22" s="381" t="s">
        <v>221</v>
      </c>
      <c r="L22" s="119"/>
    </row>
    <row r="23" spans="1:12" ht="14.4" customHeight="1" thickBot="1" x14ac:dyDescent="0.35">
      <c r="A23" s="390" t="s">
        <v>227</v>
      </c>
      <c r="B23" s="368">
        <v>0</v>
      </c>
      <c r="C23" s="368">
        <v>0</v>
      </c>
      <c r="D23" s="369">
        <v>0</v>
      </c>
      <c r="E23" s="370">
        <v>1</v>
      </c>
      <c r="F23" s="368">
        <v>0</v>
      </c>
      <c r="G23" s="369">
        <v>0</v>
      </c>
      <c r="H23" s="371">
        <v>0</v>
      </c>
      <c r="I23" s="368">
        <v>0.52</v>
      </c>
      <c r="J23" s="369">
        <v>0.52</v>
      </c>
      <c r="K23" s="379" t="s">
        <v>221</v>
      </c>
      <c r="L23" s="119"/>
    </row>
    <row r="24" spans="1:12" ht="14.4" customHeight="1" thickBot="1" x14ac:dyDescent="0.35">
      <c r="A24" s="388" t="s">
        <v>18</v>
      </c>
      <c r="B24" s="368">
        <v>87.626498654738</v>
      </c>
      <c r="C24" s="368">
        <v>85.173000000000002</v>
      </c>
      <c r="D24" s="369">
        <v>-2.453498654738</v>
      </c>
      <c r="E24" s="370">
        <v>0.97200049422900003</v>
      </c>
      <c r="F24" s="368">
        <v>84.833231922471001</v>
      </c>
      <c r="G24" s="369">
        <v>21.208307980617001</v>
      </c>
      <c r="H24" s="371">
        <v>9.6180000000000003</v>
      </c>
      <c r="I24" s="368">
        <v>29.808</v>
      </c>
      <c r="J24" s="369">
        <v>8.5996920193819992</v>
      </c>
      <c r="K24" s="372">
        <v>0.35137173634000002</v>
      </c>
      <c r="L24" s="119"/>
    </row>
    <row r="25" spans="1:12" ht="14.4" customHeight="1" thickBot="1" x14ac:dyDescent="0.35">
      <c r="A25" s="389" t="s">
        <v>228</v>
      </c>
      <c r="B25" s="373">
        <v>87.626498654738</v>
      </c>
      <c r="C25" s="373">
        <v>85.173000000000002</v>
      </c>
      <c r="D25" s="374">
        <v>-2.453498654738</v>
      </c>
      <c r="E25" s="375">
        <v>0.97200049422900003</v>
      </c>
      <c r="F25" s="373">
        <v>84.833231922471001</v>
      </c>
      <c r="G25" s="374">
        <v>21.208307980617001</v>
      </c>
      <c r="H25" s="376">
        <v>9.6180000000000003</v>
      </c>
      <c r="I25" s="373">
        <v>29.808</v>
      </c>
      <c r="J25" s="374">
        <v>8.5996920193819992</v>
      </c>
      <c r="K25" s="377">
        <v>0.35137173634000002</v>
      </c>
      <c r="L25" s="119"/>
    </row>
    <row r="26" spans="1:12" ht="14.4" customHeight="1" thickBot="1" x14ac:dyDescent="0.35">
      <c r="A26" s="390" t="s">
        <v>229</v>
      </c>
      <c r="B26" s="368">
        <v>13.999999999999</v>
      </c>
      <c r="C26" s="368">
        <v>14.555</v>
      </c>
      <c r="D26" s="369">
        <v>0.55500000000000005</v>
      </c>
      <c r="E26" s="370">
        <v>1.039642857142</v>
      </c>
      <c r="F26" s="368">
        <v>14.388757762097001</v>
      </c>
      <c r="G26" s="369">
        <v>3.5971894405240001</v>
      </c>
      <c r="H26" s="371">
        <v>1.157</v>
      </c>
      <c r="I26" s="368">
        <v>3.508</v>
      </c>
      <c r="J26" s="369">
        <v>-8.9189440524000005E-2</v>
      </c>
      <c r="K26" s="372">
        <v>0.243801449576</v>
      </c>
      <c r="L26" s="119"/>
    </row>
    <row r="27" spans="1:12" ht="14.4" customHeight="1" thickBot="1" x14ac:dyDescent="0.35">
      <c r="A27" s="390" t="s">
        <v>230</v>
      </c>
      <c r="B27" s="368">
        <v>14.626498654738</v>
      </c>
      <c r="C27" s="368">
        <v>13.295999999999999</v>
      </c>
      <c r="D27" s="369">
        <v>-1.330498654738</v>
      </c>
      <c r="E27" s="370">
        <v>0.90903505437999998</v>
      </c>
      <c r="F27" s="368">
        <v>14.138305552174</v>
      </c>
      <c r="G27" s="369">
        <v>3.5345763880429999</v>
      </c>
      <c r="H27" s="371">
        <v>1.234</v>
      </c>
      <c r="I27" s="368">
        <v>3.8969999999999998</v>
      </c>
      <c r="J27" s="369">
        <v>0.36242361195599998</v>
      </c>
      <c r="K27" s="372">
        <v>0.27563416178900002</v>
      </c>
      <c r="L27" s="121"/>
    </row>
    <row r="28" spans="1:12" ht="14.4" customHeight="1" thickBot="1" x14ac:dyDescent="0.35">
      <c r="A28" s="390" t="s">
        <v>231</v>
      </c>
      <c r="B28" s="368">
        <v>58.999999999998998</v>
      </c>
      <c r="C28" s="368">
        <v>57.322000000000003</v>
      </c>
      <c r="D28" s="369">
        <v>-1.6779999999990001</v>
      </c>
      <c r="E28" s="370">
        <v>0.97155932203299999</v>
      </c>
      <c r="F28" s="368">
        <v>56.306168608198</v>
      </c>
      <c r="G28" s="369">
        <v>14.076542152049001</v>
      </c>
      <c r="H28" s="371">
        <v>7.2270000000000003</v>
      </c>
      <c r="I28" s="368">
        <v>22.402999999999999</v>
      </c>
      <c r="J28" s="369">
        <v>8.3264578479499995</v>
      </c>
      <c r="K28" s="372">
        <v>0.39787825301800001</v>
      </c>
      <c r="L28" s="119"/>
    </row>
    <row r="29" spans="1:12" ht="14.4" customHeight="1" thickBot="1" x14ac:dyDescent="0.35">
      <c r="A29" s="391" t="s">
        <v>232</v>
      </c>
      <c r="B29" s="373">
        <v>54.521560575551</v>
      </c>
      <c r="C29" s="373">
        <v>107.56623999999999</v>
      </c>
      <c r="D29" s="374">
        <v>53.044679424447999</v>
      </c>
      <c r="E29" s="375">
        <v>1.9729119794900001</v>
      </c>
      <c r="F29" s="373">
        <v>61.599674290537003</v>
      </c>
      <c r="G29" s="374">
        <v>15.399918572634</v>
      </c>
      <c r="H29" s="376">
        <v>10.972329999999999</v>
      </c>
      <c r="I29" s="373">
        <v>23.457509999999999</v>
      </c>
      <c r="J29" s="374">
        <v>8.0575914273650007</v>
      </c>
      <c r="K29" s="377">
        <v>0.38080574727299998</v>
      </c>
      <c r="L29" s="119"/>
    </row>
    <row r="30" spans="1:12" ht="14.4" customHeight="1" thickBot="1" x14ac:dyDescent="0.35">
      <c r="A30" s="388" t="s">
        <v>21</v>
      </c>
      <c r="B30" s="368">
        <v>0.99999999999900002</v>
      </c>
      <c r="C30" s="368">
        <v>2.47485</v>
      </c>
      <c r="D30" s="369">
        <v>1.47485</v>
      </c>
      <c r="E30" s="370">
        <v>2.47485</v>
      </c>
      <c r="F30" s="368">
        <v>3.5310529482659998</v>
      </c>
      <c r="G30" s="369">
        <v>0.88276323706600002</v>
      </c>
      <c r="H30" s="371">
        <v>0</v>
      </c>
      <c r="I30" s="368">
        <v>0</v>
      </c>
      <c r="J30" s="369">
        <v>-0.88276323706600002</v>
      </c>
      <c r="K30" s="372">
        <v>0</v>
      </c>
      <c r="L30" s="119"/>
    </row>
    <row r="31" spans="1:12" ht="14.4" customHeight="1" thickBot="1" x14ac:dyDescent="0.35">
      <c r="A31" s="392" t="s">
        <v>233</v>
      </c>
      <c r="B31" s="368">
        <v>0.99999999999900002</v>
      </c>
      <c r="C31" s="368">
        <v>2.47485</v>
      </c>
      <c r="D31" s="369">
        <v>1.47485</v>
      </c>
      <c r="E31" s="370">
        <v>2.47485</v>
      </c>
      <c r="F31" s="368">
        <v>3.5310529482659998</v>
      </c>
      <c r="G31" s="369">
        <v>0.88276323706600002</v>
      </c>
      <c r="H31" s="371">
        <v>0</v>
      </c>
      <c r="I31" s="368">
        <v>0</v>
      </c>
      <c r="J31" s="369">
        <v>-0.88276323706600002</v>
      </c>
      <c r="K31" s="372">
        <v>0</v>
      </c>
      <c r="L31" s="119"/>
    </row>
    <row r="32" spans="1:12" ht="14.4" customHeight="1" thickBot="1" x14ac:dyDescent="0.35">
      <c r="A32" s="390" t="s">
        <v>234</v>
      </c>
      <c r="B32" s="368">
        <v>0.99999999999900002</v>
      </c>
      <c r="C32" s="368">
        <v>2.47485</v>
      </c>
      <c r="D32" s="369">
        <v>1.47485</v>
      </c>
      <c r="E32" s="370">
        <v>2.47485</v>
      </c>
      <c r="F32" s="368">
        <v>3.5310529482659998</v>
      </c>
      <c r="G32" s="369">
        <v>0.88276323706600002</v>
      </c>
      <c r="H32" s="371">
        <v>0</v>
      </c>
      <c r="I32" s="368">
        <v>0</v>
      </c>
      <c r="J32" s="369">
        <v>-0.88276323706600002</v>
      </c>
      <c r="K32" s="372">
        <v>0</v>
      </c>
      <c r="L32" s="119"/>
    </row>
    <row r="33" spans="1:12" ht="14.4" customHeight="1" thickBot="1" x14ac:dyDescent="0.35">
      <c r="A33" s="393" t="s">
        <v>22</v>
      </c>
      <c r="B33" s="373">
        <v>0</v>
      </c>
      <c r="C33" s="373">
        <v>52.954999999999998</v>
      </c>
      <c r="D33" s="374">
        <v>52.954999999999998</v>
      </c>
      <c r="E33" s="380" t="s">
        <v>207</v>
      </c>
      <c r="F33" s="373">
        <v>0</v>
      </c>
      <c r="G33" s="374">
        <v>0</v>
      </c>
      <c r="H33" s="376">
        <v>5.6310000000000002</v>
      </c>
      <c r="I33" s="373">
        <v>9.3960000000000008</v>
      </c>
      <c r="J33" s="374">
        <v>9.3960000000000008</v>
      </c>
      <c r="K33" s="381" t="s">
        <v>207</v>
      </c>
      <c r="L33" s="119"/>
    </row>
    <row r="34" spans="1:12" ht="14.4" customHeight="1" thickBot="1" x14ac:dyDescent="0.35">
      <c r="A34" s="389" t="s">
        <v>235</v>
      </c>
      <c r="B34" s="373">
        <v>0</v>
      </c>
      <c r="C34" s="373">
        <v>52.954999999999998</v>
      </c>
      <c r="D34" s="374">
        <v>52.954999999999998</v>
      </c>
      <c r="E34" s="380" t="s">
        <v>207</v>
      </c>
      <c r="F34" s="373">
        <v>0</v>
      </c>
      <c r="G34" s="374">
        <v>0</v>
      </c>
      <c r="H34" s="376">
        <v>5.6310000000000002</v>
      </c>
      <c r="I34" s="373">
        <v>9.3960000000000008</v>
      </c>
      <c r="J34" s="374">
        <v>9.3960000000000008</v>
      </c>
      <c r="K34" s="381" t="s">
        <v>207</v>
      </c>
      <c r="L34" s="119"/>
    </row>
    <row r="35" spans="1:12" ht="14.4" customHeight="1" thickBot="1" x14ac:dyDescent="0.35">
      <c r="A35" s="390" t="s">
        <v>236</v>
      </c>
      <c r="B35" s="368">
        <v>0</v>
      </c>
      <c r="C35" s="368">
        <v>52.055</v>
      </c>
      <c r="D35" s="369">
        <v>52.055</v>
      </c>
      <c r="E35" s="378" t="s">
        <v>207</v>
      </c>
      <c r="F35" s="368">
        <v>0</v>
      </c>
      <c r="G35" s="369">
        <v>0</v>
      </c>
      <c r="H35" s="371">
        <v>5.6310000000000002</v>
      </c>
      <c r="I35" s="368">
        <v>9.0960000000000001</v>
      </c>
      <c r="J35" s="369">
        <v>9.0960000000000001</v>
      </c>
      <c r="K35" s="379" t="s">
        <v>207</v>
      </c>
      <c r="L35" s="119"/>
    </row>
    <row r="36" spans="1:12" ht="14.4" customHeight="1" thickBot="1" x14ac:dyDescent="0.35">
      <c r="A36" s="390" t="s">
        <v>237</v>
      </c>
      <c r="B36" s="368">
        <v>0</v>
      </c>
      <c r="C36" s="368">
        <v>0.9</v>
      </c>
      <c r="D36" s="369">
        <v>0.9</v>
      </c>
      <c r="E36" s="378" t="s">
        <v>207</v>
      </c>
      <c r="F36" s="368">
        <v>0</v>
      </c>
      <c r="G36" s="369">
        <v>0</v>
      </c>
      <c r="H36" s="371">
        <v>0</v>
      </c>
      <c r="I36" s="368">
        <v>0.3</v>
      </c>
      <c r="J36" s="369">
        <v>0.3</v>
      </c>
      <c r="K36" s="379" t="s">
        <v>207</v>
      </c>
      <c r="L36" s="119"/>
    </row>
    <row r="37" spans="1:12" ht="14.4" customHeight="1" thickBot="1" x14ac:dyDescent="0.35">
      <c r="A37" s="388" t="s">
        <v>23</v>
      </c>
      <c r="B37" s="368">
        <v>53.521560575551</v>
      </c>
      <c r="C37" s="368">
        <v>52.136389999999999</v>
      </c>
      <c r="D37" s="369">
        <v>-1.385170575551</v>
      </c>
      <c r="E37" s="370">
        <v>0.97411939112599999</v>
      </c>
      <c r="F37" s="368">
        <v>58.068621342269999</v>
      </c>
      <c r="G37" s="369">
        <v>14.517155335567001</v>
      </c>
      <c r="H37" s="371">
        <v>5.3413300000000001</v>
      </c>
      <c r="I37" s="368">
        <v>14.06151</v>
      </c>
      <c r="J37" s="369">
        <v>-0.45564533556699999</v>
      </c>
      <c r="K37" s="372">
        <v>0.242153329542</v>
      </c>
      <c r="L37" s="119"/>
    </row>
    <row r="38" spans="1:12" ht="14.4" customHeight="1" thickBot="1" x14ac:dyDescent="0.35">
      <c r="A38" s="389" t="s">
        <v>238</v>
      </c>
      <c r="B38" s="373">
        <v>8.5215605755509998</v>
      </c>
      <c r="C38" s="373">
        <v>6.2311699999999997</v>
      </c>
      <c r="D38" s="374">
        <v>-2.2903905755510001</v>
      </c>
      <c r="E38" s="375">
        <v>0.73122404573099997</v>
      </c>
      <c r="F38" s="373">
        <v>6.2104309664160002</v>
      </c>
      <c r="G38" s="374">
        <v>1.5526077416040001</v>
      </c>
      <c r="H38" s="376">
        <v>0.75368999999999997</v>
      </c>
      <c r="I38" s="373">
        <v>2.4198400000000002</v>
      </c>
      <c r="J38" s="374">
        <v>0.86723225839499996</v>
      </c>
      <c r="K38" s="377">
        <v>0.38964123634600001</v>
      </c>
      <c r="L38" s="119"/>
    </row>
    <row r="39" spans="1:12" ht="14.4" customHeight="1" thickBot="1" x14ac:dyDescent="0.35">
      <c r="A39" s="390" t="s">
        <v>239</v>
      </c>
      <c r="B39" s="368">
        <v>4.9981097399200003</v>
      </c>
      <c r="C39" s="368">
        <v>3.9192</v>
      </c>
      <c r="D39" s="369">
        <v>-1.0789097399200001</v>
      </c>
      <c r="E39" s="370">
        <v>0.78413644436300001</v>
      </c>
      <c r="F39" s="368">
        <v>3.8327793762139999</v>
      </c>
      <c r="G39" s="369">
        <v>0.95819484405300004</v>
      </c>
      <c r="H39" s="371">
        <v>0.4829</v>
      </c>
      <c r="I39" s="368">
        <v>1.4093</v>
      </c>
      <c r="J39" s="369">
        <v>0.45110515594599998</v>
      </c>
      <c r="K39" s="372">
        <v>0.36769661430099998</v>
      </c>
      <c r="L39" s="119"/>
    </row>
    <row r="40" spans="1:12" ht="14.4" customHeight="1" thickBot="1" x14ac:dyDescent="0.35">
      <c r="A40" s="390" t="s">
        <v>240</v>
      </c>
      <c r="B40" s="368">
        <v>3.5234508356299998</v>
      </c>
      <c r="C40" s="368">
        <v>2.3119700000000001</v>
      </c>
      <c r="D40" s="369">
        <v>-1.21148083563</v>
      </c>
      <c r="E40" s="370">
        <v>0.65616638569700003</v>
      </c>
      <c r="F40" s="368">
        <v>2.3776515902009998</v>
      </c>
      <c r="G40" s="369">
        <v>0.59441289755000004</v>
      </c>
      <c r="H40" s="371">
        <v>0.27078999999999998</v>
      </c>
      <c r="I40" s="368">
        <v>1.01054</v>
      </c>
      <c r="J40" s="369">
        <v>0.41612710244899997</v>
      </c>
      <c r="K40" s="372">
        <v>0.42501601334799999</v>
      </c>
      <c r="L40" s="119"/>
    </row>
    <row r="41" spans="1:12" ht="14.4" customHeight="1" thickBot="1" x14ac:dyDescent="0.35">
      <c r="A41" s="389" t="s">
        <v>241</v>
      </c>
      <c r="B41" s="373">
        <v>4</v>
      </c>
      <c r="C41" s="373">
        <v>4.32</v>
      </c>
      <c r="D41" s="374">
        <v>0.31999999999899997</v>
      </c>
      <c r="E41" s="375">
        <v>1.08</v>
      </c>
      <c r="F41" s="373">
        <v>4.5430985915489996</v>
      </c>
      <c r="G41" s="374">
        <v>1.1357746478870001</v>
      </c>
      <c r="H41" s="376">
        <v>0</v>
      </c>
      <c r="I41" s="373">
        <v>0.27</v>
      </c>
      <c r="J41" s="374">
        <v>-0.86577464788699998</v>
      </c>
      <c r="K41" s="377">
        <v>5.9430803571000002E-2</v>
      </c>
      <c r="L41" s="119"/>
    </row>
    <row r="42" spans="1:12" ht="14.4" customHeight="1" thickBot="1" x14ac:dyDescent="0.35">
      <c r="A42" s="390" t="s">
        <v>242</v>
      </c>
      <c r="B42" s="368">
        <v>4</v>
      </c>
      <c r="C42" s="368">
        <v>4.32</v>
      </c>
      <c r="D42" s="369">
        <v>0.31999999999899997</v>
      </c>
      <c r="E42" s="370">
        <v>1.08</v>
      </c>
      <c r="F42" s="368">
        <v>4.5430985915489996</v>
      </c>
      <c r="G42" s="369">
        <v>1.1357746478870001</v>
      </c>
      <c r="H42" s="371">
        <v>0</v>
      </c>
      <c r="I42" s="368">
        <v>0.27</v>
      </c>
      <c r="J42" s="369">
        <v>-0.86577464788699998</v>
      </c>
      <c r="K42" s="372">
        <v>5.9430803571000002E-2</v>
      </c>
      <c r="L42" s="119"/>
    </row>
    <row r="43" spans="1:12" ht="14.4" customHeight="1" thickBot="1" x14ac:dyDescent="0.35">
      <c r="A43" s="389" t="s">
        <v>243</v>
      </c>
      <c r="B43" s="373">
        <v>41</v>
      </c>
      <c r="C43" s="373">
        <v>41.58522</v>
      </c>
      <c r="D43" s="374">
        <v>0.58521999999899998</v>
      </c>
      <c r="E43" s="375">
        <v>1.0142736585359999</v>
      </c>
      <c r="F43" s="373">
        <v>47.315091784304002</v>
      </c>
      <c r="G43" s="374">
        <v>11.828772946076</v>
      </c>
      <c r="H43" s="376">
        <v>3.68764</v>
      </c>
      <c r="I43" s="373">
        <v>10.47167</v>
      </c>
      <c r="J43" s="374">
        <v>-1.357102946076</v>
      </c>
      <c r="K43" s="377">
        <v>0.22131775729600001</v>
      </c>
      <c r="L43" s="119"/>
    </row>
    <row r="44" spans="1:12" ht="14.4" customHeight="1" thickBot="1" x14ac:dyDescent="0.35">
      <c r="A44" s="390" t="s">
        <v>244</v>
      </c>
      <c r="B44" s="368">
        <v>41</v>
      </c>
      <c r="C44" s="368">
        <v>41.58522</v>
      </c>
      <c r="D44" s="369">
        <v>0.58521999999899998</v>
      </c>
      <c r="E44" s="370">
        <v>1.0142736585359999</v>
      </c>
      <c r="F44" s="368">
        <v>47.315091784304002</v>
      </c>
      <c r="G44" s="369">
        <v>11.828772946076</v>
      </c>
      <c r="H44" s="371">
        <v>3.68764</v>
      </c>
      <c r="I44" s="368">
        <v>10.47167</v>
      </c>
      <c r="J44" s="369">
        <v>-1.357102946076</v>
      </c>
      <c r="K44" s="372">
        <v>0.22131775729600001</v>
      </c>
      <c r="L44" s="119"/>
    </row>
    <row r="45" spans="1:12" ht="14.4" customHeight="1" thickBot="1" x14ac:dyDescent="0.35">
      <c r="A45" s="389" t="s">
        <v>245</v>
      </c>
      <c r="B45" s="373">
        <v>0</v>
      </c>
      <c r="C45" s="373">
        <v>0</v>
      </c>
      <c r="D45" s="374">
        <v>0</v>
      </c>
      <c r="E45" s="380" t="s">
        <v>207</v>
      </c>
      <c r="F45" s="373">
        <v>0</v>
      </c>
      <c r="G45" s="374">
        <v>0</v>
      </c>
      <c r="H45" s="376">
        <v>0.9</v>
      </c>
      <c r="I45" s="373">
        <v>0.9</v>
      </c>
      <c r="J45" s="374">
        <v>0.9</v>
      </c>
      <c r="K45" s="381" t="s">
        <v>221</v>
      </c>
      <c r="L45" s="119"/>
    </row>
    <row r="46" spans="1:12" ht="14.4" customHeight="1" thickBot="1" x14ac:dyDescent="0.35">
      <c r="A46" s="390" t="s">
        <v>246</v>
      </c>
      <c r="B46" s="368">
        <v>0</v>
      </c>
      <c r="C46" s="368">
        <v>0</v>
      </c>
      <c r="D46" s="369">
        <v>0</v>
      </c>
      <c r="E46" s="378" t="s">
        <v>207</v>
      </c>
      <c r="F46" s="368">
        <v>0</v>
      </c>
      <c r="G46" s="369">
        <v>0</v>
      </c>
      <c r="H46" s="371">
        <v>0.9</v>
      </c>
      <c r="I46" s="368">
        <v>0.9</v>
      </c>
      <c r="J46" s="369">
        <v>0.9</v>
      </c>
      <c r="K46" s="379" t="s">
        <v>221</v>
      </c>
      <c r="L46" s="119"/>
    </row>
    <row r="47" spans="1:12" ht="14.4" customHeight="1" thickBot="1" x14ac:dyDescent="0.35">
      <c r="A47" s="387" t="s">
        <v>24</v>
      </c>
      <c r="B47" s="368">
        <v>7683</v>
      </c>
      <c r="C47" s="368">
        <v>8217.2832199999993</v>
      </c>
      <c r="D47" s="369">
        <v>534.28321999999901</v>
      </c>
      <c r="E47" s="370">
        <v>1.0695409631649999</v>
      </c>
      <c r="F47" s="368">
        <v>8397.7299999999796</v>
      </c>
      <c r="G47" s="369">
        <v>2099.4324999999899</v>
      </c>
      <c r="H47" s="371">
        <v>666.34337000000198</v>
      </c>
      <c r="I47" s="368">
        <v>1985.6337699999999</v>
      </c>
      <c r="J47" s="369">
        <v>-113.798729999993</v>
      </c>
      <c r="K47" s="372">
        <v>0.23644887011099999</v>
      </c>
      <c r="L47" s="119"/>
    </row>
    <row r="48" spans="1:12" ht="14.4" customHeight="1" thickBot="1" x14ac:dyDescent="0.35">
      <c r="A48" s="393" t="s">
        <v>247</v>
      </c>
      <c r="B48" s="373">
        <v>5654</v>
      </c>
      <c r="C48" s="373">
        <v>6043.777</v>
      </c>
      <c r="D48" s="374">
        <v>389.77699999999697</v>
      </c>
      <c r="E48" s="375">
        <v>1.068938273788</v>
      </c>
      <c r="F48" s="373">
        <v>6178.6899999999796</v>
      </c>
      <c r="G48" s="374">
        <v>1544.6724999999999</v>
      </c>
      <c r="H48" s="376">
        <v>489.95900000000103</v>
      </c>
      <c r="I48" s="373">
        <v>1460.5930000000001</v>
      </c>
      <c r="J48" s="374">
        <v>-84.079499999993004</v>
      </c>
      <c r="K48" s="377">
        <v>0.236392018372</v>
      </c>
      <c r="L48" s="119"/>
    </row>
    <row r="49" spans="1:12" ht="14.4" customHeight="1" thickBot="1" x14ac:dyDescent="0.35">
      <c r="A49" s="389" t="s">
        <v>248</v>
      </c>
      <c r="B49" s="373">
        <v>5638</v>
      </c>
      <c r="C49" s="373">
        <v>6031.7380000000003</v>
      </c>
      <c r="D49" s="374">
        <v>393.73799999999801</v>
      </c>
      <c r="E49" s="375">
        <v>1.069836466832</v>
      </c>
      <c r="F49" s="373">
        <v>6163.99999999998</v>
      </c>
      <c r="G49" s="374">
        <v>1541</v>
      </c>
      <c r="H49" s="376">
        <v>489.95900000000103</v>
      </c>
      <c r="I49" s="373">
        <v>1458.3219999999999</v>
      </c>
      <c r="J49" s="374">
        <v>-82.677999999993006</v>
      </c>
      <c r="K49" s="377">
        <v>0.23658695652100001</v>
      </c>
      <c r="L49" s="119"/>
    </row>
    <row r="50" spans="1:12" ht="14.4" customHeight="1" thickBot="1" x14ac:dyDescent="0.35">
      <c r="A50" s="390" t="s">
        <v>249</v>
      </c>
      <c r="B50" s="368">
        <v>5638</v>
      </c>
      <c r="C50" s="368">
        <v>6031.7380000000003</v>
      </c>
      <c r="D50" s="369">
        <v>393.73799999999801</v>
      </c>
      <c r="E50" s="370">
        <v>1.069836466832</v>
      </c>
      <c r="F50" s="368">
        <v>6163.99999999998</v>
      </c>
      <c r="G50" s="369">
        <v>1541</v>
      </c>
      <c r="H50" s="371">
        <v>489.95900000000103</v>
      </c>
      <c r="I50" s="368">
        <v>1458.3219999999999</v>
      </c>
      <c r="J50" s="369">
        <v>-82.677999999993006</v>
      </c>
      <c r="K50" s="372">
        <v>0.23658695652100001</v>
      </c>
      <c r="L50" s="119"/>
    </row>
    <row r="51" spans="1:12" ht="14.4" customHeight="1" thickBot="1" x14ac:dyDescent="0.35">
      <c r="A51" s="389" t="s">
        <v>250</v>
      </c>
      <c r="B51" s="373">
        <v>16</v>
      </c>
      <c r="C51" s="373">
        <v>6.2889999999999997</v>
      </c>
      <c r="D51" s="374">
        <v>-9.7110000000000003</v>
      </c>
      <c r="E51" s="375">
        <v>0.39306249999999998</v>
      </c>
      <c r="F51" s="373">
        <v>14.69</v>
      </c>
      <c r="G51" s="374">
        <v>3.6724999999999999</v>
      </c>
      <c r="H51" s="376">
        <v>0</v>
      </c>
      <c r="I51" s="373">
        <v>2.2709999999999999</v>
      </c>
      <c r="J51" s="374">
        <v>-1.4015</v>
      </c>
      <c r="K51" s="377">
        <v>0.15459496255899999</v>
      </c>
      <c r="L51" s="119"/>
    </row>
    <row r="52" spans="1:12" ht="14.4" customHeight="1" thickBot="1" x14ac:dyDescent="0.35">
      <c r="A52" s="390" t="s">
        <v>251</v>
      </c>
      <c r="B52" s="368">
        <v>16</v>
      </c>
      <c r="C52" s="368">
        <v>6.2889999999999997</v>
      </c>
      <c r="D52" s="369">
        <v>-9.7110000000000003</v>
      </c>
      <c r="E52" s="370">
        <v>0.39306249999999998</v>
      </c>
      <c r="F52" s="368">
        <v>14.69</v>
      </c>
      <c r="G52" s="369">
        <v>3.6724999999999999</v>
      </c>
      <c r="H52" s="371">
        <v>0</v>
      </c>
      <c r="I52" s="368">
        <v>2.2709999999999999</v>
      </c>
      <c r="J52" s="369">
        <v>-1.4015</v>
      </c>
      <c r="K52" s="372">
        <v>0.15459496255899999</v>
      </c>
      <c r="L52" s="119"/>
    </row>
    <row r="53" spans="1:12" ht="14.4" customHeight="1" thickBot="1" x14ac:dyDescent="0.35">
      <c r="A53" s="392" t="s">
        <v>252</v>
      </c>
      <c r="B53" s="368">
        <v>0</v>
      </c>
      <c r="C53" s="368">
        <v>5.75</v>
      </c>
      <c r="D53" s="369">
        <v>5.75</v>
      </c>
      <c r="E53" s="378" t="s">
        <v>221</v>
      </c>
      <c r="F53" s="368">
        <v>0</v>
      </c>
      <c r="G53" s="369">
        <v>0</v>
      </c>
      <c r="H53" s="371">
        <v>0</v>
      </c>
      <c r="I53" s="368">
        <v>0</v>
      </c>
      <c r="J53" s="369">
        <v>0</v>
      </c>
      <c r="K53" s="379" t="s">
        <v>207</v>
      </c>
      <c r="L53" s="119"/>
    </row>
    <row r="54" spans="1:12" ht="14.4" customHeight="1" thickBot="1" x14ac:dyDescent="0.35">
      <c r="A54" s="390" t="s">
        <v>253</v>
      </c>
      <c r="B54" s="368">
        <v>0</v>
      </c>
      <c r="C54" s="368">
        <v>5.75</v>
      </c>
      <c r="D54" s="369">
        <v>5.75</v>
      </c>
      <c r="E54" s="378" t="s">
        <v>221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207</v>
      </c>
      <c r="L54" s="119"/>
    </row>
    <row r="55" spans="1:12" ht="14.4" customHeight="1" thickBot="1" x14ac:dyDescent="0.35">
      <c r="A55" s="388" t="s">
        <v>254</v>
      </c>
      <c r="B55" s="368">
        <v>1916</v>
      </c>
      <c r="C55" s="368">
        <v>2052.74514</v>
      </c>
      <c r="D55" s="369">
        <v>136.745140000003</v>
      </c>
      <c r="E55" s="370">
        <v>1.0713701148220001</v>
      </c>
      <c r="F55" s="368">
        <v>2095.7600000000002</v>
      </c>
      <c r="G55" s="369">
        <v>523.94000000000005</v>
      </c>
      <c r="H55" s="371">
        <v>166.58475000000001</v>
      </c>
      <c r="I55" s="368">
        <v>495.82850000000002</v>
      </c>
      <c r="J55" s="369">
        <v>-28.111499999999001</v>
      </c>
      <c r="K55" s="372">
        <v>0.23658648891</v>
      </c>
      <c r="L55" s="119"/>
    </row>
    <row r="56" spans="1:12" ht="14.4" customHeight="1" thickBot="1" x14ac:dyDescent="0.35">
      <c r="A56" s="389" t="s">
        <v>255</v>
      </c>
      <c r="B56" s="373">
        <v>506.99999999999801</v>
      </c>
      <c r="C56" s="373">
        <v>543.37314000000003</v>
      </c>
      <c r="D56" s="374">
        <v>36.373140000002003</v>
      </c>
      <c r="E56" s="375">
        <v>1.0717418934909999</v>
      </c>
      <c r="F56" s="373">
        <v>554.76000000000101</v>
      </c>
      <c r="G56" s="374">
        <v>138.69</v>
      </c>
      <c r="H56" s="376">
        <v>44.094999999999999</v>
      </c>
      <c r="I56" s="373">
        <v>131.24799999999999</v>
      </c>
      <c r="J56" s="374">
        <v>-7.4420000000000002</v>
      </c>
      <c r="K56" s="377">
        <v>0.23658518999200001</v>
      </c>
      <c r="L56" s="119"/>
    </row>
    <row r="57" spans="1:12" ht="14.4" customHeight="1" thickBot="1" x14ac:dyDescent="0.35">
      <c r="A57" s="390" t="s">
        <v>256</v>
      </c>
      <c r="B57" s="368">
        <v>506.99999999999801</v>
      </c>
      <c r="C57" s="368">
        <v>543.37314000000003</v>
      </c>
      <c r="D57" s="369">
        <v>36.373140000002003</v>
      </c>
      <c r="E57" s="370">
        <v>1.0717418934909999</v>
      </c>
      <c r="F57" s="368">
        <v>554.76000000000101</v>
      </c>
      <c r="G57" s="369">
        <v>138.69</v>
      </c>
      <c r="H57" s="371">
        <v>44.094999999999999</v>
      </c>
      <c r="I57" s="368">
        <v>131.24799999999999</v>
      </c>
      <c r="J57" s="369">
        <v>-7.4420000000000002</v>
      </c>
      <c r="K57" s="372">
        <v>0.23658518999200001</v>
      </c>
      <c r="L57" s="119"/>
    </row>
    <row r="58" spans="1:12" ht="14.4" customHeight="1" thickBot="1" x14ac:dyDescent="0.35">
      <c r="A58" s="389" t="s">
        <v>257</v>
      </c>
      <c r="B58" s="373">
        <v>1409</v>
      </c>
      <c r="C58" s="373">
        <v>1509.3720000000001</v>
      </c>
      <c r="D58" s="374">
        <v>100.37200000000099</v>
      </c>
      <c r="E58" s="375">
        <v>1.0712363378280001</v>
      </c>
      <c r="F58" s="373">
        <v>1541</v>
      </c>
      <c r="G58" s="374">
        <v>385.24999999999898</v>
      </c>
      <c r="H58" s="376">
        <v>122.48975</v>
      </c>
      <c r="I58" s="373">
        <v>364.58049999999997</v>
      </c>
      <c r="J58" s="374">
        <v>-20.669499999999001</v>
      </c>
      <c r="K58" s="377">
        <v>0.23658695652100001</v>
      </c>
      <c r="L58" s="119"/>
    </row>
    <row r="59" spans="1:12" ht="14.4" customHeight="1" thickBot="1" x14ac:dyDescent="0.35">
      <c r="A59" s="390" t="s">
        <v>258</v>
      </c>
      <c r="B59" s="368">
        <v>1409</v>
      </c>
      <c r="C59" s="368">
        <v>1509.3720000000001</v>
      </c>
      <c r="D59" s="369">
        <v>100.37200000000099</v>
      </c>
      <c r="E59" s="370">
        <v>1.0712363378280001</v>
      </c>
      <c r="F59" s="368">
        <v>1541</v>
      </c>
      <c r="G59" s="369">
        <v>385.24999999999898</v>
      </c>
      <c r="H59" s="371">
        <v>122.48975</v>
      </c>
      <c r="I59" s="368">
        <v>364.58049999999997</v>
      </c>
      <c r="J59" s="369">
        <v>-20.669499999999001</v>
      </c>
      <c r="K59" s="372">
        <v>0.23658695652100001</v>
      </c>
      <c r="L59" s="119"/>
    </row>
    <row r="60" spans="1:12" ht="14.4" customHeight="1" thickBot="1" x14ac:dyDescent="0.35">
      <c r="A60" s="388" t="s">
        <v>259</v>
      </c>
      <c r="B60" s="368">
        <v>113</v>
      </c>
      <c r="C60" s="368">
        <v>120.76108000000001</v>
      </c>
      <c r="D60" s="369">
        <v>7.7610799999989997</v>
      </c>
      <c r="E60" s="370">
        <v>1.068682123893</v>
      </c>
      <c r="F60" s="368">
        <v>123.28</v>
      </c>
      <c r="G60" s="369">
        <v>30.82</v>
      </c>
      <c r="H60" s="371">
        <v>9.7996200000000009</v>
      </c>
      <c r="I60" s="368">
        <v>29.21227</v>
      </c>
      <c r="J60" s="369">
        <v>-1.6077300000000001</v>
      </c>
      <c r="K60" s="372">
        <v>0.23695871187500001</v>
      </c>
      <c r="L60" s="119"/>
    </row>
    <row r="61" spans="1:12" ht="14.4" customHeight="1" thickBot="1" x14ac:dyDescent="0.35">
      <c r="A61" s="389" t="s">
        <v>260</v>
      </c>
      <c r="B61" s="373">
        <v>113</v>
      </c>
      <c r="C61" s="373">
        <v>120.76108000000001</v>
      </c>
      <c r="D61" s="374">
        <v>7.7610799999989997</v>
      </c>
      <c r="E61" s="375">
        <v>1.068682123893</v>
      </c>
      <c r="F61" s="373">
        <v>123.28</v>
      </c>
      <c r="G61" s="374">
        <v>30.82</v>
      </c>
      <c r="H61" s="376">
        <v>9.7996200000000009</v>
      </c>
      <c r="I61" s="373">
        <v>29.21227</v>
      </c>
      <c r="J61" s="374">
        <v>-1.6077300000000001</v>
      </c>
      <c r="K61" s="377">
        <v>0.23695871187500001</v>
      </c>
      <c r="L61" s="119"/>
    </row>
    <row r="62" spans="1:12" ht="14.4" customHeight="1" thickBot="1" x14ac:dyDescent="0.35">
      <c r="A62" s="390" t="s">
        <v>261</v>
      </c>
      <c r="B62" s="368">
        <v>113</v>
      </c>
      <c r="C62" s="368">
        <v>120.76108000000001</v>
      </c>
      <c r="D62" s="369">
        <v>7.7610799999989997</v>
      </c>
      <c r="E62" s="370">
        <v>1.068682123893</v>
      </c>
      <c r="F62" s="368">
        <v>123.28</v>
      </c>
      <c r="G62" s="369">
        <v>30.82</v>
      </c>
      <c r="H62" s="371">
        <v>9.7996200000000009</v>
      </c>
      <c r="I62" s="368">
        <v>29.21227</v>
      </c>
      <c r="J62" s="369">
        <v>-1.6077300000000001</v>
      </c>
      <c r="K62" s="372">
        <v>0.23695871187500001</v>
      </c>
      <c r="L62" s="119"/>
    </row>
    <row r="63" spans="1:12" ht="14.4" customHeight="1" thickBot="1" x14ac:dyDescent="0.35">
      <c r="A63" s="387" t="s">
        <v>262</v>
      </c>
      <c r="B63" s="368">
        <v>0</v>
      </c>
      <c r="C63" s="368">
        <v>136.45670000000001</v>
      </c>
      <c r="D63" s="369">
        <v>136.45670000000001</v>
      </c>
      <c r="E63" s="378" t="s">
        <v>207</v>
      </c>
      <c r="F63" s="368">
        <v>78.849120387813002</v>
      </c>
      <c r="G63" s="369">
        <v>19.712280096952998</v>
      </c>
      <c r="H63" s="371">
        <v>12.66</v>
      </c>
      <c r="I63" s="368">
        <v>25.81</v>
      </c>
      <c r="J63" s="369">
        <v>6.0977199030460003</v>
      </c>
      <c r="K63" s="372">
        <v>0.32733402570699999</v>
      </c>
      <c r="L63" s="119"/>
    </row>
    <row r="64" spans="1:12" ht="14.4" customHeight="1" thickBot="1" x14ac:dyDescent="0.35">
      <c r="A64" s="388" t="s">
        <v>263</v>
      </c>
      <c r="B64" s="368">
        <v>0</v>
      </c>
      <c r="C64" s="368">
        <v>136.45670000000001</v>
      </c>
      <c r="D64" s="369">
        <v>136.45670000000001</v>
      </c>
      <c r="E64" s="378" t="s">
        <v>207</v>
      </c>
      <c r="F64" s="368">
        <v>78.849120387813002</v>
      </c>
      <c r="G64" s="369">
        <v>19.712280096952998</v>
      </c>
      <c r="H64" s="371">
        <v>12.66</v>
      </c>
      <c r="I64" s="368">
        <v>25.81</v>
      </c>
      <c r="J64" s="369">
        <v>6.0977199030460003</v>
      </c>
      <c r="K64" s="372">
        <v>0.32733402570699999</v>
      </c>
      <c r="L64" s="119"/>
    </row>
    <row r="65" spans="1:12" ht="14.4" customHeight="1" thickBot="1" x14ac:dyDescent="0.35">
      <c r="A65" s="389" t="s">
        <v>264</v>
      </c>
      <c r="B65" s="373">
        <v>0</v>
      </c>
      <c r="C65" s="373">
        <v>24.9407</v>
      </c>
      <c r="D65" s="374">
        <v>24.9407</v>
      </c>
      <c r="E65" s="380" t="s">
        <v>221</v>
      </c>
      <c r="F65" s="373">
        <v>27.068333272491</v>
      </c>
      <c r="G65" s="374">
        <v>6.7670833181220003</v>
      </c>
      <c r="H65" s="376">
        <v>7.39</v>
      </c>
      <c r="I65" s="373">
        <v>13.54</v>
      </c>
      <c r="J65" s="374">
        <v>6.7729166818769997</v>
      </c>
      <c r="K65" s="377">
        <v>0.50021550509500001</v>
      </c>
      <c r="L65" s="119"/>
    </row>
    <row r="66" spans="1:12" ht="14.4" customHeight="1" thickBot="1" x14ac:dyDescent="0.35">
      <c r="A66" s="390" t="s">
        <v>265</v>
      </c>
      <c r="B66" s="368">
        <v>0</v>
      </c>
      <c r="C66" s="368">
        <v>0.74070000000000003</v>
      </c>
      <c r="D66" s="369">
        <v>0.74070000000000003</v>
      </c>
      <c r="E66" s="378" t="s">
        <v>221</v>
      </c>
      <c r="F66" s="368">
        <v>0</v>
      </c>
      <c r="G66" s="369">
        <v>0</v>
      </c>
      <c r="H66" s="371">
        <v>0</v>
      </c>
      <c r="I66" s="368">
        <v>0</v>
      </c>
      <c r="J66" s="369">
        <v>0</v>
      </c>
      <c r="K66" s="379" t="s">
        <v>207</v>
      </c>
      <c r="L66" s="119"/>
    </row>
    <row r="67" spans="1:12" ht="14.4" customHeight="1" thickBot="1" x14ac:dyDescent="0.35">
      <c r="A67" s="390" t="s">
        <v>266</v>
      </c>
      <c r="B67" s="368">
        <v>0</v>
      </c>
      <c r="C67" s="368">
        <v>24.2</v>
      </c>
      <c r="D67" s="369">
        <v>24.2</v>
      </c>
      <c r="E67" s="378" t="s">
        <v>221</v>
      </c>
      <c r="F67" s="368">
        <v>27.068333272491</v>
      </c>
      <c r="G67" s="369">
        <v>6.7670833181220003</v>
      </c>
      <c r="H67" s="371">
        <v>7.39</v>
      </c>
      <c r="I67" s="368">
        <v>13.54</v>
      </c>
      <c r="J67" s="369">
        <v>6.7729166818769997</v>
      </c>
      <c r="K67" s="372">
        <v>0.50021550509500001</v>
      </c>
      <c r="L67" s="119"/>
    </row>
    <row r="68" spans="1:12" ht="14.4" customHeight="1" thickBot="1" x14ac:dyDescent="0.35">
      <c r="A68" s="392" t="s">
        <v>267</v>
      </c>
      <c r="B68" s="368">
        <v>0</v>
      </c>
      <c r="C68" s="368">
        <v>5.7</v>
      </c>
      <c r="D68" s="369">
        <v>5.7</v>
      </c>
      <c r="E68" s="378" t="s">
        <v>221</v>
      </c>
      <c r="F68" s="368">
        <v>4.741059715964</v>
      </c>
      <c r="G68" s="369">
        <v>1.185264928991</v>
      </c>
      <c r="H68" s="371">
        <v>0</v>
      </c>
      <c r="I68" s="368">
        <v>0</v>
      </c>
      <c r="J68" s="369">
        <v>-1.185264928991</v>
      </c>
      <c r="K68" s="372">
        <v>0</v>
      </c>
      <c r="L68" s="119"/>
    </row>
    <row r="69" spans="1:12" ht="14.4" customHeight="1" thickBot="1" x14ac:dyDescent="0.35">
      <c r="A69" s="390" t="s">
        <v>268</v>
      </c>
      <c r="B69" s="368">
        <v>0</v>
      </c>
      <c r="C69" s="368">
        <v>5.7</v>
      </c>
      <c r="D69" s="369">
        <v>5.7</v>
      </c>
      <c r="E69" s="378" t="s">
        <v>221</v>
      </c>
      <c r="F69" s="368">
        <v>4.741059715964</v>
      </c>
      <c r="G69" s="369">
        <v>1.185264928991</v>
      </c>
      <c r="H69" s="371">
        <v>0</v>
      </c>
      <c r="I69" s="368">
        <v>0</v>
      </c>
      <c r="J69" s="369">
        <v>-1.185264928991</v>
      </c>
      <c r="K69" s="372">
        <v>0</v>
      </c>
      <c r="L69" s="119"/>
    </row>
    <row r="70" spans="1:12" ht="14.4" customHeight="1" thickBot="1" x14ac:dyDescent="0.35">
      <c r="A70" s="392" t="s">
        <v>269</v>
      </c>
      <c r="B70" s="368">
        <v>0</v>
      </c>
      <c r="C70" s="368">
        <v>105.816</v>
      </c>
      <c r="D70" s="369">
        <v>105.816</v>
      </c>
      <c r="E70" s="378" t="s">
        <v>207</v>
      </c>
      <c r="F70" s="368">
        <v>47.039727399356998</v>
      </c>
      <c r="G70" s="369">
        <v>11.759931849839001</v>
      </c>
      <c r="H70" s="371">
        <v>5.27</v>
      </c>
      <c r="I70" s="368">
        <v>12.27</v>
      </c>
      <c r="J70" s="369">
        <v>0.51006815015999996</v>
      </c>
      <c r="K70" s="372">
        <v>0.26084334834299999</v>
      </c>
      <c r="L70" s="119"/>
    </row>
    <row r="71" spans="1:12" ht="14.4" customHeight="1" thickBot="1" x14ac:dyDescent="0.35">
      <c r="A71" s="390" t="s">
        <v>270</v>
      </c>
      <c r="B71" s="368">
        <v>0</v>
      </c>
      <c r="C71" s="368">
        <v>105.816</v>
      </c>
      <c r="D71" s="369">
        <v>105.816</v>
      </c>
      <c r="E71" s="378" t="s">
        <v>207</v>
      </c>
      <c r="F71" s="368">
        <v>47.039727399356998</v>
      </c>
      <c r="G71" s="369">
        <v>11.759931849839001</v>
      </c>
      <c r="H71" s="371">
        <v>5.27</v>
      </c>
      <c r="I71" s="368">
        <v>12.27</v>
      </c>
      <c r="J71" s="369">
        <v>0.51006815015999996</v>
      </c>
      <c r="K71" s="372">
        <v>0.26084334834299999</v>
      </c>
      <c r="L71" s="119"/>
    </row>
    <row r="72" spans="1:12" ht="14.4" customHeight="1" thickBot="1" x14ac:dyDescent="0.35">
      <c r="A72" s="387" t="s">
        <v>271</v>
      </c>
      <c r="B72" s="368">
        <v>45</v>
      </c>
      <c r="C72" s="368">
        <v>45.02</v>
      </c>
      <c r="D72" s="369">
        <v>1.9999999999000002E-2</v>
      </c>
      <c r="E72" s="370">
        <v>1.0004444444439999</v>
      </c>
      <c r="F72" s="368">
        <v>47.845275356393998</v>
      </c>
      <c r="G72" s="369">
        <v>11.961318839098</v>
      </c>
      <c r="H72" s="371">
        <v>3.8730000000000002</v>
      </c>
      <c r="I72" s="368">
        <v>11.615</v>
      </c>
      <c r="J72" s="369">
        <v>-0.34631883909799999</v>
      </c>
      <c r="K72" s="372">
        <v>0.242761692005</v>
      </c>
      <c r="L72" s="119"/>
    </row>
    <row r="73" spans="1:12" ht="14.4" customHeight="1" thickBot="1" x14ac:dyDescent="0.35">
      <c r="A73" s="388" t="s">
        <v>272</v>
      </c>
      <c r="B73" s="368">
        <v>45</v>
      </c>
      <c r="C73" s="368">
        <v>45.02</v>
      </c>
      <c r="D73" s="369">
        <v>1.9999999999000002E-2</v>
      </c>
      <c r="E73" s="370">
        <v>1.0004444444439999</v>
      </c>
      <c r="F73" s="368">
        <v>47.845275356393998</v>
      </c>
      <c r="G73" s="369">
        <v>11.961318839098</v>
      </c>
      <c r="H73" s="371">
        <v>3.8730000000000002</v>
      </c>
      <c r="I73" s="368">
        <v>11.615</v>
      </c>
      <c r="J73" s="369">
        <v>-0.34631883909799999</v>
      </c>
      <c r="K73" s="372">
        <v>0.242761692005</v>
      </c>
      <c r="L73" s="119"/>
    </row>
    <row r="74" spans="1:12" ht="14.4" customHeight="1" thickBot="1" x14ac:dyDescent="0.35">
      <c r="A74" s="389" t="s">
        <v>273</v>
      </c>
      <c r="B74" s="373">
        <v>45</v>
      </c>
      <c r="C74" s="373">
        <v>45.02</v>
      </c>
      <c r="D74" s="374">
        <v>1.9999999999000002E-2</v>
      </c>
      <c r="E74" s="375">
        <v>1.0004444444439999</v>
      </c>
      <c r="F74" s="373">
        <v>47.845275356393998</v>
      </c>
      <c r="G74" s="374">
        <v>11.961318839098</v>
      </c>
      <c r="H74" s="376">
        <v>3.8730000000000002</v>
      </c>
      <c r="I74" s="373">
        <v>11.615</v>
      </c>
      <c r="J74" s="374">
        <v>-0.34631883909799999</v>
      </c>
      <c r="K74" s="377">
        <v>0.242761692005</v>
      </c>
      <c r="L74" s="119"/>
    </row>
    <row r="75" spans="1:12" ht="14.4" customHeight="1" thickBot="1" x14ac:dyDescent="0.35">
      <c r="A75" s="390" t="s">
        <v>274</v>
      </c>
      <c r="B75" s="368">
        <v>27</v>
      </c>
      <c r="C75" s="368">
        <v>27.146000000000001</v>
      </c>
      <c r="D75" s="369">
        <v>0.14599999999900001</v>
      </c>
      <c r="E75" s="370">
        <v>1.0054074074070001</v>
      </c>
      <c r="F75" s="368">
        <v>28.849574518539999</v>
      </c>
      <c r="G75" s="369">
        <v>7.2123936296349997</v>
      </c>
      <c r="H75" s="371">
        <v>2.347</v>
      </c>
      <c r="I75" s="368">
        <v>7.0369999999999999</v>
      </c>
      <c r="J75" s="369">
        <v>-0.17539362963499999</v>
      </c>
      <c r="K75" s="372">
        <v>0.24392040844400001</v>
      </c>
      <c r="L75" s="119"/>
    </row>
    <row r="76" spans="1:12" ht="14.4" customHeight="1" thickBot="1" x14ac:dyDescent="0.35">
      <c r="A76" s="390" t="s">
        <v>275</v>
      </c>
      <c r="B76" s="368">
        <v>10</v>
      </c>
      <c r="C76" s="368">
        <v>9.9120000000000008</v>
      </c>
      <c r="D76" s="369">
        <v>-8.7999999999999995E-2</v>
      </c>
      <c r="E76" s="370">
        <v>0.99119999999899999</v>
      </c>
      <c r="F76" s="368">
        <v>10.534037524045999</v>
      </c>
      <c r="G76" s="369">
        <v>2.6335093810110002</v>
      </c>
      <c r="H76" s="371">
        <v>0.82599999999999996</v>
      </c>
      <c r="I76" s="368">
        <v>2.4780000000000002</v>
      </c>
      <c r="J76" s="369">
        <v>-0.15550938101100001</v>
      </c>
      <c r="K76" s="372">
        <v>0.235237438099</v>
      </c>
      <c r="L76" s="119"/>
    </row>
    <row r="77" spans="1:12" ht="14.4" customHeight="1" thickBot="1" x14ac:dyDescent="0.35">
      <c r="A77" s="390" t="s">
        <v>276</v>
      </c>
      <c r="B77" s="368">
        <v>8</v>
      </c>
      <c r="C77" s="368">
        <v>7.9619999999999997</v>
      </c>
      <c r="D77" s="369">
        <v>-3.7999999999999999E-2</v>
      </c>
      <c r="E77" s="370">
        <v>0.99524999999899999</v>
      </c>
      <c r="F77" s="368">
        <v>8.4616633138069997</v>
      </c>
      <c r="G77" s="369">
        <v>2.1154158284509998</v>
      </c>
      <c r="H77" s="371">
        <v>0.7</v>
      </c>
      <c r="I77" s="368">
        <v>2.1</v>
      </c>
      <c r="J77" s="369">
        <v>-1.5415828451000001E-2</v>
      </c>
      <c r="K77" s="372">
        <v>0.24817815624600001</v>
      </c>
      <c r="L77" s="119"/>
    </row>
    <row r="78" spans="1:12" ht="14.4" customHeight="1" thickBot="1" x14ac:dyDescent="0.35">
      <c r="A78" s="386" t="s">
        <v>277</v>
      </c>
      <c r="B78" s="368">
        <v>9565.3450051072996</v>
      </c>
      <c r="C78" s="368">
        <v>9729.9359100000001</v>
      </c>
      <c r="D78" s="369">
        <v>164.59090489270201</v>
      </c>
      <c r="E78" s="370">
        <v>1.017207001399</v>
      </c>
      <c r="F78" s="368">
        <v>9940.5993442026593</v>
      </c>
      <c r="G78" s="369">
        <v>2485.1498360506698</v>
      </c>
      <c r="H78" s="371">
        <v>1052.7909500000001</v>
      </c>
      <c r="I78" s="368">
        <v>3210.7743500000001</v>
      </c>
      <c r="J78" s="369">
        <v>725.62451394933498</v>
      </c>
      <c r="K78" s="372">
        <v>0.32299605273499998</v>
      </c>
      <c r="L78" s="119"/>
    </row>
    <row r="79" spans="1:12" ht="14.4" customHeight="1" thickBot="1" x14ac:dyDescent="0.35">
      <c r="A79" s="387" t="s">
        <v>278</v>
      </c>
      <c r="B79" s="368">
        <v>9525.7046443160707</v>
      </c>
      <c r="C79" s="368">
        <v>9686.66633</v>
      </c>
      <c r="D79" s="369">
        <v>160.961685683935</v>
      </c>
      <c r="E79" s="370">
        <v>1.0168976145799999</v>
      </c>
      <c r="F79" s="368">
        <v>9903.0358056514197</v>
      </c>
      <c r="G79" s="369">
        <v>2475.7589514128599</v>
      </c>
      <c r="H79" s="371">
        <v>1045.7993300000001</v>
      </c>
      <c r="I79" s="368">
        <v>3197.8325300000001</v>
      </c>
      <c r="J79" s="369">
        <v>722.07357858714499</v>
      </c>
      <c r="K79" s="372">
        <v>0.32291436613500002</v>
      </c>
      <c r="L79" s="119"/>
    </row>
    <row r="80" spans="1:12" ht="14.4" customHeight="1" thickBot="1" x14ac:dyDescent="0.35">
      <c r="A80" s="388" t="s">
        <v>279</v>
      </c>
      <c r="B80" s="368">
        <v>9525.7046443160707</v>
      </c>
      <c r="C80" s="368">
        <v>9686.66633</v>
      </c>
      <c r="D80" s="369">
        <v>160.961685683935</v>
      </c>
      <c r="E80" s="370">
        <v>1.0168976145799999</v>
      </c>
      <c r="F80" s="368">
        <v>9903.0358056514197</v>
      </c>
      <c r="G80" s="369">
        <v>2475.7589514128599</v>
      </c>
      <c r="H80" s="371">
        <v>1045.7993300000001</v>
      </c>
      <c r="I80" s="368">
        <v>3197.8325300000001</v>
      </c>
      <c r="J80" s="369">
        <v>722.07357858714499</v>
      </c>
      <c r="K80" s="372">
        <v>0.32291436613500002</v>
      </c>
      <c r="L80" s="119"/>
    </row>
    <row r="81" spans="1:12" ht="14.4" customHeight="1" thickBot="1" x14ac:dyDescent="0.35">
      <c r="A81" s="389" t="s">
        <v>280</v>
      </c>
      <c r="B81" s="373">
        <v>60</v>
      </c>
      <c r="C81" s="373">
        <v>38.94462</v>
      </c>
      <c r="D81" s="374">
        <v>-21.05538</v>
      </c>
      <c r="E81" s="375">
        <v>0.64907700000000002</v>
      </c>
      <c r="F81" s="373">
        <v>61.461561239787002</v>
      </c>
      <c r="G81" s="374">
        <v>15.365390309945999</v>
      </c>
      <c r="H81" s="376">
        <v>4.1832000000000003</v>
      </c>
      <c r="I81" s="373">
        <v>20.908799999999999</v>
      </c>
      <c r="J81" s="374">
        <v>5.5434096900530001</v>
      </c>
      <c r="K81" s="377">
        <v>0.34019311547300002</v>
      </c>
      <c r="L81" s="119"/>
    </row>
    <row r="82" spans="1:12" ht="14.4" customHeight="1" thickBot="1" x14ac:dyDescent="0.35">
      <c r="A82" s="390" t="s">
        <v>281</v>
      </c>
      <c r="B82" s="368">
        <v>60</v>
      </c>
      <c r="C82" s="368">
        <v>38.94462</v>
      </c>
      <c r="D82" s="369">
        <v>-21.05538</v>
      </c>
      <c r="E82" s="370">
        <v>0.64907700000000002</v>
      </c>
      <c r="F82" s="368">
        <v>61.461561239787002</v>
      </c>
      <c r="G82" s="369">
        <v>15.365390309945999</v>
      </c>
      <c r="H82" s="371">
        <v>4.1832000000000003</v>
      </c>
      <c r="I82" s="368">
        <v>20.908799999999999</v>
      </c>
      <c r="J82" s="369">
        <v>5.5434096900530001</v>
      </c>
      <c r="K82" s="372">
        <v>0.34019311547300002</v>
      </c>
      <c r="L82" s="119"/>
    </row>
    <row r="83" spans="1:12" ht="14.4" customHeight="1" thickBot="1" x14ac:dyDescent="0.35">
      <c r="A83" s="389" t="s">
        <v>282</v>
      </c>
      <c r="B83" s="373">
        <v>26.704644316067998</v>
      </c>
      <c r="C83" s="373">
        <v>2.1397499999999998</v>
      </c>
      <c r="D83" s="374">
        <v>-24.564894316067999</v>
      </c>
      <c r="E83" s="375">
        <v>8.0126511878000004E-2</v>
      </c>
      <c r="F83" s="373">
        <v>0</v>
      </c>
      <c r="G83" s="374">
        <v>0</v>
      </c>
      <c r="H83" s="376">
        <v>0</v>
      </c>
      <c r="I83" s="373">
        <v>0</v>
      </c>
      <c r="J83" s="374">
        <v>0</v>
      </c>
      <c r="K83" s="381" t="s">
        <v>207</v>
      </c>
      <c r="L83" s="119"/>
    </row>
    <row r="84" spans="1:12" ht="14.4" customHeight="1" thickBot="1" x14ac:dyDescent="0.35">
      <c r="A84" s="390" t="s">
        <v>283</v>
      </c>
      <c r="B84" s="368">
        <v>21.704644316067998</v>
      </c>
      <c r="C84" s="368">
        <v>2.1397499999999998</v>
      </c>
      <c r="D84" s="369">
        <v>-19.564894316067999</v>
      </c>
      <c r="E84" s="370">
        <v>9.8584891272E-2</v>
      </c>
      <c r="F84" s="368">
        <v>0</v>
      </c>
      <c r="G84" s="369">
        <v>0</v>
      </c>
      <c r="H84" s="371">
        <v>0</v>
      </c>
      <c r="I84" s="368">
        <v>0</v>
      </c>
      <c r="J84" s="369">
        <v>0</v>
      </c>
      <c r="K84" s="379" t="s">
        <v>207</v>
      </c>
      <c r="L84" s="119"/>
    </row>
    <row r="85" spans="1:12" ht="14.4" customHeight="1" thickBot="1" x14ac:dyDescent="0.35">
      <c r="A85" s="390" t="s">
        <v>284</v>
      </c>
      <c r="B85" s="368">
        <v>5</v>
      </c>
      <c r="C85" s="368">
        <v>0</v>
      </c>
      <c r="D85" s="369">
        <v>-5</v>
      </c>
      <c r="E85" s="370">
        <v>0</v>
      </c>
      <c r="F85" s="368">
        <v>0</v>
      </c>
      <c r="G85" s="369">
        <v>0</v>
      </c>
      <c r="H85" s="371">
        <v>0</v>
      </c>
      <c r="I85" s="368">
        <v>0</v>
      </c>
      <c r="J85" s="369">
        <v>0</v>
      </c>
      <c r="K85" s="372">
        <v>3</v>
      </c>
      <c r="L85" s="119"/>
    </row>
    <row r="86" spans="1:12" ht="14.4" customHeight="1" thickBot="1" x14ac:dyDescent="0.35">
      <c r="A86" s="389" t="s">
        <v>285</v>
      </c>
      <c r="B86" s="373">
        <v>18</v>
      </c>
      <c r="C86" s="373">
        <v>2.5850599999999999</v>
      </c>
      <c r="D86" s="374">
        <v>-15.41494</v>
      </c>
      <c r="E86" s="375">
        <v>0.14361444444400001</v>
      </c>
      <c r="F86" s="373">
        <v>2.4112980502369998</v>
      </c>
      <c r="G86" s="374">
        <v>0.60282451255900005</v>
      </c>
      <c r="H86" s="376">
        <v>2.9980799999999999</v>
      </c>
      <c r="I86" s="373">
        <v>2.9980799999999999</v>
      </c>
      <c r="J86" s="374">
        <v>2.3952554874400001</v>
      </c>
      <c r="K86" s="377">
        <v>1.2433469183550001</v>
      </c>
      <c r="L86" s="119"/>
    </row>
    <row r="87" spans="1:12" ht="14.4" customHeight="1" thickBot="1" x14ac:dyDescent="0.35">
      <c r="A87" s="390" t="s">
        <v>286</v>
      </c>
      <c r="B87" s="368">
        <v>3</v>
      </c>
      <c r="C87" s="368">
        <v>2.5850599999999999</v>
      </c>
      <c r="D87" s="369">
        <v>-0.41493999999999998</v>
      </c>
      <c r="E87" s="370">
        <v>0.86168666666600002</v>
      </c>
      <c r="F87" s="368">
        <v>2.4112980502369998</v>
      </c>
      <c r="G87" s="369">
        <v>0.60282451255900005</v>
      </c>
      <c r="H87" s="371">
        <v>2.9980799999999999</v>
      </c>
      <c r="I87" s="368">
        <v>2.9980799999999999</v>
      </c>
      <c r="J87" s="369">
        <v>2.3952554874400001</v>
      </c>
      <c r="K87" s="372">
        <v>1.2433469183550001</v>
      </c>
      <c r="L87" s="119"/>
    </row>
    <row r="88" spans="1:12" ht="14.4" customHeight="1" thickBot="1" x14ac:dyDescent="0.35">
      <c r="A88" s="390" t="s">
        <v>287</v>
      </c>
      <c r="B88" s="368">
        <v>15</v>
      </c>
      <c r="C88" s="368">
        <v>0</v>
      </c>
      <c r="D88" s="369">
        <v>-15</v>
      </c>
      <c r="E88" s="370">
        <v>0</v>
      </c>
      <c r="F88" s="368">
        <v>0</v>
      </c>
      <c r="G88" s="369">
        <v>0</v>
      </c>
      <c r="H88" s="371">
        <v>0</v>
      </c>
      <c r="I88" s="368">
        <v>0</v>
      </c>
      <c r="J88" s="369">
        <v>0</v>
      </c>
      <c r="K88" s="372">
        <v>3</v>
      </c>
      <c r="L88" s="119"/>
    </row>
    <row r="89" spans="1:12" ht="14.4" customHeight="1" thickBot="1" x14ac:dyDescent="0.35">
      <c r="A89" s="389" t="s">
        <v>288</v>
      </c>
      <c r="B89" s="373">
        <v>9421</v>
      </c>
      <c r="C89" s="373">
        <v>9406.8353200000001</v>
      </c>
      <c r="D89" s="374">
        <v>-14.164679999996</v>
      </c>
      <c r="E89" s="375">
        <v>0.99849647807999997</v>
      </c>
      <c r="F89" s="373">
        <v>9839.1629463614008</v>
      </c>
      <c r="G89" s="374">
        <v>2459.7907365903502</v>
      </c>
      <c r="H89" s="376">
        <v>1009.1428</v>
      </c>
      <c r="I89" s="373">
        <v>2973.0775800000001</v>
      </c>
      <c r="J89" s="374">
        <v>513.28684340965196</v>
      </c>
      <c r="K89" s="377">
        <v>0.30216773481699999</v>
      </c>
      <c r="L89" s="119"/>
    </row>
    <row r="90" spans="1:12" ht="14.4" customHeight="1" thickBot="1" x14ac:dyDescent="0.35">
      <c r="A90" s="390" t="s">
        <v>289</v>
      </c>
      <c r="B90" s="368">
        <v>3443</v>
      </c>
      <c r="C90" s="368">
        <v>3183.2146400000001</v>
      </c>
      <c r="D90" s="369">
        <v>-259.78535999999798</v>
      </c>
      <c r="E90" s="370">
        <v>0.92454680220700003</v>
      </c>
      <c r="F90" s="368">
        <v>3515.4525986119202</v>
      </c>
      <c r="G90" s="369">
        <v>878.86314965298004</v>
      </c>
      <c r="H90" s="371">
        <v>338.97537999999997</v>
      </c>
      <c r="I90" s="368">
        <v>965.29939000000002</v>
      </c>
      <c r="J90" s="369">
        <v>86.436240347020004</v>
      </c>
      <c r="K90" s="372">
        <v>0.27458751410299997</v>
      </c>
      <c r="L90" s="119"/>
    </row>
    <row r="91" spans="1:12" ht="14.4" customHeight="1" thickBot="1" x14ac:dyDescent="0.35">
      <c r="A91" s="390" t="s">
        <v>290</v>
      </c>
      <c r="B91" s="368">
        <v>5978</v>
      </c>
      <c r="C91" s="368">
        <v>6223.62068</v>
      </c>
      <c r="D91" s="369">
        <v>245.62068000000201</v>
      </c>
      <c r="E91" s="370">
        <v>1.0410874339239999</v>
      </c>
      <c r="F91" s="368">
        <v>6323.7103477494702</v>
      </c>
      <c r="G91" s="369">
        <v>1580.9275869373701</v>
      </c>
      <c r="H91" s="371">
        <v>670.16741999999999</v>
      </c>
      <c r="I91" s="368">
        <v>2007.77819</v>
      </c>
      <c r="J91" s="369">
        <v>426.85060306263199</v>
      </c>
      <c r="K91" s="372">
        <v>0.31750002444600001</v>
      </c>
      <c r="L91" s="119"/>
    </row>
    <row r="92" spans="1:12" ht="14.4" customHeight="1" thickBot="1" x14ac:dyDescent="0.35">
      <c r="A92" s="389" t="s">
        <v>291</v>
      </c>
      <c r="B92" s="373">
        <v>0</v>
      </c>
      <c r="C92" s="373">
        <v>236.16157999999999</v>
      </c>
      <c r="D92" s="374">
        <v>236.16157999999999</v>
      </c>
      <c r="E92" s="380" t="s">
        <v>207</v>
      </c>
      <c r="F92" s="373">
        <v>0</v>
      </c>
      <c r="G92" s="374">
        <v>0</v>
      </c>
      <c r="H92" s="376">
        <v>29.475249999999999</v>
      </c>
      <c r="I92" s="373">
        <v>200.84807000000001</v>
      </c>
      <c r="J92" s="374">
        <v>200.84807000000001</v>
      </c>
      <c r="K92" s="381" t="s">
        <v>207</v>
      </c>
      <c r="L92" s="119"/>
    </row>
    <row r="93" spans="1:12" ht="14.4" customHeight="1" thickBot="1" x14ac:dyDescent="0.35">
      <c r="A93" s="390" t="s">
        <v>292</v>
      </c>
      <c r="B93" s="368">
        <v>0</v>
      </c>
      <c r="C93" s="368">
        <v>175.20015000000001</v>
      </c>
      <c r="D93" s="369">
        <v>175.20015000000001</v>
      </c>
      <c r="E93" s="378" t="s">
        <v>207</v>
      </c>
      <c r="F93" s="368">
        <v>0</v>
      </c>
      <c r="G93" s="369">
        <v>0</v>
      </c>
      <c r="H93" s="371">
        <v>0</v>
      </c>
      <c r="I93" s="368">
        <v>0</v>
      </c>
      <c r="J93" s="369">
        <v>0</v>
      </c>
      <c r="K93" s="379" t="s">
        <v>207</v>
      </c>
      <c r="L93" s="119"/>
    </row>
    <row r="94" spans="1:12" ht="14.4" customHeight="1" thickBot="1" x14ac:dyDescent="0.35">
      <c r="A94" s="390" t="s">
        <v>293</v>
      </c>
      <c r="B94" s="368">
        <v>0</v>
      </c>
      <c r="C94" s="368">
        <v>60.96143</v>
      </c>
      <c r="D94" s="369">
        <v>60.96143</v>
      </c>
      <c r="E94" s="378" t="s">
        <v>207</v>
      </c>
      <c r="F94" s="368">
        <v>0</v>
      </c>
      <c r="G94" s="369">
        <v>0</v>
      </c>
      <c r="H94" s="371">
        <v>29.475249999999999</v>
      </c>
      <c r="I94" s="368">
        <v>200.84807000000001</v>
      </c>
      <c r="J94" s="369">
        <v>200.84807000000001</v>
      </c>
      <c r="K94" s="379" t="s">
        <v>207</v>
      </c>
      <c r="L94" s="119"/>
    </row>
    <row r="95" spans="1:12" ht="14.4" customHeight="1" thickBot="1" x14ac:dyDescent="0.35">
      <c r="A95" s="387" t="s">
        <v>294</v>
      </c>
      <c r="B95" s="368">
        <v>39.640360791230002</v>
      </c>
      <c r="C95" s="368">
        <v>43.269579999999998</v>
      </c>
      <c r="D95" s="369">
        <v>3.6292192087689998</v>
      </c>
      <c r="E95" s="370">
        <v>1.091553637159</v>
      </c>
      <c r="F95" s="368">
        <v>37.563538551240001</v>
      </c>
      <c r="G95" s="369">
        <v>9.3908846378100002</v>
      </c>
      <c r="H95" s="371">
        <v>6.9916200000000002</v>
      </c>
      <c r="I95" s="368">
        <v>12.94182</v>
      </c>
      <c r="J95" s="369">
        <v>3.5509353621890001</v>
      </c>
      <c r="K95" s="372">
        <v>0.34453143923899998</v>
      </c>
      <c r="L95" s="119"/>
    </row>
    <row r="96" spans="1:12" ht="14.4" customHeight="1" thickBot="1" x14ac:dyDescent="0.35">
      <c r="A96" s="388" t="s">
        <v>295</v>
      </c>
      <c r="B96" s="368">
        <v>0</v>
      </c>
      <c r="C96" s="368">
        <v>5.75</v>
      </c>
      <c r="D96" s="369">
        <v>5.75</v>
      </c>
      <c r="E96" s="378" t="s">
        <v>221</v>
      </c>
      <c r="F96" s="368">
        <v>0</v>
      </c>
      <c r="G96" s="369">
        <v>0</v>
      </c>
      <c r="H96" s="371">
        <v>0</v>
      </c>
      <c r="I96" s="368">
        <v>0</v>
      </c>
      <c r="J96" s="369">
        <v>0</v>
      </c>
      <c r="K96" s="379" t="s">
        <v>207</v>
      </c>
      <c r="L96" s="119"/>
    </row>
    <row r="97" spans="1:12" ht="14.4" customHeight="1" thickBot="1" x14ac:dyDescent="0.35">
      <c r="A97" s="389" t="s">
        <v>296</v>
      </c>
      <c r="B97" s="373">
        <v>0</v>
      </c>
      <c r="C97" s="373">
        <v>5.75</v>
      </c>
      <c r="D97" s="374">
        <v>5.75</v>
      </c>
      <c r="E97" s="380" t="s">
        <v>221</v>
      </c>
      <c r="F97" s="373">
        <v>0</v>
      </c>
      <c r="G97" s="374">
        <v>0</v>
      </c>
      <c r="H97" s="376">
        <v>0</v>
      </c>
      <c r="I97" s="373">
        <v>0</v>
      </c>
      <c r="J97" s="374">
        <v>0</v>
      </c>
      <c r="K97" s="381" t="s">
        <v>207</v>
      </c>
      <c r="L97" s="119"/>
    </row>
    <row r="98" spans="1:12" ht="14.4" customHeight="1" thickBot="1" x14ac:dyDescent="0.35">
      <c r="A98" s="390" t="s">
        <v>297</v>
      </c>
      <c r="B98" s="368">
        <v>0</v>
      </c>
      <c r="C98" s="368">
        <v>5.75</v>
      </c>
      <c r="D98" s="369">
        <v>5.75</v>
      </c>
      <c r="E98" s="378" t="s">
        <v>221</v>
      </c>
      <c r="F98" s="368">
        <v>0</v>
      </c>
      <c r="G98" s="369">
        <v>0</v>
      </c>
      <c r="H98" s="371">
        <v>0</v>
      </c>
      <c r="I98" s="368">
        <v>0</v>
      </c>
      <c r="J98" s="369">
        <v>0</v>
      </c>
      <c r="K98" s="379" t="s">
        <v>207</v>
      </c>
      <c r="L98" s="119"/>
    </row>
    <row r="99" spans="1:12" ht="14.4" customHeight="1" thickBot="1" x14ac:dyDescent="0.35">
      <c r="A99" s="393" t="s">
        <v>298</v>
      </c>
      <c r="B99" s="373">
        <v>39.640360791230002</v>
      </c>
      <c r="C99" s="373">
        <v>37.519579999999998</v>
      </c>
      <c r="D99" s="374">
        <v>-2.1207807912300001</v>
      </c>
      <c r="E99" s="375">
        <v>0.94649945790300005</v>
      </c>
      <c r="F99" s="373">
        <v>37.563538551240001</v>
      </c>
      <c r="G99" s="374">
        <v>9.3908846378100002</v>
      </c>
      <c r="H99" s="376">
        <v>6.9916200000000002</v>
      </c>
      <c r="I99" s="373">
        <v>12.94182</v>
      </c>
      <c r="J99" s="374">
        <v>3.5509353621890001</v>
      </c>
      <c r="K99" s="377">
        <v>0.34453143923899998</v>
      </c>
      <c r="L99" s="119"/>
    </row>
    <row r="100" spans="1:12" ht="14.4" customHeight="1" thickBot="1" x14ac:dyDescent="0.35">
      <c r="A100" s="389" t="s">
        <v>299</v>
      </c>
      <c r="B100" s="373">
        <v>0</v>
      </c>
      <c r="C100" s="373">
        <v>-4.0000000000000003E-5</v>
      </c>
      <c r="D100" s="374">
        <v>-4.0000000000000003E-5</v>
      </c>
      <c r="E100" s="380" t="s">
        <v>207</v>
      </c>
      <c r="F100" s="373">
        <v>0</v>
      </c>
      <c r="G100" s="374">
        <v>0</v>
      </c>
      <c r="H100" s="376">
        <v>1.0000000000000001E-5</v>
      </c>
      <c r="I100" s="373">
        <v>1.0000000000000001E-5</v>
      </c>
      <c r="J100" s="374">
        <v>1.0000000000000001E-5</v>
      </c>
      <c r="K100" s="381" t="s">
        <v>207</v>
      </c>
      <c r="L100" s="119"/>
    </row>
    <row r="101" spans="1:12" ht="14.4" customHeight="1" thickBot="1" x14ac:dyDescent="0.35">
      <c r="A101" s="390" t="s">
        <v>300</v>
      </c>
      <c r="B101" s="368">
        <v>0</v>
      </c>
      <c r="C101" s="368">
        <v>-4.0000000000000003E-5</v>
      </c>
      <c r="D101" s="369">
        <v>-4.0000000000000003E-5</v>
      </c>
      <c r="E101" s="378" t="s">
        <v>207</v>
      </c>
      <c r="F101" s="368">
        <v>0</v>
      </c>
      <c r="G101" s="369">
        <v>0</v>
      </c>
      <c r="H101" s="371">
        <v>1.0000000000000001E-5</v>
      </c>
      <c r="I101" s="368">
        <v>1.0000000000000001E-5</v>
      </c>
      <c r="J101" s="369">
        <v>1.0000000000000001E-5</v>
      </c>
      <c r="K101" s="379" t="s">
        <v>207</v>
      </c>
      <c r="L101" s="119"/>
    </row>
    <row r="102" spans="1:12" ht="14.4" customHeight="1" thickBot="1" x14ac:dyDescent="0.35">
      <c r="A102" s="389" t="s">
        <v>301</v>
      </c>
      <c r="B102" s="373">
        <v>39.640360791230002</v>
      </c>
      <c r="C102" s="373">
        <v>37.519620000000003</v>
      </c>
      <c r="D102" s="374">
        <v>-2.1207407912299998</v>
      </c>
      <c r="E102" s="375">
        <v>0.94650046697599999</v>
      </c>
      <c r="F102" s="373">
        <v>37.563538551240001</v>
      </c>
      <c r="G102" s="374">
        <v>9.3908846378100002</v>
      </c>
      <c r="H102" s="376">
        <v>6.9916099999999997</v>
      </c>
      <c r="I102" s="373">
        <v>12.94181</v>
      </c>
      <c r="J102" s="374">
        <v>3.550925362189</v>
      </c>
      <c r="K102" s="377">
        <v>0.34453117302399999</v>
      </c>
      <c r="L102" s="119"/>
    </row>
    <row r="103" spans="1:12" ht="14.4" customHeight="1" thickBot="1" x14ac:dyDescent="0.35">
      <c r="A103" s="390" t="s">
        <v>302</v>
      </c>
      <c r="B103" s="368">
        <v>39.640360791230002</v>
      </c>
      <c r="C103" s="368">
        <v>37.519620000000003</v>
      </c>
      <c r="D103" s="369">
        <v>-2.1207407912299998</v>
      </c>
      <c r="E103" s="370">
        <v>0.94650046697599999</v>
      </c>
      <c r="F103" s="368">
        <v>37.563538551240001</v>
      </c>
      <c r="G103" s="369">
        <v>9.3908846378100002</v>
      </c>
      <c r="H103" s="371">
        <v>6.9916099999999997</v>
      </c>
      <c r="I103" s="368">
        <v>12.94181</v>
      </c>
      <c r="J103" s="369">
        <v>3.550925362189</v>
      </c>
      <c r="K103" s="372">
        <v>0.34453117302399999</v>
      </c>
      <c r="L103" s="119"/>
    </row>
    <row r="104" spans="1:12" ht="14.4" customHeight="1" thickBot="1" x14ac:dyDescent="0.35">
      <c r="A104" s="386" t="s">
        <v>303</v>
      </c>
      <c r="B104" s="368">
        <v>894.69706485726795</v>
      </c>
      <c r="C104" s="368">
        <v>1070.49845</v>
      </c>
      <c r="D104" s="369">
        <v>175.80138514273199</v>
      </c>
      <c r="E104" s="370">
        <v>1.1964926364999999</v>
      </c>
      <c r="F104" s="368">
        <v>0</v>
      </c>
      <c r="G104" s="369">
        <v>0</v>
      </c>
      <c r="H104" s="371">
        <v>83.851140000000001</v>
      </c>
      <c r="I104" s="368">
        <v>253.35124999999999</v>
      </c>
      <c r="J104" s="369">
        <v>253.35124999999999</v>
      </c>
      <c r="K104" s="379" t="s">
        <v>221</v>
      </c>
      <c r="L104" s="119"/>
    </row>
    <row r="105" spans="1:12" ht="14.4" customHeight="1" thickBot="1" x14ac:dyDescent="0.35">
      <c r="A105" s="391" t="s">
        <v>304</v>
      </c>
      <c r="B105" s="373">
        <v>894.69706485726795</v>
      </c>
      <c r="C105" s="373">
        <v>1070.49845</v>
      </c>
      <c r="D105" s="374">
        <v>175.80138514273199</v>
      </c>
      <c r="E105" s="375">
        <v>1.1964926364999999</v>
      </c>
      <c r="F105" s="373">
        <v>0</v>
      </c>
      <c r="G105" s="374">
        <v>0</v>
      </c>
      <c r="H105" s="376">
        <v>83.851140000000001</v>
      </c>
      <c r="I105" s="373">
        <v>253.35124999999999</v>
      </c>
      <c r="J105" s="374">
        <v>253.35124999999999</v>
      </c>
      <c r="K105" s="381" t="s">
        <v>221</v>
      </c>
      <c r="L105" s="119"/>
    </row>
    <row r="106" spans="1:12" ht="14.4" customHeight="1" thickBot="1" x14ac:dyDescent="0.35">
      <c r="A106" s="393" t="s">
        <v>30</v>
      </c>
      <c r="B106" s="373">
        <v>894.69706485726795</v>
      </c>
      <c r="C106" s="373">
        <v>1070.49845</v>
      </c>
      <c r="D106" s="374">
        <v>175.80138514273199</v>
      </c>
      <c r="E106" s="375">
        <v>1.1964926364999999</v>
      </c>
      <c r="F106" s="373">
        <v>0</v>
      </c>
      <c r="G106" s="374">
        <v>0</v>
      </c>
      <c r="H106" s="376">
        <v>83.851140000000001</v>
      </c>
      <c r="I106" s="373">
        <v>253.35124999999999</v>
      </c>
      <c r="J106" s="374">
        <v>253.35124999999999</v>
      </c>
      <c r="K106" s="381" t="s">
        <v>221</v>
      </c>
      <c r="L106" s="119"/>
    </row>
    <row r="107" spans="1:12" ht="14.4" customHeight="1" thickBot="1" x14ac:dyDescent="0.35">
      <c r="A107" s="389" t="s">
        <v>305</v>
      </c>
      <c r="B107" s="373">
        <v>6.4036590588889997</v>
      </c>
      <c r="C107" s="373">
        <v>5.1989999999999998</v>
      </c>
      <c r="D107" s="374">
        <v>-1.204659058889</v>
      </c>
      <c r="E107" s="375">
        <v>0.81187957575299996</v>
      </c>
      <c r="F107" s="373">
        <v>0</v>
      </c>
      <c r="G107" s="374">
        <v>0</v>
      </c>
      <c r="H107" s="376">
        <v>0</v>
      </c>
      <c r="I107" s="373">
        <v>0.47</v>
      </c>
      <c r="J107" s="374">
        <v>0.47</v>
      </c>
      <c r="K107" s="381" t="s">
        <v>221</v>
      </c>
      <c r="L107" s="119"/>
    </row>
    <row r="108" spans="1:12" ht="14.4" customHeight="1" thickBot="1" x14ac:dyDescent="0.35">
      <c r="A108" s="390" t="s">
        <v>306</v>
      </c>
      <c r="B108" s="368">
        <v>6.4036590588889997</v>
      </c>
      <c r="C108" s="368">
        <v>5.1989999999999998</v>
      </c>
      <c r="D108" s="369">
        <v>-1.204659058889</v>
      </c>
      <c r="E108" s="370">
        <v>0.81187957575299996</v>
      </c>
      <c r="F108" s="368">
        <v>0</v>
      </c>
      <c r="G108" s="369">
        <v>0</v>
      </c>
      <c r="H108" s="371">
        <v>0</v>
      </c>
      <c r="I108" s="368">
        <v>0.47</v>
      </c>
      <c r="J108" s="369">
        <v>0.47</v>
      </c>
      <c r="K108" s="379" t="s">
        <v>221</v>
      </c>
      <c r="L108" s="119"/>
    </row>
    <row r="109" spans="1:12" ht="14.4" customHeight="1" thickBot="1" x14ac:dyDescent="0.35">
      <c r="A109" s="389" t="s">
        <v>307</v>
      </c>
      <c r="B109" s="373">
        <v>7.8691135140999999E-2</v>
      </c>
      <c r="C109" s="373">
        <v>1.617</v>
      </c>
      <c r="D109" s="374">
        <v>1.5383088648579999</v>
      </c>
      <c r="E109" s="375">
        <v>20.548693281452</v>
      </c>
      <c r="F109" s="373">
        <v>0</v>
      </c>
      <c r="G109" s="374">
        <v>0</v>
      </c>
      <c r="H109" s="376">
        <v>0</v>
      </c>
      <c r="I109" s="373">
        <v>0.14699999999999999</v>
      </c>
      <c r="J109" s="374">
        <v>0.14699999999999999</v>
      </c>
      <c r="K109" s="381" t="s">
        <v>221</v>
      </c>
      <c r="L109" s="119"/>
    </row>
    <row r="110" spans="1:12" ht="14.4" customHeight="1" thickBot="1" x14ac:dyDescent="0.35">
      <c r="A110" s="390" t="s">
        <v>308</v>
      </c>
      <c r="B110" s="368">
        <v>7.8691135140999999E-2</v>
      </c>
      <c r="C110" s="368">
        <v>1.617</v>
      </c>
      <c r="D110" s="369">
        <v>1.5383088648579999</v>
      </c>
      <c r="E110" s="370">
        <v>20.548693281452</v>
      </c>
      <c r="F110" s="368">
        <v>0</v>
      </c>
      <c r="G110" s="369">
        <v>0</v>
      </c>
      <c r="H110" s="371">
        <v>0</v>
      </c>
      <c r="I110" s="368">
        <v>0.14699999999999999</v>
      </c>
      <c r="J110" s="369">
        <v>0.14699999999999999</v>
      </c>
      <c r="K110" s="379" t="s">
        <v>221</v>
      </c>
      <c r="L110" s="119"/>
    </row>
    <row r="111" spans="1:12" ht="14.4" customHeight="1" thickBot="1" x14ac:dyDescent="0.35">
      <c r="A111" s="389" t="s">
        <v>309</v>
      </c>
      <c r="B111" s="373">
        <v>210.792017746835</v>
      </c>
      <c r="C111" s="373">
        <v>216.17085</v>
      </c>
      <c r="D111" s="374">
        <v>5.378832253164</v>
      </c>
      <c r="E111" s="375">
        <v>1.025517248284</v>
      </c>
      <c r="F111" s="373">
        <v>0</v>
      </c>
      <c r="G111" s="374">
        <v>0</v>
      </c>
      <c r="H111" s="376">
        <v>15.15748</v>
      </c>
      <c r="I111" s="373">
        <v>47.011200000000002</v>
      </c>
      <c r="J111" s="374">
        <v>47.011200000000002</v>
      </c>
      <c r="K111" s="381" t="s">
        <v>221</v>
      </c>
      <c r="L111" s="119"/>
    </row>
    <row r="112" spans="1:12" ht="14.4" customHeight="1" thickBot="1" x14ac:dyDescent="0.35">
      <c r="A112" s="390" t="s">
        <v>310</v>
      </c>
      <c r="B112" s="368">
        <v>210.792017746835</v>
      </c>
      <c r="C112" s="368">
        <v>216.17085</v>
      </c>
      <c r="D112" s="369">
        <v>5.378832253164</v>
      </c>
      <c r="E112" s="370">
        <v>1.025517248284</v>
      </c>
      <c r="F112" s="368">
        <v>0</v>
      </c>
      <c r="G112" s="369">
        <v>0</v>
      </c>
      <c r="H112" s="371">
        <v>15.15748</v>
      </c>
      <c r="I112" s="368">
        <v>47.011200000000002</v>
      </c>
      <c r="J112" s="369">
        <v>47.011200000000002</v>
      </c>
      <c r="K112" s="379" t="s">
        <v>221</v>
      </c>
      <c r="L112" s="119"/>
    </row>
    <row r="113" spans="1:12" ht="14.4" customHeight="1" thickBot="1" x14ac:dyDescent="0.35">
      <c r="A113" s="389" t="s">
        <v>311</v>
      </c>
      <c r="B113" s="373">
        <v>677.42269691640104</v>
      </c>
      <c r="C113" s="373">
        <v>847.51160000000004</v>
      </c>
      <c r="D113" s="374">
        <v>170.08890308359901</v>
      </c>
      <c r="E113" s="375">
        <v>1.251082380111</v>
      </c>
      <c r="F113" s="373">
        <v>0</v>
      </c>
      <c r="G113" s="374">
        <v>0</v>
      </c>
      <c r="H113" s="376">
        <v>68.693659999999994</v>
      </c>
      <c r="I113" s="373">
        <v>205.72305</v>
      </c>
      <c r="J113" s="374">
        <v>205.72305</v>
      </c>
      <c r="K113" s="381" t="s">
        <v>221</v>
      </c>
      <c r="L113" s="119"/>
    </row>
    <row r="114" spans="1:12" ht="14.4" customHeight="1" thickBot="1" x14ac:dyDescent="0.35">
      <c r="A114" s="390" t="s">
        <v>312</v>
      </c>
      <c r="B114" s="368">
        <v>677.42269691640104</v>
      </c>
      <c r="C114" s="368">
        <v>847.51160000000004</v>
      </c>
      <c r="D114" s="369">
        <v>170.08890308359901</v>
      </c>
      <c r="E114" s="370">
        <v>1.251082380111</v>
      </c>
      <c r="F114" s="368">
        <v>0</v>
      </c>
      <c r="G114" s="369">
        <v>0</v>
      </c>
      <c r="H114" s="371">
        <v>68.693659999999994</v>
      </c>
      <c r="I114" s="368">
        <v>205.72305</v>
      </c>
      <c r="J114" s="369">
        <v>205.72305</v>
      </c>
      <c r="K114" s="379" t="s">
        <v>221</v>
      </c>
      <c r="L114" s="119"/>
    </row>
    <row r="115" spans="1:12" ht="14.4" customHeight="1" thickBot="1" x14ac:dyDescent="0.35">
      <c r="A115" s="394"/>
      <c r="B115" s="368">
        <v>744.88341689165998</v>
      </c>
      <c r="C115" s="368">
        <v>17.274699999997999</v>
      </c>
      <c r="D115" s="369">
        <v>-727.60871689166197</v>
      </c>
      <c r="E115" s="370">
        <v>2.3191145900000001E-2</v>
      </c>
      <c r="F115" s="368">
        <v>1218.7232212865799</v>
      </c>
      <c r="G115" s="369">
        <v>304.68080532164402</v>
      </c>
      <c r="H115" s="371">
        <v>264.99992999999898</v>
      </c>
      <c r="I115" s="368">
        <v>872.36035999999899</v>
      </c>
      <c r="J115" s="369">
        <v>567.67955467835498</v>
      </c>
      <c r="K115" s="372">
        <v>0.71579858721199996</v>
      </c>
      <c r="L115" s="119"/>
    </row>
    <row r="116" spans="1:12" ht="14.4" customHeight="1" thickBot="1" x14ac:dyDescent="0.35">
      <c r="A116" s="395" t="s">
        <v>42</v>
      </c>
      <c r="B116" s="382">
        <v>744.88341689165998</v>
      </c>
      <c r="C116" s="382">
        <v>17.274699999997999</v>
      </c>
      <c r="D116" s="383">
        <v>-727.60871689166197</v>
      </c>
      <c r="E116" s="384">
        <v>-1.2696741691690001</v>
      </c>
      <c r="F116" s="382">
        <v>1218.7232212865799</v>
      </c>
      <c r="G116" s="383">
        <v>304.68080532164402</v>
      </c>
      <c r="H116" s="382">
        <v>264.99992999999898</v>
      </c>
      <c r="I116" s="382">
        <v>872.36035999999899</v>
      </c>
      <c r="J116" s="383">
        <v>567.67955467835498</v>
      </c>
      <c r="K116" s="385">
        <v>0.71579858721199996</v>
      </c>
      <c r="L116" s="119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05" t="s">
        <v>101</v>
      </c>
      <c r="B1" s="306"/>
      <c r="C1" s="306"/>
      <c r="D1" s="306"/>
      <c r="E1" s="306"/>
      <c r="F1" s="306"/>
      <c r="G1" s="276"/>
      <c r="H1" s="307"/>
      <c r="I1" s="307"/>
    </row>
    <row r="2" spans="1:10" ht="14.4" customHeight="1" thickBot="1" x14ac:dyDescent="0.35">
      <c r="A2" s="192" t="s">
        <v>206</v>
      </c>
      <c r="B2" s="175"/>
      <c r="C2" s="175"/>
      <c r="D2" s="175"/>
      <c r="E2" s="175"/>
      <c r="F2" s="175"/>
    </row>
    <row r="3" spans="1:10" ht="14.4" customHeight="1" thickBot="1" x14ac:dyDescent="0.35">
      <c r="A3" s="192"/>
      <c r="B3" s="219"/>
      <c r="C3" s="218">
        <v>2015</v>
      </c>
      <c r="D3" s="198">
        <v>2017</v>
      </c>
      <c r="E3" s="7"/>
      <c r="F3" s="284">
        <v>2018</v>
      </c>
      <c r="G3" s="302"/>
      <c r="H3" s="302"/>
      <c r="I3" s="285"/>
    </row>
    <row r="4" spans="1:10" ht="14.4" customHeight="1" thickBot="1" x14ac:dyDescent="0.35">
      <c r="A4" s="202" t="s">
        <v>0</v>
      </c>
      <c r="B4" s="203" t="s">
        <v>143</v>
      </c>
      <c r="C4" s="303" t="s">
        <v>48</v>
      </c>
      <c r="D4" s="304"/>
      <c r="E4" s="204"/>
      <c r="F4" s="199" t="s">
        <v>48</v>
      </c>
      <c r="G4" s="200" t="s">
        <v>49</v>
      </c>
      <c r="H4" s="200" t="s">
        <v>43</v>
      </c>
      <c r="I4" s="201" t="s">
        <v>50</v>
      </c>
    </row>
    <row r="5" spans="1:10" ht="14.4" customHeight="1" x14ac:dyDescent="0.3">
      <c r="A5" s="396" t="s">
        <v>313</v>
      </c>
      <c r="B5" s="397" t="s">
        <v>314</v>
      </c>
      <c r="C5" s="398" t="s">
        <v>315</v>
      </c>
      <c r="D5" s="398" t="s">
        <v>315</v>
      </c>
      <c r="E5" s="398"/>
      <c r="F5" s="398" t="s">
        <v>315</v>
      </c>
      <c r="G5" s="398" t="s">
        <v>315</v>
      </c>
      <c r="H5" s="398" t="s">
        <v>315</v>
      </c>
      <c r="I5" s="399" t="s">
        <v>315</v>
      </c>
      <c r="J5" s="400" t="s">
        <v>44</v>
      </c>
    </row>
    <row r="6" spans="1:10" ht="14.4" customHeight="1" x14ac:dyDescent="0.3">
      <c r="A6" s="396" t="s">
        <v>313</v>
      </c>
      <c r="B6" s="397" t="s">
        <v>316</v>
      </c>
      <c r="C6" s="398">
        <v>0</v>
      </c>
      <c r="D6" s="398">
        <v>0</v>
      </c>
      <c r="E6" s="398"/>
      <c r="F6" s="398">
        <v>0</v>
      </c>
      <c r="G6" s="398">
        <v>0</v>
      </c>
      <c r="H6" s="398">
        <v>0</v>
      </c>
      <c r="I6" s="399" t="s">
        <v>315</v>
      </c>
      <c r="J6" s="400" t="s">
        <v>1</v>
      </c>
    </row>
    <row r="7" spans="1:10" ht="14.4" customHeight="1" x14ac:dyDescent="0.3">
      <c r="A7" s="396" t="s">
        <v>313</v>
      </c>
      <c r="B7" s="397" t="s">
        <v>317</v>
      </c>
      <c r="C7" s="398">
        <v>0</v>
      </c>
      <c r="D7" s="398">
        <v>0</v>
      </c>
      <c r="E7" s="398"/>
      <c r="F7" s="398">
        <v>0</v>
      </c>
      <c r="G7" s="398">
        <v>0</v>
      </c>
      <c r="H7" s="398">
        <v>0</v>
      </c>
      <c r="I7" s="399" t="s">
        <v>315</v>
      </c>
      <c r="J7" s="400" t="s">
        <v>318</v>
      </c>
    </row>
    <row r="9" spans="1:10" ht="14.4" customHeight="1" x14ac:dyDescent="0.3">
      <c r="A9" s="396" t="s">
        <v>313</v>
      </c>
      <c r="B9" s="397" t="s">
        <v>314</v>
      </c>
      <c r="C9" s="398" t="s">
        <v>315</v>
      </c>
      <c r="D9" s="398" t="s">
        <v>315</v>
      </c>
      <c r="E9" s="398"/>
      <c r="F9" s="398" t="s">
        <v>315</v>
      </c>
      <c r="G9" s="398" t="s">
        <v>315</v>
      </c>
      <c r="H9" s="398" t="s">
        <v>315</v>
      </c>
      <c r="I9" s="399" t="s">
        <v>315</v>
      </c>
      <c r="J9" s="400" t="s">
        <v>44</v>
      </c>
    </row>
    <row r="10" spans="1:10" ht="14.4" customHeight="1" x14ac:dyDescent="0.3">
      <c r="A10" s="396" t="s">
        <v>319</v>
      </c>
      <c r="B10" s="397" t="s">
        <v>320</v>
      </c>
      <c r="C10" s="398" t="s">
        <v>315</v>
      </c>
      <c r="D10" s="398" t="s">
        <v>315</v>
      </c>
      <c r="E10" s="398"/>
      <c r="F10" s="398" t="s">
        <v>315</v>
      </c>
      <c r="G10" s="398" t="s">
        <v>315</v>
      </c>
      <c r="H10" s="398" t="s">
        <v>315</v>
      </c>
      <c r="I10" s="399" t="s">
        <v>315</v>
      </c>
      <c r="J10" s="400" t="s">
        <v>0</v>
      </c>
    </row>
    <row r="11" spans="1:10" ht="14.4" customHeight="1" x14ac:dyDescent="0.3">
      <c r="A11" s="396" t="s">
        <v>319</v>
      </c>
      <c r="B11" s="397" t="s">
        <v>316</v>
      </c>
      <c r="C11" s="398">
        <v>0</v>
      </c>
      <c r="D11" s="398">
        <v>0</v>
      </c>
      <c r="E11" s="398"/>
      <c r="F11" s="398">
        <v>0</v>
      </c>
      <c r="G11" s="398">
        <v>0</v>
      </c>
      <c r="H11" s="398">
        <v>0</v>
      </c>
      <c r="I11" s="399" t="s">
        <v>315</v>
      </c>
      <c r="J11" s="400" t="s">
        <v>1</v>
      </c>
    </row>
    <row r="12" spans="1:10" ht="14.4" customHeight="1" x14ac:dyDescent="0.3">
      <c r="A12" s="396" t="s">
        <v>319</v>
      </c>
      <c r="B12" s="397" t="s">
        <v>321</v>
      </c>
      <c r="C12" s="398">
        <v>0</v>
      </c>
      <c r="D12" s="398">
        <v>0</v>
      </c>
      <c r="E12" s="398"/>
      <c r="F12" s="398">
        <v>0</v>
      </c>
      <c r="G12" s="398">
        <v>0</v>
      </c>
      <c r="H12" s="398">
        <v>0</v>
      </c>
      <c r="I12" s="399" t="s">
        <v>315</v>
      </c>
      <c r="J12" s="400" t="s">
        <v>322</v>
      </c>
    </row>
    <row r="13" spans="1:10" ht="14.4" customHeight="1" x14ac:dyDescent="0.3">
      <c r="A13" s="396" t="s">
        <v>315</v>
      </c>
      <c r="B13" s="397" t="s">
        <v>315</v>
      </c>
      <c r="C13" s="398" t="s">
        <v>315</v>
      </c>
      <c r="D13" s="398" t="s">
        <v>315</v>
      </c>
      <c r="E13" s="398"/>
      <c r="F13" s="398" t="s">
        <v>315</v>
      </c>
      <c r="G13" s="398" t="s">
        <v>315</v>
      </c>
      <c r="H13" s="398" t="s">
        <v>315</v>
      </c>
      <c r="I13" s="399" t="s">
        <v>315</v>
      </c>
      <c r="J13" s="400" t="s">
        <v>323</v>
      </c>
    </row>
    <row r="14" spans="1:10" ht="14.4" customHeight="1" x14ac:dyDescent="0.3">
      <c r="A14" s="396" t="s">
        <v>313</v>
      </c>
      <c r="B14" s="397" t="s">
        <v>317</v>
      </c>
      <c r="C14" s="398">
        <v>0</v>
      </c>
      <c r="D14" s="398">
        <v>0</v>
      </c>
      <c r="E14" s="398"/>
      <c r="F14" s="398">
        <v>0</v>
      </c>
      <c r="G14" s="398">
        <v>0</v>
      </c>
      <c r="H14" s="398">
        <v>0</v>
      </c>
      <c r="I14" s="399" t="s">
        <v>315</v>
      </c>
      <c r="J14" s="400" t="s">
        <v>318</v>
      </c>
    </row>
  </sheetData>
  <mergeCells count="3">
    <mergeCell ref="F3:I3"/>
    <mergeCell ref="C4:D4"/>
    <mergeCell ref="A1:I1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B5:D7 F5:I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5">
      <formula>$H9&gt;0</formula>
    </cfRule>
  </conditionalFormatting>
  <conditionalFormatting sqref="A9:A14">
    <cfRule type="expression" dxfId="10" priority="2">
      <formula>AND($J9&lt;&gt;"mezeraKL",$J9&lt;&gt;"")</formula>
    </cfRule>
  </conditionalFormatting>
  <conditionalFormatting sqref="I9:I14">
    <cfRule type="expression" dxfId="9" priority="6">
      <formula>$I9&gt;1</formula>
    </cfRule>
  </conditionalFormatting>
  <conditionalFormatting sqref="B9:B14">
    <cfRule type="expression" dxfId="8" priority="1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2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1" customWidth="1"/>
    <col min="18" max="18" width="7.33203125" style="222" customWidth="1"/>
    <col min="19" max="19" width="8" style="191" customWidth="1"/>
    <col min="21" max="21" width="11.21875" bestFit="1" customWidth="1"/>
  </cols>
  <sheetData>
    <row r="1" spans="1:19" ht="18.600000000000001" thickBot="1" x14ac:dyDescent="0.4">
      <c r="A1" s="308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" thickBot="1" x14ac:dyDescent="0.35">
      <c r="A2" s="192" t="s">
        <v>206</v>
      </c>
      <c r="B2" s="193"/>
    </row>
    <row r="3" spans="1:19" x14ac:dyDescent="0.3">
      <c r="A3" s="322" t="s">
        <v>139</v>
      </c>
      <c r="B3" s="323"/>
      <c r="C3" s="324" t="s">
        <v>128</v>
      </c>
      <c r="D3" s="325"/>
      <c r="E3" s="325"/>
      <c r="F3" s="326"/>
      <c r="G3" s="327" t="s">
        <v>129</v>
      </c>
      <c r="H3" s="328"/>
      <c r="I3" s="328"/>
      <c r="J3" s="329"/>
      <c r="K3" s="330" t="s">
        <v>138</v>
      </c>
      <c r="L3" s="331"/>
      <c r="M3" s="331"/>
      <c r="N3" s="331"/>
      <c r="O3" s="332"/>
      <c r="P3" s="328" t="s">
        <v>181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180</v>
      </c>
      <c r="D4" s="345" t="s">
        <v>82</v>
      </c>
      <c r="E4" s="345" t="s">
        <v>50</v>
      </c>
      <c r="F4" s="320" t="s">
        <v>43</v>
      </c>
      <c r="G4" s="335" t="s">
        <v>130</v>
      </c>
      <c r="H4" s="337" t="s">
        <v>134</v>
      </c>
      <c r="I4" s="337" t="s">
        <v>179</v>
      </c>
      <c r="J4" s="339" t="s">
        <v>131</v>
      </c>
      <c r="K4" s="317" t="s">
        <v>178</v>
      </c>
      <c r="L4" s="318"/>
      <c r="M4" s="318"/>
      <c r="N4" s="319"/>
      <c r="O4" s="320" t="s">
        <v>177</v>
      </c>
      <c r="P4" s="309" t="s">
        <v>176</v>
      </c>
      <c r="Q4" s="309" t="s">
        <v>141</v>
      </c>
      <c r="R4" s="311" t="s">
        <v>50</v>
      </c>
      <c r="S4" s="313" t="s">
        <v>140</v>
      </c>
    </row>
    <row r="5" spans="1:19" s="257" customFormat="1" ht="19.2" customHeight="1" x14ac:dyDescent="0.3">
      <c r="A5" s="315" t="s">
        <v>175</v>
      </c>
      <c r="B5" s="316"/>
      <c r="C5" s="344"/>
      <c r="D5" s="346"/>
      <c r="E5" s="346"/>
      <c r="F5" s="321"/>
      <c r="G5" s="336"/>
      <c r="H5" s="338"/>
      <c r="I5" s="338"/>
      <c r="J5" s="340"/>
      <c r="K5" s="260" t="s">
        <v>132</v>
      </c>
      <c r="L5" s="259" t="s">
        <v>133</v>
      </c>
      <c r="M5" s="259" t="s">
        <v>174</v>
      </c>
      <c r="N5" s="258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127</v>
      </c>
      <c r="B6" s="334"/>
      <c r="C6" s="256">
        <f ca="1">SUM(Tabulka[01 uv_sk])/2</f>
        <v>12.6</v>
      </c>
      <c r="D6" s="254"/>
      <c r="E6" s="254"/>
      <c r="F6" s="253"/>
      <c r="G6" s="255">
        <f ca="1">SUM(Tabulka[05 h_vram])/2</f>
        <v>6098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2724</v>
      </c>
      <c r="N6" s="254">
        <f ca="1">SUM(Tabulka[12 m_oc])/2</f>
        <v>2724</v>
      </c>
      <c r="O6" s="253">
        <f ca="1">SUM(Tabulka[13 m_sk])/2</f>
        <v>1460593</v>
      </c>
      <c r="P6" s="252">
        <f ca="1">SUM(Tabulka[14_vzsk])/2</f>
        <v>19290</v>
      </c>
      <c r="Q6" s="252">
        <f ca="1">SUM(Tabulka[15_vzpl])/2</f>
        <v>5256.9546225926915</v>
      </c>
      <c r="R6" s="251">
        <f ca="1">IF(Q6=0,0,P6/Q6)</f>
        <v>3.669424863798104</v>
      </c>
      <c r="S6" s="250">
        <f ca="1">Q6-P6</f>
        <v>-14033.045377407308</v>
      </c>
    </row>
    <row r="7" spans="1:19" hidden="1" x14ac:dyDescent="0.3">
      <c r="A7" s="249" t="s">
        <v>173</v>
      </c>
      <c r="B7" s="248" t="s">
        <v>172</v>
      </c>
      <c r="C7" s="247" t="s">
        <v>171</v>
      </c>
      <c r="D7" s="246" t="s">
        <v>170</v>
      </c>
      <c r="E7" s="245" t="s">
        <v>169</v>
      </c>
      <c r="F7" s="244" t="s">
        <v>168</v>
      </c>
      <c r="G7" s="243" t="s">
        <v>167</v>
      </c>
      <c r="H7" s="241" t="s">
        <v>166</v>
      </c>
      <c r="I7" s="241" t="s">
        <v>165</v>
      </c>
      <c r="J7" s="240" t="s">
        <v>164</v>
      </c>
      <c r="K7" s="242" t="s">
        <v>163</v>
      </c>
      <c r="L7" s="241" t="s">
        <v>162</v>
      </c>
      <c r="M7" s="241" t="s">
        <v>161</v>
      </c>
      <c r="N7" s="240" t="s">
        <v>160</v>
      </c>
      <c r="O7" s="239" t="s">
        <v>159</v>
      </c>
      <c r="P7" s="238" t="s">
        <v>158</v>
      </c>
      <c r="Q7" s="237" t="s">
        <v>157</v>
      </c>
      <c r="R7" s="236" t="s">
        <v>156</v>
      </c>
      <c r="S7" s="235" t="s">
        <v>155</v>
      </c>
    </row>
    <row r="8" spans="1:19" x14ac:dyDescent="0.3">
      <c r="A8" s="232" t="s">
        <v>324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5610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2724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2724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1387733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5256.9546225926915</v>
      </c>
      <c r="R8" s="234">
        <f ca="1">IF(Tabulka[[#This Row],[15_vzpl]]=0,"",Tabulka[[#This Row],[14_vzsk]]/Tabulka[[#This Row],[15_vzpl]])</f>
        <v>3.669424863798104</v>
      </c>
      <c r="S8" s="233">
        <f ca="1">IF(Tabulka[[#This Row],[15_vzpl]]-Tabulka[[#This Row],[14_vzsk]]=0,"",Tabulka[[#This Row],[15_vzpl]]-Tabulka[[#This Row],[14_vzsk]])</f>
        <v>-14033.045377407308</v>
      </c>
    </row>
    <row r="9" spans="1:19" x14ac:dyDescent="0.3">
      <c r="A9" s="232">
        <v>520</v>
      </c>
      <c r="B9" s="231" t="s">
        <v>330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342644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3">
      <c r="A10" s="232">
        <v>521</v>
      </c>
      <c r="B10" s="231" t="s">
        <v>331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3364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854942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4" t="str">
        <f ca="1">IF(Tabulka[[#This Row],[15_vzpl]]=0,"",Tabulka[[#This Row],[14_vzsk]]/Tabulka[[#This Row],[15_vzpl]])</f>
        <v/>
      </c>
      <c r="S10" s="233" t="str">
        <f ca="1">IF(Tabulka[[#This Row],[15_vzpl]]-Tabulka[[#This Row],[14_vzsk]]=0,"",Tabulka[[#This Row],[15_vzpl]]-Tabulka[[#This Row],[14_vzsk]])</f>
        <v/>
      </c>
    </row>
    <row r="11" spans="1:19" x14ac:dyDescent="0.3">
      <c r="A11" s="232">
        <v>522</v>
      </c>
      <c r="B11" s="231" t="s">
        <v>332</v>
      </c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190147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3">
      <c r="A12" s="232">
        <v>526</v>
      </c>
      <c r="B12" s="231" t="s">
        <v>333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5256.9546225926915</v>
      </c>
      <c r="R12" s="234">
        <f ca="1">IF(Tabulka[[#This Row],[15_vzpl]]=0,"",Tabulka[[#This Row],[14_vzsk]]/Tabulka[[#This Row],[15_vzpl]])</f>
        <v>3.669424863798104</v>
      </c>
      <c r="S12" s="233">
        <f ca="1">IF(Tabulka[[#This Row],[15_vzpl]]-Tabulka[[#This Row],[14_vzsk]]=0,"",Tabulka[[#This Row],[15_vzpl]]-Tabulka[[#This Row],[14_vzsk]])</f>
        <v>-14033.045377407308</v>
      </c>
    </row>
    <row r="13" spans="1:19" x14ac:dyDescent="0.3">
      <c r="A13" s="232" t="s">
        <v>325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72860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3">
      <c r="A14" s="232">
        <v>30</v>
      </c>
      <c r="B14" s="231" t="s">
        <v>334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72860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183</v>
      </c>
    </row>
    <row r="16" spans="1:19" x14ac:dyDescent="0.3">
      <c r="A16" s="85" t="s">
        <v>111</v>
      </c>
    </row>
    <row r="17" spans="1:1" x14ac:dyDescent="0.3">
      <c r="A17" s="86" t="s">
        <v>154</v>
      </c>
    </row>
    <row r="18" spans="1:1" x14ac:dyDescent="0.3">
      <c r="A18" s="224" t="s">
        <v>153</v>
      </c>
    </row>
    <row r="19" spans="1:1" x14ac:dyDescent="0.3">
      <c r="A19" s="195" t="s">
        <v>137</v>
      </c>
    </row>
    <row r="20" spans="1:1" x14ac:dyDescent="0.3">
      <c r="A20" s="197" t="s">
        <v>142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329</v>
      </c>
    </row>
    <row r="2" spans="1:19" x14ac:dyDescent="0.3">
      <c r="A2" s="192" t="s">
        <v>206</v>
      </c>
    </row>
    <row r="3" spans="1:19" x14ac:dyDescent="0.3">
      <c r="A3" s="270" t="s">
        <v>114</v>
      </c>
      <c r="B3" s="269">
        <v>2018</v>
      </c>
      <c r="C3" t="s">
        <v>182</v>
      </c>
      <c r="D3" t="s">
        <v>173</v>
      </c>
      <c r="E3" t="s">
        <v>171</v>
      </c>
      <c r="F3" t="s">
        <v>170</v>
      </c>
      <c r="G3" t="s">
        <v>169</v>
      </c>
      <c r="H3" t="s">
        <v>168</v>
      </c>
      <c r="I3" t="s">
        <v>167</v>
      </c>
      <c r="J3" t="s">
        <v>166</v>
      </c>
      <c r="K3" t="s">
        <v>165</v>
      </c>
      <c r="L3" t="s">
        <v>164</v>
      </c>
      <c r="M3" t="s">
        <v>163</v>
      </c>
      <c r="N3" t="s">
        <v>162</v>
      </c>
      <c r="O3" t="s">
        <v>161</v>
      </c>
      <c r="P3" t="s">
        <v>160</v>
      </c>
      <c r="Q3" t="s">
        <v>159</v>
      </c>
      <c r="R3" t="s">
        <v>158</v>
      </c>
      <c r="S3" t="s">
        <v>157</v>
      </c>
    </row>
    <row r="4" spans="1:19" x14ac:dyDescent="0.3">
      <c r="A4" s="268" t="s">
        <v>115</v>
      </c>
      <c r="B4" s="267">
        <v>1</v>
      </c>
      <c r="C4" s="262">
        <v>1</v>
      </c>
      <c r="D4" s="262" t="s">
        <v>324</v>
      </c>
      <c r="E4" s="261">
        <v>11.6</v>
      </c>
      <c r="F4" s="261"/>
      <c r="G4" s="261"/>
      <c r="H4" s="261"/>
      <c r="I4" s="261">
        <v>2024</v>
      </c>
      <c r="J4" s="261"/>
      <c r="K4" s="261"/>
      <c r="L4" s="261"/>
      <c r="M4" s="261"/>
      <c r="N4" s="261"/>
      <c r="O4" s="261">
        <v>2724</v>
      </c>
      <c r="P4" s="261">
        <v>2724</v>
      </c>
      <c r="Q4" s="261">
        <v>470560</v>
      </c>
      <c r="R4" s="261">
        <v>7040</v>
      </c>
      <c r="S4" s="261">
        <v>1752.3182075308971</v>
      </c>
    </row>
    <row r="5" spans="1:19" x14ac:dyDescent="0.3">
      <c r="A5" s="266" t="s">
        <v>116</v>
      </c>
      <c r="B5" s="265">
        <v>2</v>
      </c>
      <c r="C5">
        <v>1</v>
      </c>
      <c r="D5">
        <v>520</v>
      </c>
      <c r="E5">
        <v>3.6</v>
      </c>
      <c r="I5">
        <v>625</v>
      </c>
      <c r="Q5">
        <v>116127</v>
      </c>
    </row>
    <row r="6" spans="1:19" x14ac:dyDescent="0.3">
      <c r="A6" s="268" t="s">
        <v>117</v>
      </c>
      <c r="B6" s="267">
        <v>3</v>
      </c>
      <c r="C6">
        <v>1</v>
      </c>
      <c r="D6">
        <v>521</v>
      </c>
      <c r="E6">
        <v>7</v>
      </c>
      <c r="I6">
        <v>1215</v>
      </c>
      <c r="O6">
        <v>1966</v>
      </c>
      <c r="P6">
        <v>1966</v>
      </c>
      <c r="Q6">
        <v>290665</v>
      </c>
    </row>
    <row r="7" spans="1:19" x14ac:dyDescent="0.3">
      <c r="A7" s="266" t="s">
        <v>118</v>
      </c>
      <c r="B7" s="265">
        <v>4</v>
      </c>
      <c r="C7">
        <v>1</v>
      </c>
      <c r="D7">
        <v>522</v>
      </c>
      <c r="E7">
        <v>1</v>
      </c>
      <c r="I7">
        <v>184</v>
      </c>
      <c r="O7">
        <v>758</v>
      </c>
      <c r="P7">
        <v>758</v>
      </c>
      <c r="Q7">
        <v>63768</v>
      </c>
    </row>
    <row r="8" spans="1:19" x14ac:dyDescent="0.3">
      <c r="A8" s="268" t="s">
        <v>119</v>
      </c>
      <c r="B8" s="267">
        <v>5</v>
      </c>
      <c r="C8">
        <v>1</v>
      </c>
      <c r="D8">
        <v>526</v>
      </c>
      <c r="R8">
        <v>7040</v>
      </c>
      <c r="S8">
        <v>1752.3182075308971</v>
      </c>
    </row>
    <row r="9" spans="1:19" x14ac:dyDescent="0.3">
      <c r="A9" s="266" t="s">
        <v>120</v>
      </c>
      <c r="B9" s="265">
        <v>6</v>
      </c>
      <c r="C9">
        <v>1</v>
      </c>
      <c r="D9" t="s">
        <v>325</v>
      </c>
      <c r="E9">
        <v>1</v>
      </c>
      <c r="I9">
        <v>184</v>
      </c>
      <c r="Q9">
        <v>24280</v>
      </c>
    </row>
    <row r="10" spans="1:19" x14ac:dyDescent="0.3">
      <c r="A10" s="268" t="s">
        <v>121</v>
      </c>
      <c r="B10" s="267">
        <v>7</v>
      </c>
      <c r="C10">
        <v>1</v>
      </c>
      <c r="D10">
        <v>30</v>
      </c>
      <c r="E10">
        <v>1</v>
      </c>
      <c r="I10">
        <v>184</v>
      </c>
      <c r="Q10">
        <v>24280</v>
      </c>
    </row>
    <row r="11" spans="1:19" x14ac:dyDescent="0.3">
      <c r="A11" s="266" t="s">
        <v>122</v>
      </c>
      <c r="B11" s="265">
        <v>8</v>
      </c>
      <c r="C11" t="s">
        <v>326</v>
      </c>
      <c r="E11">
        <v>12.6</v>
      </c>
      <c r="I11">
        <v>2208</v>
      </c>
      <c r="O11">
        <v>2724</v>
      </c>
      <c r="P11">
        <v>2724</v>
      </c>
      <c r="Q11">
        <v>494840</v>
      </c>
      <c r="R11">
        <v>7040</v>
      </c>
      <c r="S11">
        <v>1752.3182075308971</v>
      </c>
    </row>
    <row r="12" spans="1:19" x14ac:dyDescent="0.3">
      <c r="A12" s="268" t="s">
        <v>123</v>
      </c>
      <c r="B12" s="267">
        <v>9</v>
      </c>
      <c r="C12">
        <v>2</v>
      </c>
      <c r="D12" t="s">
        <v>324</v>
      </c>
      <c r="E12">
        <v>11.6</v>
      </c>
      <c r="I12">
        <v>1698</v>
      </c>
      <c r="Q12">
        <v>451592</v>
      </c>
      <c r="R12">
        <v>2200</v>
      </c>
      <c r="S12">
        <v>1752.3182075308971</v>
      </c>
    </row>
    <row r="13" spans="1:19" x14ac:dyDescent="0.3">
      <c r="A13" s="266" t="s">
        <v>124</v>
      </c>
      <c r="B13" s="265">
        <v>10</v>
      </c>
      <c r="C13">
        <v>2</v>
      </c>
      <c r="D13">
        <v>520</v>
      </c>
      <c r="E13">
        <v>3.6</v>
      </c>
      <c r="I13">
        <v>514</v>
      </c>
      <c r="Q13">
        <v>110836</v>
      </c>
    </row>
    <row r="14" spans="1:19" x14ac:dyDescent="0.3">
      <c r="A14" s="268" t="s">
        <v>125</v>
      </c>
      <c r="B14" s="267">
        <v>11</v>
      </c>
      <c r="C14">
        <v>2</v>
      </c>
      <c r="D14">
        <v>521</v>
      </c>
      <c r="E14">
        <v>7</v>
      </c>
      <c r="I14">
        <v>1024</v>
      </c>
      <c r="Q14">
        <v>277746</v>
      </c>
    </row>
    <row r="15" spans="1:19" x14ac:dyDescent="0.3">
      <c r="A15" s="266" t="s">
        <v>126</v>
      </c>
      <c r="B15" s="265">
        <v>12</v>
      </c>
      <c r="C15">
        <v>2</v>
      </c>
      <c r="D15">
        <v>522</v>
      </c>
      <c r="E15">
        <v>1</v>
      </c>
      <c r="I15">
        <v>160</v>
      </c>
      <c r="Q15">
        <v>63010</v>
      </c>
    </row>
    <row r="16" spans="1:19" x14ac:dyDescent="0.3">
      <c r="A16" s="264" t="s">
        <v>114</v>
      </c>
      <c r="B16" s="263">
        <v>2018</v>
      </c>
      <c r="C16">
        <v>2</v>
      </c>
      <c r="D16">
        <v>526</v>
      </c>
      <c r="R16">
        <v>2200</v>
      </c>
      <c r="S16">
        <v>1752.3182075308971</v>
      </c>
    </row>
    <row r="17" spans="3:19" x14ac:dyDescent="0.3">
      <c r="C17">
        <v>2</v>
      </c>
      <c r="D17" t="s">
        <v>325</v>
      </c>
      <c r="E17">
        <v>1</v>
      </c>
      <c r="I17">
        <v>152</v>
      </c>
      <c r="Q17">
        <v>24202</v>
      </c>
    </row>
    <row r="18" spans="3:19" x14ac:dyDescent="0.3">
      <c r="C18">
        <v>2</v>
      </c>
      <c r="D18">
        <v>30</v>
      </c>
      <c r="E18">
        <v>1</v>
      </c>
      <c r="I18">
        <v>152</v>
      </c>
      <c r="Q18">
        <v>24202</v>
      </c>
    </row>
    <row r="19" spans="3:19" x14ac:dyDescent="0.3">
      <c r="C19" t="s">
        <v>327</v>
      </c>
      <c r="E19">
        <v>12.6</v>
      </c>
      <c r="I19">
        <v>1850</v>
      </c>
      <c r="Q19">
        <v>475794</v>
      </c>
      <c r="R19">
        <v>2200</v>
      </c>
      <c r="S19">
        <v>1752.3182075308971</v>
      </c>
    </row>
    <row r="20" spans="3:19" x14ac:dyDescent="0.3">
      <c r="C20">
        <v>3</v>
      </c>
      <c r="D20" t="s">
        <v>324</v>
      </c>
      <c r="E20">
        <v>11.6</v>
      </c>
      <c r="I20">
        <v>1888</v>
      </c>
      <c r="Q20">
        <v>465581</v>
      </c>
      <c r="R20">
        <v>10050</v>
      </c>
      <c r="S20">
        <v>1752.3182075308971</v>
      </c>
    </row>
    <row r="21" spans="3:19" x14ac:dyDescent="0.3">
      <c r="C21">
        <v>3</v>
      </c>
      <c r="D21">
        <v>520</v>
      </c>
      <c r="E21">
        <v>3.6</v>
      </c>
      <c r="I21">
        <v>595</v>
      </c>
      <c r="Q21">
        <v>115681</v>
      </c>
    </row>
    <row r="22" spans="3:19" x14ac:dyDescent="0.3">
      <c r="C22">
        <v>3</v>
      </c>
      <c r="D22">
        <v>521</v>
      </c>
      <c r="E22">
        <v>7</v>
      </c>
      <c r="I22">
        <v>1125</v>
      </c>
      <c r="Q22">
        <v>286531</v>
      </c>
    </row>
    <row r="23" spans="3:19" x14ac:dyDescent="0.3">
      <c r="C23">
        <v>3</v>
      </c>
      <c r="D23">
        <v>522</v>
      </c>
      <c r="E23">
        <v>1</v>
      </c>
      <c r="I23">
        <v>168</v>
      </c>
      <c r="Q23">
        <v>63369</v>
      </c>
    </row>
    <row r="24" spans="3:19" x14ac:dyDescent="0.3">
      <c r="C24">
        <v>3</v>
      </c>
      <c r="D24">
        <v>526</v>
      </c>
      <c r="R24">
        <v>10050</v>
      </c>
      <c r="S24">
        <v>1752.3182075308971</v>
      </c>
    </row>
    <row r="25" spans="3:19" x14ac:dyDescent="0.3">
      <c r="C25">
        <v>3</v>
      </c>
      <c r="D25" t="s">
        <v>325</v>
      </c>
      <c r="E25">
        <v>1</v>
      </c>
      <c r="I25">
        <v>152</v>
      </c>
      <c r="Q25">
        <v>24378</v>
      </c>
    </row>
    <row r="26" spans="3:19" x14ac:dyDescent="0.3">
      <c r="C26">
        <v>3</v>
      </c>
      <c r="D26">
        <v>30</v>
      </c>
      <c r="E26">
        <v>1</v>
      </c>
      <c r="I26">
        <v>152</v>
      </c>
      <c r="Q26">
        <v>24378</v>
      </c>
    </row>
    <row r="27" spans="3:19" x14ac:dyDescent="0.3">
      <c r="C27" t="s">
        <v>328</v>
      </c>
      <c r="E27">
        <v>12.6</v>
      </c>
      <c r="I27">
        <v>2040</v>
      </c>
      <c r="Q27">
        <v>489959</v>
      </c>
      <c r="R27">
        <v>10050</v>
      </c>
      <c r="S27">
        <v>1752.3182075308971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2018-04-24T10:14:39Z</dcterms:modified>
</cp:coreProperties>
</file>