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648" windowWidth="15300" windowHeight="860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Materiál Žádanky" sheetId="402" r:id="rId9"/>
    <sheet name="MŽ Detail" sheetId="403" r:id="rId10"/>
    <sheet name="Osobní náklady" sheetId="419" r:id="rId11"/>
    <sheet name="ON Data" sheetId="418" state="hidden" r:id="rId12"/>
    <sheet name="ZV Vykáz.-A" sheetId="344" r:id="rId13"/>
    <sheet name="ZV Vykáz.-A Detail" sheetId="345" r:id="rId14"/>
    <sheet name="ZV Vykáz.-H" sheetId="410" r:id="rId15"/>
    <sheet name="ZV Vykáz.-H Detail" sheetId="377" r:id="rId16"/>
  </sheets>
  <definedNames>
    <definedName name="_xlnm._FilterDatabase" localSheetId="5" hidden="1">HV!$A$5:$A$5</definedName>
    <definedName name="_xlnm._FilterDatabase" localSheetId="6" hidden="1">'Léky Žádanky'!$A$3:$G$3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8" hidden="1">'Materiál Žádanky'!$A$3:$G$3</definedName>
    <definedName name="_xlnm._FilterDatabase" localSheetId="9" hidden="1">'MŽ Detail'!$A$4:$K$4</definedName>
    <definedName name="_xlnm._FilterDatabase" localSheetId="13" hidden="1">'ZV Vykáz.-A Detail'!$A$5:$P$5</definedName>
    <definedName name="_xlnm._FilterDatabase" localSheetId="15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7" i="339" l="1"/>
  <c r="B3" i="418" l="1"/>
  <c r="L6" i="419" l="1"/>
  <c r="H6" i="419"/>
  <c r="E6" i="419"/>
  <c r="K6" i="419"/>
  <c r="G6" i="419"/>
  <c r="D6" i="419"/>
  <c r="B6" i="419"/>
  <c r="J6" i="419"/>
  <c r="F6" i="419"/>
  <c r="C6" i="419"/>
  <c r="I6" i="419"/>
  <c r="B28" i="419"/>
  <c r="B27" i="419"/>
  <c r="B26" i="419"/>
  <c r="B25" i="419"/>
  <c r="L20" i="419" l="1"/>
  <c r="K20" i="419"/>
  <c r="J20" i="419"/>
  <c r="I20" i="419"/>
  <c r="H20" i="419"/>
  <c r="G20" i="419"/>
  <c r="F20" i="419"/>
  <c r="E20" i="419"/>
  <c r="D20" i="419"/>
  <c r="C20" i="419"/>
  <c r="B20" i="419"/>
  <c r="L19" i="419"/>
  <c r="K19" i="419"/>
  <c r="J19" i="419"/>
  <c r="I19" i="419"/>
  <c r="H19" i="419"/>
  <c r="G19" i="419"/>
  <c r="F19" i="419"/>
  <c r="E19" i="419"/>
  <c r="D19" i="419"/>
  <c r="C19" i="419"/>
  <c r="B19" i="419"/>
  <c r="L17" i="419"/>
  <c r="K17" i="419"/>
  <c r="J17" i="419"/>
  <c r="I17" i="419"/>
  <c r="H17" i="419"/>
  <c r="G17" i="419"/>
  <c r="F17" i="419"/>
  <c r="E17" i="419"/>
  <c r="D17" i="419"/>
  <c r="C17" i="419"/>
  <c r="B17" i="419"/>
  <c r="L16" i="419"/>
  <c r="K16" i="419"/>
  <c r="J16" i="419"/>
  <c r="I16" i="419"/>
  <c r="H16" i="419"/>
  <c r="G16" i="419"/>
  <c r="F16" i="419"/>
  <c r="E16" i="419"/>
  <c r="D16" i="419"/>
  <c r="C16" i="419"/>
  <c r="B16" i="419"/>
  <c r="L14" i="419"/>
  <c r="K14" i="419"/>
  <c r="J14" i="419"/>
  <c r="I14" i="419"/>
  <c r="H14" i="419"/>
  <c r="G14" i="419"/>
  <c r="F14" i="419"/>
  <c r="E14" i="419"/>
  <c r="D14" i="419"/>
  <c r="C14" i="419"/>
  <c r="B14" i="419"/>
  <c r="L13" i="419"/>
  <c r="K13" i="419"/>
  <c r="J13" i="419"/>
  <c r="I13" i="419"/>
  <c r="H13" i="419"/>
  <c r="G13" i="419"/>
  <c r="F13" i="419"/>
  <c r="E13" i="419"/>
  <c r="D13" i="419"/>
  <c r="C13" i="419"/>
  <c r="B13" i="419"/>
  <c r="L12" i="419"/>
  <c r="K12" i="419"/>
  <c r="J12" i="419"/>
  <c r="I12" i="419"/>
  <c r="H12" i="419"/>
  <c r="G12" i="419"/>
  <c r="F12" i="419"/>
  <c r="E12" i="419"/>
  <c r="D12" i="419"/>
  <c r="C12" i="419"/>
  <c r="B12" i="419"/>
  <c r="L11" i="419"/>
  <c r="K11" i="419"/>
  <c r="J11" i="419"/>
  <c r="I11" i="419"/>
  <c r="H11" i="419"/>
  <c r="G11" i="419"/>
  <c r="F11" i="419"/>
  <c r="E11" i="419"/>
  <c r="D11" i="419"/>
  <c r="C11" i="419"/>
  <c r="B11" i="419"/>
  <c r="L18" i="419" l="1"/>
  <c r="K18" i="419"/>
  <c r="J18" i="419"/>
  <c r="I18" i="419"/>
  <c r="H18" i="419"/>
  <c r="G18" i="419"/>
  <c r="F18" i="419"/>
  <c r="E18" i="419"/>
  <c r="D18" i="419"/>
  <c r="C18" i="419"/>
  <c r="B18" i="419" l="1"/>
  <c r="O3" i="418" l="1"/>
  <c r="N3" i="418"/>
  <c r="M3" i="418"/>
  <c r="L3" i="418"/>
  <c r="K3" i="418"/>
  <c r="J3" i="418"/>
  <c r="I3" i="418"/>
  <c r="H3" i="418"/>
  <c r="G3" i="418"/>
  <c r="F3" i="418"/>
  <c r="E3" i="418"/>
  <c r="D3" i="418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6" i="414" s="1"/>
  <c r="C11" i="339"/>
  <c r="H11" i="339" l="1"/>
  <c r="G11" i="339"/>
  <c r="A17" i="414"/>
  <c r="A16" i="414"/>
  <c r="A11" i="414"/>
  <c r="A7" i="414"/>
  <c r="A12" i="414"/>
  <c r="A4" i="414"/>
  <c r="A6" i="339" l="1"/>
  <c r="A5" i="339"/>
  <c r="D15" i="414"/>
  <c r="C15" i="414"/>
  <c r="D12" i="414"/>
  <c r="D4" i="414"/>
  <c r="C11" i="414" l="1"/>
  <c r="C7" i="414"/>
  <c r="E17" i="414" l="1"/>
  <c r="E16" i="414"/>
  <c r="E11" i="414"/>
  <c r="E7" i="414"/>
  <c r="C11" i="340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N3" i="220"/>
  <c r="L3" i="220" s="1"/>
  <c r="C18" i="414"/>
  <c r="D18" i="414"/>
  <c r="F13" i="339" l="1"/>
  <c r="E13" i="339"/>
  <c r="E15" i="339" s="1"/>
  <c r="H12" i="339"/>
  <c r="G12" i="339"/>
  <c r="A11" i="383"/>
  <c r="A4" i="383"/>
  <c r="A21" i="383"/>
  <c r="A20" i="383"/>
  <c r="A19" i="383"/>
  <c r="A18" i="383"/>
  <c r="A15" i="383"/>
  <c r="A14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12" i="414"/>
  <c r="D14" i="414"/>
  <c r="C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 vpravo vyberte požadovanou hodnotu.</t>
        </r>
      </text>
    </comment>
  </commentList>
</comments>
</file>

<file path=xl/sharedStrings.xml><?xml version="1.0" encoding="utf-8"?>
<sst xmlns="http://schemas.openxmlformats.org/spreadsheetml/2006/main" count="5920" uniqueCount="1079">
  <si>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</si>
  <si>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</si>
  <si>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</si>
  <si>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</si>
  <si>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</si>
  <si>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</si>
  <si>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</si>
  <si>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</si>
  <si>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</si>
  <si>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</si>
  <si>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</si>
  <si>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</si>
  <si>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</si>
  <si>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</si>
  <si>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</si>
  <si>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</si>
  <si>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</si>
  <si>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</si>
  <si>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</si>
  <si>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</si>
  <si>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</si>
  <si>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</si>
  <si>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</si>
  <si>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</si>
  <si>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</si>
  <si>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</si>
  <si>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</si>
  <si>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</si>
  <si>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</si>
  <si>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</si>
  <si>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</si>
  <si>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</si>
  <si>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</si>
  <si>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</si>
  <si>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</si>
  <si>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</si>
  <si>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</si>
  <si>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</si>
  <si>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</si>
  <si>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</si>
  <si>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</si>
  <si>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</si>
  <si>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</si>
  <si>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</si>
  <si>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</si>
  <si>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</si>
  <si>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</si>
  <si>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</si>
  <si>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</si>
  <si>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</si>
  <si>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</si>
  <si>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</si>
  <si>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</si>
  <si>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</si>
  <si>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</si>
  <si>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</si>
  <si>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</si>
  <si>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</si>
  <si>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</si>
  <si>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</si>
  <si>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</si>
  <si>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</si>
  <si>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</si>
  <si>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</si>
  <si>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</si>
  <si>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</si>
  <si>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</si>
  <si>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</si>
  <si>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</si>
  <si>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</si>
  <si>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</si>
  <si>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</si>
  <si>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</si>
  <si>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</si>
  <si>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</si>
  <si>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</si>
  <si>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</si>
  <si>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</si>
  <si>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</si>
  <si>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</si>
  <si>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</si>
  <si>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</si>
  <si>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</si>
  <si>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</si>
  <si>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</si>
  <si>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</si>
  <si>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</si>
  <si>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</si>
  <si>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</si>
  <si>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</si>
  <si>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</si>
  <si>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</si>
  <si>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</si>
  <si>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</si>
  <si>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</si>
  <si>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</si>
  <si>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</si>
  <si>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</si>
  <si>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</si>
  <si>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</si>
  <si>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</si>
  <si>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</si>
  <si>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</si>
  <si>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</si>
  <si>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</si>
  <si>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</si>
  <si>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</si>
  <si>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</si>
  <si>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</si>
  <si>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</si>
  <si>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</si>
  <si>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</si>
  <si>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</si>
  <si>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</si>
  <si>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</si>
  <si>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</si>
  <si>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</si>
  <si>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</si>
  <si>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</si>
  <si>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</si>
  <si>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</si>
  <si>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</si>
  <si>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Přečerpáno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</si>
  <si>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</si>
  <si>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</si>
  <si>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</si>
  <si>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</si>
  <si>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</si>
  <si>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</si>
  <si>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</si>
  <si>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</si>
  <si>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</si>
  <si>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</si>
  <si>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</si>
  <si>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</si>
  <si>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</si>
  <si>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</si>
  <si>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</si>
  <si>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Rozpočet Kč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</si>
  <si>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</si>
  <si>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</si>
  <si>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</si>
  <si>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</si>
  <si>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</si>
  <si>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</si>
  <si>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</si>
  <si>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</si>
  <si>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</si>
  <si>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</si>
  <si>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</si>
  <si>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</si>
  <si>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</si>
  <si>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</si>
  <si>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</si>
  <si>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</si>
  <si>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</si>
  <si>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</si>
  <si>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</si>
  <si>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</si>
  <si>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* Legenda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</si>
  <si>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</si>
  <si>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</si>
  <si>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</si>
  <si>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</si>
  <si>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</si>
  <si>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</si>
  <si>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305-306</t>
  </si>
  <si>
    <t>407-421</t>
  </si>
  <si>
    <t>522-528</t>
  </si>
  <si>
    <t>629-642</t>
  </si>
  <si>
    <t>743-749</t>
  </si>
  <si>
    <t>930</t>
  </si>
  <si>
    <t>940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</si>
  <si>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</si>
  <si>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</si>
  <si>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</si>
  <si>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</si>
  <si>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</si>
  <si>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</si>
  <si>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</si>
  <si>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</si>
  <si>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</si>
  <si>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</si>
  <si>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</si>
  <si>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</si>
  <si>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</si>
  <si>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</si>
  <si>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</si>
  <si>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</si>
  <si>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farmaceuti</t>
  </si>
  <si>
    <t>všeobecné sestry a porodní asistentky</t>
  </si>
  <si>
    <t>zdravot. prac. nelékaři s odb. způsobilostí</t>
  </si>
  <si>
    <t>zdravot. prac. nelékaři s odb. a spec. způsobilostí</t>
  </si>
  <si>
    <t>zdravot. prac. nelékaři pod odb. dohledem nebo přímým vedením</t>
  </si>
  <si>
    <t>jiní odb. prac. nelékaři s odb. způsobilostí a dentisté</t>
  </si>
  <si>
    <t>THP prac.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</si>
  <si>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</si>
  <si>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</si>
  <si>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</si>
  <si>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</si>
  <si>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</si>
  <si>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</si>
  <si>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</si>
  <si>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</si>
  <si>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</si>
  <si>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</si>
  <si>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</si>
  <si>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NLZP/VŠ nelékaři</t>
  </si>
  <si>
    <t>Měsíc/Rok: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</si>
  <si>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</si>
  <si>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</si>
  <si>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</si>
  <si>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</si>
  <si>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</si>
  <si>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</si>
  <si>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</si>
  <si>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</si>
  <si>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</si>
  <si>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</si>
  <si>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</si>
  <si>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</si>
  <si>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</si>
  <si>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</si>
  <si>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</si>
  <si>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</si>
  <si>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</si>
  <si>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</si>
  <si>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</si>
  <si>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</si>
  <si>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</si>
  <si>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</si>
  <si>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</si>
  <si>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</si>
  <si>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</si>
  <si>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</si>
  <si>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</si>
  <si>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</si>
  <si>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</si>
  <si>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</si>
  <si>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</si>
  <si>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</si>
  <si>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</si>
  <si>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</si>
  <si>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</si>
  <si>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</si>
  <si>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</si>
  <si>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</si>
  <si>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</si>
  <si>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</si>
  <si>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</si>
  <si>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</si>
  <si>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</si>
  <si>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</si>
  <si>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</si>
  <si>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</si>
  <si>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</si>
  <si>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</si>
  <si>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</si>
  <si>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</si>
  <si>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</si>
  <si>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</si>
  <si>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</si>
  <si>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</si>
  <si>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</si>
  <si>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</si>
  <si>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</si>
  <si>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</si>
  <si>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</si>
  <si>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</si>
  <si>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</si>
  <si>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</si>
  <si>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</si>
  <si>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</si>
  <si>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</si>
  <si>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</si>
  <si>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</si>
  <si>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</si>
  <si>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</si>
  <si>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</si>
  <si>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</si>
  <si>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</si>
  <si>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</si>
  <si>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</si>
  <si>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</si>
  <si>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</si>
  <si>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</si>
  <si>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</si>
  <si>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</si>
  <si>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</si>
  <si>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</si>
  <si>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</si>
  <si>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</si>
  <si>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</si>
  <si>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</si>
  <si>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</si>
  <si>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</si>
  <si>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</si>
  <si>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</si>
  <si>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</si>
  <si>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</si>
  <si>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</si>
  <si>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</si>
  <si>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</si>
  <si>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</si>
  <si>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</si>
  <si>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</si>
  <si>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</si>
  <si>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</si>
  <si>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55110004     odpisy DHM - zdravot.techn. z odpisů</t>
  </si>
  <si>
    <t>55110005     odpisy DHM - ostatní z odpisů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</si>
  <si>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</si>
  <si>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</si>
  <si>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</si>
  <si>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</si>
  <si>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</si>
  <si>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</si>
  <si>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</si>
  <si>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</si>
  <si>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</si>
  <si>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</si>
  <si>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</si>
  <si>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</si>
  <si>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</si>
  <si>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</si>
  <si>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</si>
  <si>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</si>
  <si>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</si>
  <si>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</si>
  <si>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</si>
  <si>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</si>
  <si>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</si>
  <si>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</si>
  <si>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</si>
  <si>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</si>
  <si>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</si>
  <si>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</si>
  <si>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</si>
  <si>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</si>
  <si>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</si>
  <si>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</si>
  <si>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</si>
  <si>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</si>
  <si>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</si>
  <si>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</si>
  <si>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</si>
  <si>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</si>
  <si>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</si>
  <si>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</si>
  <si>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</si>
  <si>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</si>
  <si>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</si>
  <si>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</si>
  <si>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</si>
  <si>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</si>
  <si>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</si>
  <si>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64924549     ost. provozní služby (validace, atd...)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</si>
  <si>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</si>
  <si>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</si>
  <si>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</si>
  <si>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</si>
  <si>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</si>
  <si>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</si>
  <si>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</si>
  <si>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</si>
  <si>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</si>
  <si>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</si>
  <si>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</si>
  <si>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</si>
  <si>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</si>
  <si>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</si>
  <si>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</si>
  <si>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</si>
  <si>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</si>
  <si>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</si>
  <si>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</si>
  <si>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</si>
  <si>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</si>
  <si>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</si>
  <si>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</si>
  <si>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</si>
  <si>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/>
  </si>
  <si>
    <t>Ústav mikrobiologie</t>
  </si>
  <si>
    <t>50113001</t>
  </si>
  <si>
    <t>Lékárna - léčiva</t>
  </si>
  <si>
    <t>50113013</t>
  </si>
  <si>
    <t>Lékárna - antibiotika</t>
  </si>
  <si>
    <t>SumaKL</t>
  </si>
  <si>
    <t>4041</t>
  </si>
  <si>
    <t>Ústav mikrobiologie, mikrobiologie - laboratoř</t>
  </si>
  <si>
    <t>SumaNS</t>
  </si>
  <si>
    <t>mezeraNS</t>
  </si>
  <si>
    <t>O</t>
  </si>
  <si>
    <t>189244</t>
  </si>
  <si>
    <t>89244</t>
  </si>
  <si>
    <t>AQUA PRO INJECTIONE ARDEAPHARMA</t>
  </si>
  <si>
    <t>INF 1X250ML</t>
  </si>
  <si>
    <t>900321</t>
  </si>
  <si>
    <t>KL PRIPRAVEK</t>
  </si>
  <si>
    <t>500038</t>
  </si>
  <si>
    <t>KL OBAL</t>
  </si>
  <si>
    <t>lékovky, kelímky</t>
  </si>
  <si>
    <t>848992</t>
  </si>
  <si>
    <t>119658</t>
  </si>
  <si>
    <t>FEBICHOL</t>
  </si>
  <si>
    <t>POR CPS MOL50X100MG</t>
  </si>
  <si>
    <t>921175</t>
  </si>
  <si>
    <t>KL Formol 4% 100 g MIK</t>
  </si>
  <si>
    <t>183487</t>
  </si>
  <si>
    <t>83487</t>
  </si>
  <si>
    <t>MERONEM 500MG I.V.</t>
  </si>
  <si>
    <t>INJ SIC 10X500MG</t>
  </si>
  <si>
    <t>50115020</t>
  </si>
  <si>
    <t>Diagnostika (132 03 001)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</si>
  <si>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</si>
  <si>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</si>
  <si>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</si>
  <si>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</si>
  <si>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</si>
  <si>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</si>
  <si>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</si>
  <si>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</si>
  <si>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</si>
  <si>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</si>
  <si>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ZA446</t>
  </si>
  <si>
    <t>Vata buničitá přířezy 20 x 30 cm 1230200129</t>
  </si>
  <si>
    <t>ZB404</t>
  </si>
  <si>
    <t>Náplast cosmos 8 cm x 1m 5403353</t>
  </si>
  <si>
    <t>ZA789</t>
  </si>
  <si>
    <t>Stříkačka injekční   2 ml 4606027V</t>
  </si>
  <si>
    <t>ZB370</t>
  </si>
  <si>
    <t>Pipeta pasteurova 1 ml nesterilní 1501</t>
  </si>
  <si>
    <t>ZB863</t>
  </si>
  <si>
    <t>Klička inokulační 10 ml modrá bal. á 20 ks 1682</t>
  </si>
  <si>
    <t>ZD964</t>
  </si>
  <si>
    <t>Miska petri nedělená, 90 x 14 pH neutr. BOET04.031.2100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</si>
  <si>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</si>
  <si>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</si>
  <si>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</si>
  <si>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</si>
  <si>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</si>
  <si>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331980455007</t>
  </si>
  <si>
    <t>ZA816</t>
  </si>
  <si>
    <t>Zkumavka PS 15 ml sterilní 400915</t>
  </si>
  <si>
    <t>ZB222</t>
  </si>
  <si>
    <t>Pipeta pasteurova 1 ml sterilní bal. á 2000 ks 1501/SG</t>
  </si>
  <si>
    <t>ZH678</t>
  </si>
  <si>
    <t>Dávkovač Calibrex 1-10 ml S520010</t>
  </si>
  <si>
    <t>ZC008</t>
  </si>
  <si>
    <t>Špička mod.200-1000ul BSR 067</t>
  </si>
  <si>
    <t>ZI560</t>
  </si>
  <si>
    <t>Špička žlutá dlouhá manžeta gilson 1 - 200 ul FLME28063</t>
  </si>
  <si>
    <t>ZB438</t>
  </si>
  <si>
    <t>Zkumavka falcon sterilní 12 x 75,5 ml 352052</t>
  </si>
  <si>
    <t>ZD325</t>
  </si>
  <si>
    <t>Válec odměrný vysoký 25 ml d710272</t>
  </si>
  <si>
    <t>ZE002</t>
  </si>
  <si>
    <t>Kulička skleněná tvrzená pr. 4 mm bal. á 1 kg 632645104000</t>
  </si>
  <si>
    <t>ZL822</t>
  </si>
  <si>
    <t>Pipeta pasteurova 1 ml jednotlivě balená bal. á 500 ks 331690270400</t>
  </si>
  <si>
    <t>ZC860</t>
  </si>
  <si>
    <t>Špička pipetovací s filtrem 1100ul bal. á 768 ks 4701S</t>
  </si>
  <si>
    <t>ZL715</t>
  </si>
  <si>
    <t>Špičky s filtrem SSNC filtertips 0,5 - 10 ul type bal. á 768 ks B95010</t>
  </si>
  <si>
    <t>ZA832</t>
  </si>
  <si>
    <t>Jehla injekční 0,9 x   40 mm žlutá 4657519</t>
  </si>
  <si>
    <t>ZB556</t>
  </si>
  <si>
    <t>Jehla injekční 1,2 x   40 mm růžová 4665120</t>
  </si>
  <si>
    <t>ZL948</t>
  </si>
  <si>
    <t>Rukavice nitril promedica bez p. M bílé 6N á 100 ks 9399W3</t>
  </si>
  <si>
    <t>ZM051</t>
  </si>
  <si>
    <t>Rukavice nitril promedica bez p. S bílé 6N á 100 ks 9399W2</t>
  </si>
  <si>
    <t>804536</t>
  </si>
  <si>
    <t xml:space="preserve">-Diagnostikum připr. </t>
  </si>
  <si>
    <t>394368</t>
  </si>
  <si>
    <t>-Liaison MCP-IgG SO317020</t>
  </si>
  <si>
    <t>394369</t>
  </si>
  <si>
    <t>-Liaison MCP-IgM SO317030</t>
  </si>
  <si>
    <t>501032</t>
  </si>
  <si>
    <t>-Set MIC G1 Gram- bakterie 71011</t>
  </si>
  <si>
    <t>501033</t>
  </si>
  <si>
    <t>-Set MIC G2 Gram- bakterie 71012</t>
  </si>
  <si>
    <t>501034</t>
  </si>
  <si>
    <t>-Set MIC MO Gram- bakterie 71013</t>
  </si>
  <si>
    <t>501035</t>
  </si>
  <si>
    <t>-Set MIC GP Gram+ bakterie 71014</t>
  </si>
  <si>
    <t>501036</t>
  </si>
  <si>
    <t>-Set MIC ST rod Staphylococcus 71015</t>
  </si>
  <si>
    <t>501037</t>
  </si>
  <si>
    <t>-Set MIC PS rod Pseudomonas 71016</t>
  </si>
  <si>
    <t>800101</t>
  </si>
  <si>
    <t xml:space="preserve">-DEFIBR.KREV KRALICI V ALS. </t>
  </si>
  <si>
    <t>800445</t>
  </si>
  <si>
    <t>-CHLAMYDIEN RELISA IGG 16-480</t>
  </si>
  <si>
    <t>800446</t>
  </si>
  <si>
    <t>-CHLAMYDIEN RELISA IGM 16-485</t>
  </si>
  <si>
    <t>800447</t>
  </si>
  <si>
    <t>-CHLAMYDIEN RELISA IGA 16-490</t>
  </si>
  <si>
    <t>800884</t>
  </si>
  <si>
    <t>-ATB ID 32 C 32200</t>
  </si>
  <si>
    <t>801131</t>
  </si>
  <si>
    <t xml:space="preserve">-Souprava tularemie, 50 vyšetření </t>
  </si>
  <si>
    <t>801896</t>
  </si>
  <si>
    <t>-Liaison Borrelia IgG 310880</t>
  </si>
  <si>
    <t>804197</t>
  </si>
  <si>
    <t>-Pufr na sputa (MIK) 1000 ml</t>
  </si>
  <si>
    <t>396963</t>
  </si>
  <si>
    <t>-Liaison Chlamidia trachomatis IgA SO310580</t>
  </si>
  <si>
    <t>DF223</t>
  </si>
  <si>
    <t>MH bujon (2ml)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</si>
  <si>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</si>
  <si>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</si>
  <si>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</si>
  <si>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</si>
  <si>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</si>
  <si>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</si>
  <si>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</si>
  <si>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</si>
  <si>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</si>
  <si>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</si>
  <si>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</si>
  <si>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</si>
  <si>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</si>
  <si>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</si>
  <si>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</si>
  <si>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</si>
  <si>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</si>
  <si>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</si>
  <si>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</si>
  <si>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CHLOROVOD.35%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</si>
  <si>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</si>
  <si>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</si>
  <si>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</si>
  <si>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</si>
  <si>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</si>
  <si>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</si>
  <si>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</si>
  <si>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</si>
  <si>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</si>
  <si>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</si>
  <si>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</si>
  <si>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</si>
  <si>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DB103</t>
  </si>
  <si>
    <t>Go agar/Go agar s ATB 1/2p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</si>
  <si>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</si>
  <si>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</si>
  <si>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</si>
  <si>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</si>
  <si>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</si>
  <si>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</si>
  <si>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</si>
  <si>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</si>
  <si>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</si>
  <si>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</si>
  <si>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</si>
  <si>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</si>
  <si>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</si>
  <si>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</si>
  <si>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</si>
  <si>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</si>
  <si>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</si>
  <si>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</si>
  <si>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</si>
  <si>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</si>
  <si>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</si>
  <si>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</si>
  <si>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</si>
  <si>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</si>
  <si>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DC692</t>
  </si>
  <si>
    <t>CINIDLO PRO TEST FENYLALANIN</t>
  </si>
  <si>
    <t>DA112</t>
  </si>
  <si>
    <t>Liaison XL-Control CMV IgG</t>
  </si>
  <si>
    <t>DA147</t>
  </si>
  <si>
    <t>Liaison XL-HAV IgM</t>
  </si>
  <si>
    <t>DF836</t>
  </si>
  <si>
    <t>Techlab Cl.diff.Qvik Chek Complete</t>
  </si>
  <si>
    <t>DE010</t>
  </si>
  <si>
    <t>4-dimethylaminobenzaldehyd</t>
  </si>
  <si>
    <t>DC664</t>
  </si>
  <si>
    <t>PLATELIA ASPERGILLUS AG 96t</t>
  </si>
  <si>
    <t>DC130</t>
  </si>
  <si>
    <t>INOSITOL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</si>
  <si>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</si>
  <si>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</si>
  <si>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</si>
  <si>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</si>
  <si>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</si>
  <si>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</si>
  <si>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</si>
  <si>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</si>
  <si>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DC136</t>
  </si>
  <si>
    <t>XYLOZA</t>
  </si>
  <si>
    <t>DB842</t>
  </si>
  <si>
    <t>CLOSTRIDIUM DIFFIC.TOXIN A/B 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</si>
  <si>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</si>
  <si>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</si>
  <si>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</si>
  <si>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</si>
  <si>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</si>
  <si>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</si>
  <si>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</si>
  <si>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</si>
  <si>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DA184</t>
  </si>
  <si>
    <t>Liaison XL-HBc IgM (50test)</t>
  </si>
  <si>
    <t>DA153</t>
  </si>
  <si>
    <t>Liaison XL-HBeAg</t>
  </si>
  <si>
    <t>DD882</t>
  </si>
  <si>
    <t>Rapid STR Panel</t>
  </si>
  <si>
    <t>DG369</t>
  </si>
  <si>
    <t>VP test</t>
  </si>
  <si>
    <t>DB095</t>
  </si>
  <si>
    <t>Liaison XL-Control anti-HBs II</t>
  </si>
  <si>
    <t>DE530</t>
  </si>
  <si>
    <t>Rapid ID NF Plus</t>
  </si>
  <si>
    <t>DA185</t>
  </si>
  <si>
    <t>Liaison XL-control anti HBc</t>
  </si>
  <si>
    <t>DC053</t>
  </si>
  <si>
    <t>SACKY 160X200 200KS</t>
  </si>
  <si>
    <t>DB829</t>
  </si>
  <si>
    <t>IDEIA PCE CHLAMYDIA</t>
  </si>
  <si>
    <t>DD597</t>
  </si>
  <si>
    <t>DC agar</t>
  </si>
  <si>
    <t>DB099</t>
  </si>
  <si>
    <t>Immutrep-RPR (500t)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</si>
  <si>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</si>
  <si>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</si>
  <si>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</si>
  <si>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</si>
  <si>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</si>
  <si>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</si>
  <si>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</si>
  <si>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</si>
  <si>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</si>
  <si>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</si>
  <si>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</si>
  <si>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</si>
  <si>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</si>
  <si>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</si>
  <si>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DD537</t>
  </si>
  <si>
    <t>Colistin sodium methanesulfonate 1g</t>
  </si>
  <si>
    <t>DG012</t>
  </si>
  <si>
    <t>EliGene MTB RT</t>
  </si>
  <si>
    <t>DD457</t>
  </si>
  <si>
    <t>Liaison VZV IgM</t>
  </si>
  <si>
    <t>DE499</t>
  </si>
  <si>
    <t>Liaison a-Borrelia IgM QUANT</t>
  </si>
  <si>
    <t>DC589</t>
  </si>
  <si>
    <t>Rapid Innova Spot Indole Reagent</t>
  </si>
  <si>
    <t>DC169</t>
  </si>
  <si>
    <t>N.MENINGITIDIS SK.A</t>
  </si>
  <si>
    <t>DA088</t>
  </si>
  <si>
    <t>Liaison MCP-IgM</t>
  </si>
  <si>
    <t>DB008</t>
  </si>
  <si>
    <t>Yersinia Serokit</t>
  </si>
  <si>
    <t>DF008</t>
  </si>
  <si>
    <t>Yersinia Serokit kontroly</t>
  </si>
  <si>
    <t>DB952</t>
  </si>
  <si>
    <t>Borrelia IgG Eco Line</t>
  </si>
  <si>
    <t>DC843</t>
  </si>
  <si>
    <t>Liaison HBsAg</t>
  </si>
  <si>
    <t>DC812</t>
  </si>
  <si>
    <t>STAPHYTEST 16</t>
  </si>
  <si>
    <t>DF794</t>
  </si>
  <si>
    <t>E Coli mixture I+II+III</t>
  </si>
  <si>
    <t>DB194</t>
  </si>
  <si>
    <t>Cefotaxim 5ug</t>
  </si>
  <si>
    <t>DA124</t>
  </si>
  <si>
    <t>Clostridium diff. select. agar (10 ploten)</t>
  </si>
  <si>
    <t>DE498</t>
  </si>
  <si>
    <t>Rapid ANA II Syst.</t>
  </si>
  <si>
    <t>DD112</t>
  </si>
  <si>
    <t>Liaison Borrelia IgG</t>
  </si>
  <si>
    <t>DA087</t>
  </si>
  <si>
    <t>Liaison MCP-IgG</t>
  </si>
  <si>
    <t>DB986</t>
  </si>
  <si>
    <t>Light Check for LIAISON</t>
  </si>
  <si>
    <t>DC164</t>
  </si>
  <si>
    <t>ATB ID 32 C</t>
  </si>
  <si>
    <t>DG405</t>
  </si>
  <si>
    <t xml:space="preserve">Salmo.monovalent O:6,7,8 </t>
  </si>
  <si>
    <t>DB087</t>
  </si>
  <si>
    <t>Liaison XL-EBV IgM</t>
  </si>
  <si>
    <t>DG082</t>
  </si>
  <si>
    <t>Salmo.monovalent O:4,5</t>
  </si>
  <si>
    <t>DC989</t>
  </si>
  <si>
    <t>WELLCOGEN BACTERIAL ANTI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</si>
  <si>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</si>
  <si>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</si>
  <si>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</si>
  <si>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</si>
  <si>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</si>
  <si>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</si>
  <si>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</si>
  <si>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</si>
  <si>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</si>
  <si>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</si>
  <si>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</si>
  <si>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</si>
  <si>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</si>
  <si>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</si>
  <si>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DB145</t>
  </si>
  <si>
    <t>PathoDxtra Extraction Reagents</t>
  </si>
  <si>
    <t>DA427</t>
  </si>
  <si>
    <t>PathoDxtra Strep Grouping Kit, 60 tests</t>
  </si>
  <si>
    <t>DF058</t>
  </si>
  <si>
    <t>Crystal violet</t>
  </si>
  <si>
    <t>DA594</t>
  </si>
  <si>
    <t>Aztreonam 50mg</t>
  </si>
  <si>
    <t>DA115</t>
  </si>
  <si>
    <t>Liaison control Bor.liquor IgG</t>
  </si>
  <si>
    <t>DE324</t>
  </si>
  <si>
    <t>Certest Rota-Adeno 50test kazety</t>
  </si>
  <si>
    <t>DA114</t>
  </si>
  <si>
    <t>Liaison XL-HBsAg Confirmatory Test</t>
  </si>
  <si>
    <t>DA111</t>
  </si>
  <si>
    <t>Liaison XL-CMV IgM</t>
  </si>
  <si>
    <t>DG406</t>
  </si>
  <si>
    <t>q PCR 2x Master mix  SYTO 9</t>
  </si>
  <si>
    <t>DE263</t>
  </si>
  <si>
    <t>Mueller Hinton  Broth 500 g</t>
  </si>
  <si>
    <t>DC173</t>
  </si>
  <si>
    <t>N.MENINGITIDIS SK.Y</t>
  </si>
  <si>
    <t>DB303</t>
  </si>
  <si>
    <t>Anyplex II. RB5 Detection (50 reakcí)</t>
  </si>
  <si>
    <t>DB086</t>
  </si>
  <si>
    <t>Liaison XL-EBNA IgG</t>
  </si>
  <si>
    <t>DA116</t>
  </si>
  <si>
    <t>Liaison control Bor.liquor IgM</t>
  </si>
  <si>
    <t>DA083</t>
  </si>
  <si>
    <t>Liaison XL-HIV Ag/Ab</t>
  </si>
  <si>
    <t>DA080</t>
  </si>
  <si>
    <t>Liaison XL-WASH SYSTEM</t>
  </si>
  <si>
    <t>DC170</t>
  </si>
  <si>
    <t>N.MENINGITIDIS SK.B</t>
  </si>
  <si>
    <t>DG317</t>
  </si>
  <si>
    <t>EliGene Influenza A/B/Pandemic</t>
  </si>
  <si>
    <t>DA688</t>
  </si>
  <si>
    <t>Ampicillin (2ug), 200 ks</t>
  </si>
  <si>
    <t>DB422</t>
  </si>
  <si>
    <t>ITEST V-FAKTOR</t>
  </si>
  <si>
    <t>DB302</t>
  </si>
  <si>
    <t>Anyplex II HPV28 (100 reakcí)</t>
  </si>
  <si>
    <t>DA084</t>
  </si>
  <si>
    <t>Liaison XL-Control HCV Ab</t>
  </si>
  <si>
    <t>DA149</t>
  </si>
  <si>
    <t>Liaison XL-Control HAV IgM</t>
  </si>
  <si>
    <t>DC171</t>
  </si>
  <si>
    <t>N.MENINGITIDIS SK.C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</si>
  <si>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</si>
  <si>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</si>
  <si>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</si>
  <si>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</si>
  <si>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</si>
  <si>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</si>
  <si>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</si>
  <si>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</si>
  <si>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</si>
  <si>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</si>
  <si>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DD667</t>
  </si>
  <si>
    <t>Tobramycine sulfate 500 mg</t>
  </si>
  <si>
    <t>DB096</t>
  </si>
  <si>
    <t>Liaison XL-anti-HBs II</t>
  </si>
  <si>
    <t>DA154</t>
  </si>
  <si>
    <t>Liaison XL-anti-HBe</t>
  </si>
  <si>
    <t>DB094</t>
  </si>
  <si>
    <t>Liaison XL-Control MCP IgM</t>
  </si>
  <si>
    <t>DD145</t>
  </si>
  <si>
    <t>MYCOPLASMA IST II</t>
  </si>
  <si>
    <t>DG304</t>
  </si>
  <si>
    <t>EI Measles virus IgG</t>
  </si>
  <si>
    <t>DA148</t>
  </si>
  <si>
    <t>Liaison XL-Control anti-HAV</t>
  </si>
  <si>
    <t>DD646</t>
  </si>
  <si>
    <t>S.typhi-antigen 0 susp.(TO)</t>
  </si>
  <si>
    <t>DG305</t>
  </si>
  <si>
    <t>EI Mumps virus IgG</t>
  </si>
  <si>
    <t>DC760</t>
  </si>
  <si>
    <t>ENTEROTEST 16</t>
  </si>
  <si>
    <t>DF153</t>
  </si>
  <si>
    <t>Agar mykologický (100 ml)</t>
  </si>
  <si>
    <t>DA338</t>
  </si>
  <si>
    <t>EliGene MTB isolation kit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</si>
  <si>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</si>
  <si>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</si>
  <si>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</si>
  <si>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</si>
  <si>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</si>
  <si>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</si>
  <si>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</si>
  <si>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</si>
  <si>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</si>
  <si>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</si>
  <si>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</si>
  <si>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</si>
  <si>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DA194</t>
  </si>
  <si>
    <t>Liaison XL-Control-Anti-HBe</t>
  </si>
  <si>
    <t>DB624</t>
  </si>
  <si>
    <t>Liaison HSV 1+2 IgM</t>
  </si>
  <si>
    <t>DC172</t>
  </si>
  <si>
    <t>N.MENINGITIDIS SK.X</t>
  </si>
  <si>
    <t>DA253</t>
  </si>
  <si>
    <t>EIA TBE Virus IgM</t>
  </si>
  <si>
    <t>DC503</t>
  </si>
  <si>
    <t>Rapid CB Plus Panel</t>
  </si>
  <si>
    <t>DF880</t>
  </si>
  <si>
    <t>GeneProof Borrelia Burgdorferi 50testů</t>
  </si>
  <si>
    <t>DC787</t>
  </si>
  <si>
    <t>AMIKACIN</t>
  </si>
  <si>
    <t>DB722</t>
  </si>
  <si>
    <t>Ampicillin (10ug), 200 ks</t>
  </si>
  <si>
    <t>DB068</t>
  </si>
  <si>
    <t>Liaison XL Disposable Tips</t>
  </si>
  <si>
    <t>DD704</t>
  </si>
  <si>
    <t>S.enteritidis- antigen H susp.(ENH)</t>
  </si>
  <si>
    <t>DB390</t>
  </si>
  <si>
    <t>GeneProof PathogenFree DNA isol.</t>
  </si>
  <si>
    <t>DD288</t>
  </si>
  <si>
    <t>Liaison Control HSV 1,2 IgG</t>
  </si>
  <si>
    <t>DD703</t>
  </si>
  <si>
    <t>S.paratyphi-antigen 0 susp.(BO)</t>
  </si>
  <si>
    <t>DB291</t>
  </si>
  <si>
    <t>Liaison XL Murex HBsAg Quant</t>
  </si>
  <si>
    <t>DG574</t>
  </si>
  <si>
    <t>Salmonella H e,n,x Agglutinating Sera</t>
  </si>
  <si>
    <t>DA193</t>
  </si>
  <si>
    <t>Liaison XL-Control-HBeAg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</si>
  <si>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</si>
  <si>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</si>
  <si>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</si>
  <si>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</si>
  <si>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</si>
  <si>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</si>
  <si>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</si>
  <si>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</si>
  <si>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DG557</t>
  </si>
  <si>
    <t>Liaison Control Chlamydie trachomatis IgG</t>
  </si>
  <si>
    <t>DB506</t>
  </si>
  <si>
    <t>ITEST X-FAKTOR</t>
  </si>
  <si>
    <t>DE650</t>
  </si>
  <si>
    <t>COKOLADOVY AGAR (bez ATB)</t>
  </si>
  <si>
    <t>DF919</t>
  </si>
  <si>
    <t>SERODIA TP-PA (Gali)</t>
  </si>
  <si>
    <t>DD782</t>
  </si>
  <si>
    <t>SALMO.PARA-B.SUSP.H (BH)</t>
  </si>
  <si>
    <t>DC903</t>
  </si>
  <si>
    <t>Liaison anti-HBe</t>
  </si>
  <si>
    <t>DD072</t>
  </si>
  <si>
    <t>Liaison HBc IgM (50test)</t>
  </si>
  <si>
    <t>DG543</t>
  </si>
  <si>
    <t>DEFIBR.KREV KRALICI V ALS. 10 ml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</si>
  <si>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</si>
  <si>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</si>
  <si>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</si>
  <si>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</si>
  <si>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</si>
  <si>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</si>
  <si>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</si>
  <si>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</si>
  <si>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</si>
  <si>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</si>
  <si>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DF228</t>
  </si>
  <si>
    <t>činidlo pro VP - diagnostics</t>
  </si>
  <si>
    <t>DG303</t>
  </si>
  <si>
    <t>EI Herpes simplex virus IgG</t>
  </si>
  <si>
    <t>DB417</t>
  </si>
  <si>
    <t>pokus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</si>
  <si>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</si>
  <si>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</si>
  <si>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</si>
  <si>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</si>
  <si>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</si>
  <si>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</si>
  <si>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DG292</t>
  </si>
  <si>
    <t>Hippurát test diagnostics</t>
  </si>
  <si>
    <t>DC900</t>
  </si>
  <si>
    <t>OXACILLIN /1MCG/, 4x50 ks</t>
  </si>
  <si>
    <t>DF767</t>
  </si>
  <si>
    <t>Indoxyl test diagnostics</t>
  </si>
  <si>
    <t>DB922</t>
  </si>
  <si>
    <t>SUSPENZNI MEDIUM ANAEROTEST</t>
  </si>
  <si>
    <t>DC441</t>
  </si>
  <si>
    <t>Reaction Modules for Liaison</t>
  </si>
  <si>
    <t>DA978</t>
  </si>
  <si>
    <t>Činidlo pro PYR diagnostics</t>
  </si>
  <si>
    <t>DF495</t>
  </si>
  <si>
    <t>činidlo pro HIP - diagnostics</t>
  </si>
  <si>
    <t>DA969</t>
  </si>
  <si>
    <t>ONP TEST diagnostics</t>
  </si>
  <si>
    <t>DG301</t>
  </si>
  <si>
    <t>EI Cytomegalovirus IgG</t>
  </si>
  <si>
    <t>DA086</t>
  </si>
  <si>
    <t>Liaison XL-Control HBsAg Quant</t>
  </si>
  <si>
    <t>DG379</t>
  </si>
  <si>
    <t>Doprava 21%</t>
  </si>
  <si>
    <t>DG381</t>
  </si>
  <si>
    <t>Doprava 0%</t>
  </si>
  <si>
    <t>Spotřeba zdravotnického materiálu - orientační přehled</t>
  </si>
  <si>
    <t>ON Data</t>
  </si>
  <si>
    <t>802 - Pracoviště lékařské mikrobiologie</t>
  </si>
  <si>
    <t xml:space="preserve"> </t>
  </si>
  <si>
    <t>Ambulantní péče znamená, že pacient v den poskytnutí zdravotní péče není hospitalizován ve FNOL</t>
  </si>
  <si>
    <t>Zdravotní výkony vykázané na pracovišti v rámci ambulantní péče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</si>
  <si>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</si>
  <si>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</si>
  <si>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</si>
  <si>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</si>
  <si>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</si>
  <si>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</si>
  <si>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</si>
  <si>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</si>
  <si>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</si>
  <si>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</si>
  <si>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</si>
  <si>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</si>
  <si>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</si>
  <si>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</si>
  <si>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</si>
  <si>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</si>
  <si>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</si>
  <si>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</si>
  <si>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82057</t>
  </si>
  <si>
    <t>IDENTIFIKACE KMENE ORIENTAČNÍ JEDNODUCHÝM TESTEM</t>
  </si>
  <si>
    <t>82061</t>
  </si>
  <si>
    <t>IDENTIFIKACE ANAEROBNÍHO KMENE PODROBNÁ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</si>
  <si>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</si>
  <si>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</si>
  <si>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</si>
  <si>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</si>
  <si>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</si>
  <si>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</si>
  <si>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</si>
  <si>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</si>
  <si>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</si>
  <si>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</si>
  <si>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</si>
  <si>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</si>
  <si>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</si>
  <si>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</si>
  <si>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82141</t>
  </si>
  <si>
    <t>PAUL - BUNNELL - DAVIDSOHNŮV TEST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</si>
  <si>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</si>
  <si>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</si>
  <si>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</si>
  <si>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</si>
  <si>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</si>
  <si>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</si>
  <si>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</si>
  <si>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</si>
  <si>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</si>
  <si>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</si>
  <si>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</si>
  <si>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</si>
  <si>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</si>
  <si>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</si>
  <si>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</si>
  <si>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</si>
  <si>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</si>
  <si>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</si>
  <si>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</si>
  <si>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</si>
  <si>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</si>
  <si>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</si>
  <si>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</si>
  <si>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</si>
  <si>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</si>
  <si>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</si>
  <si>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</si>
  <si>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</si>
  <si>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</si>
  <si>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</si>
  <si>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</si>
  <si>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</si>
  <si>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</si>
  <si>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</si>
  <si>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</si>
  <si>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</si>
  <si>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</si>
  <si>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</si>
  <si>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</si>
  <si>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</si>
  <si>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</si>
  <si>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</si>
  <si>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</si>
  <si>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</si>
  <si>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</si>
  <si>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</si>
  <si>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</si>
  <si>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</si>
  <si>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</si>
  <si>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</si>
  <si>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</si>
  <si>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</si>
  <si>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82093</t>
  </si>
  <si>
    <t>STANOVENÍ PROTILÁTEK METODOU KONSUMPCE KOMPLEMENTU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</si>
  <si>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</si>
  <si>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</si>
  <si>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</si>
  <si>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</si>
  <si>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</si>
  <si>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</si>
  <si>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</si>
  <si>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</si>
  <si>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</si>
  <si>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</si>
  <si>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</si>
  <si>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</si>
  <si>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</si>
  <si>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</si>
  <si>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</si>
  <si>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</si>
  <si>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</si>
  <si>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</si>
  <si>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</si>
  <si>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</si>
  <si>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</si>
  <si>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</si>
  <si>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82139</t>
  </si>
  <si>
    <t>ERICSONŮV TEST (OCH - TEST)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</si>
  <si>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</si>
  <si>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</si>
  <si>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</si>
  <si>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</si>
  <si>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</si>
  <si>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</si>
  <si>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</si>
  <si>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</si>
  <si>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</si>
  <si>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</si>
  <si>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</si>
  <si>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</si>
  <si>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</si>
  <si>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</si>
  <si>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</si>
  <si>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</si>
  <si>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</si>
  <si>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</si>
  <si>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</si>
  <si>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</si>
  <si>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</si>
  <si>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</si>
  <si>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</si>
  <si>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</si>
  <si>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</si>
  <si>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</si>
  <si>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</si>
  <si>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</si>
  <si>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</si>
  <si>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</si>
  <si>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</si>
  <si>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</si>
  <si>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</si>
  <si>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</si>
  <si>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</si>
  <si>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</si>
  <si>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</si>
  <si>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</si>
  <si>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</si>
  <si>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</si>
  <si>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</si>
  <si>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82033</t>
  </si>
  <si>
    <t>KONTROLA STERILITY KLINICKÉHO VZORKU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</si>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</sst>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29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2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2" fontId="28" fillId="3" borderId="26" xfId="80" applyNumberFormat="1" applyFont="1" applyFill="1" applyBorder="1"/>
    <xf numFmtId="172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165" fontId="3" fillId="0" borderId="55" xfId="53" applyNumberFormat="1" applyFont="1" applyFill="1" applyBorder="1"/>
    <xf numFmtId="9" fontId="3" fillId="0" borderId="55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0" xfId="0" applyFont="1" applyFill="1" applyBorder="1" applyAlignment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53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41" xfId="0" applyFont="1" applyFill="1" applyBorder="1" applyAlignment="1">
      <alignment horizontal="center"/>
    </xf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5" fontId="31" fillId="2" borderId="23" xfId="53" applyNumberFormat="1" applyFont="1" applyFill="1" applyBorder="1" applyAlignment="1">
      <alignment horizontal="right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48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9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5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6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0" applyFont="1" applyFill="1"/>
    <xf numFmtId="0" fontId="50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0" fontId="39" fillId="2" borderId="25" xfId="0" applyFont="1" applyFill="1" applyBorder="1" applyAlignment="1">
      <alignment horizontal="right"/>
    </xf>
    <xf numFmtId="170" fontId="39" fillId="0" borderId="18" xfId="0" applyNumberFormat="1" applyFont="1" applyFill="1" applyBorder="1" applyAlignment="1"/>
    <xf numFmtId="170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8" xfId="0" applyNumberFormat="1" applyFont="1" applyFill="1" applyBorder="1"/>
    <xf numFmtId="3" fontId="52" fillId="8" borderId="59" xfId="0" applyNumberFormat="1" applyFont="1" applyFill="1" applyBorder="1"/>
    <xf numFmtId="3" fontId="52" fillId="8" borderId="58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2" xfId="0" applyNumberFormat="1" applyFont="1" applyFill="1" applyBorder="1" applyAlignment="1">
      <alignment horizontal="center" vertical="center"/>
    </xf>
    <xf numFmtId="0" fontId="39" fillId="2" borderId="63" xfId="0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4" fillId="2" borderId="65" xfId="0" applyNumberFormat="1" applyFont="1" applyFill="1" applyBorder="1" applyAlignment="1">
      <alignment horizontal="center" vertical="center" wrapText="1"/>
    </xf>
    <xf numFmtId="0" fontId="54" fillId="2" borderId="66" xfId="0" applyFont="1" applyFill="1" applyBorder="1" applyAlignment="1">
      <alignment horizontal="center" vertical="center" wrapText="1"/>
    </xf>
    <xf numFmtId="0" fontId="54" fillId="2" borderId="67" xfId="0" applyFont="1" applyFill="1" applyBorder="1" applyAlignment="1">
      <alignment horizontal="center" vertical="center" wrapText="1"/>
    </xf>
    <xf numFmtId="0" fontId="39" fillId="2" borderId="68" xfId="0" applyFont="1" applyFill="1" applyBorder="1" applyAlignment="1"/>
    <xf numFmtId="0" fontId="39" fillId="2" borderId="70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68" xfId="0" applyFont="1" applyFill="1" applyBorder="1" applyAlignment="1"/>
    <xf numFmtId="0" fontId="39" fillId="4" borderId="70" xfId="0" applyFont="1" applyFill="1" applyBorder="1" applyAlignment="1">
      <alignment horizontal="left" indent="1"/>
    </xf>
    <xf numFmtId="0" fontId="39" fillId="4" borderId="81" xfId="0" applyFont="1" applyFill="1" applyBorder="1" applyAlignment="1">
      <alignment horizontal="left" indent="1"/>
    </xf>
    <xf numFmtId="0" fontId="32" fillId="2" borderId="70" xfId="0" quotePrefix="1" applyFont="1" applyFill="1" applyBorder="1" applyAlignment="1">
      <alignment horizontal="left" indent="2"/>
    </xf>
    <xf numFmtId="0" fontId="32" fillId="2" borderId="76" xfId="0" quotePrefix="1" applyFont="1" applyFill="1" applyBorder="1" applyAlignment="1">
      <alignment horizontal="left" indent="2"/>
    </xf>
    <xf numFmtId="0" fontId="39" fillId="2" borderId="68" xfId="0" applyFont="1" applyFill="1" applyBorder="1" applyAlignment="1">
      <alignment horizontal="left" indent="1"/>
    </xf>
    <xf numFmtId="0" fontId="39" fillId="2" borderId="81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0" borderId="86" xfId="0" applyFont="1" applyBorder="1"/>
    <xf numFmtId="3" fontId="32" fillId="0" borderId="86" xfId="0" applyNumberFormat="1" applyFont="1" applyBorder="1"/>
    <xf numFmtId="0" fontId="39" fillId="4" borderId="60" xfId="0" applyFont="1" applyFill="1" applyBorder="1" applyAlignment="1">
      <alignment horizontal="center" vertical="center"/>
    </xf>
    <xf numFmtId="0" fontId="39" fillId="4" borderId="50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5" xfId="0" applyNumberFormat="1" applyFont="1" applyFill="1" applyBorder="1" applyAlignment="1">
      <alignment horizontal="center" vertical="center"/>
    </xf>
    <xf numFmtId="3" fontId="54" fillId="2" borderId="83" xfId="0" applyNumberFormat="1" applyFont="1" applyFill="1" applyBorder="1" applyAlignment="1">
      <alignment horizontal="center" vertical="center" wrapText="1"/>
    </xf>
    <xf numFmtId="174" fontId="39" fillId="4" borderId="69" xfId="0" applyNumberFormat="1" applyFont="1" applyFill="1" applyBorder="1" applyAlignment="1"/>
    <xf numFmtId="174" fontId="39" fillId="4" borderId="62" xfId="0" applyNumberFormat="1" applyFont="1" applyFill="1" applyBorder="1" applyAlignment="1"/>
    <xf numFmtId="174" fontId="39" fillId="4" borderId="63" xfId="0" applyNumberFormat="1" applyFont="1" applyFill="1" applyBorder="1" applyAlignment="1"/>
    <xf numFmtId="174" fontId="39" fillId="4" borderId="64" xfId="0" applyNumberFormat="1" applyFont="1" applyFill="1" applyBorder="1" applyAlignment="1"/>
    <xf numFmtId="174" fontId="39" fillId="0" borderId="71" xfId="0" applyNumberFormat="1" applyFont="1" applyBorder="1"/>
    <xf numFmtId="174" fontId="32" fillId="0" borderId="75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9" fillId="0" borderId="82" xfId="0" applyNumberFormat="1" applyFont="1" applyBorder="1"/>
    <xf numFmtId="174" fontId="32" fillId="0" borderId="83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9" fillId="2" borderId="84" xfId="0" applyNumberFormat="1" applyFont="1" applyFill="1" applyBorder="1" applyAlignment="1"/>
    <xf numFmtId="174" fontId="39" fillId="2" borderId="62" xfId="0" applyNumberFormat="1" applyFont="1" applyFill="1" applyBorder="1" applyAlignment="1"/>
    <xf numFmtId="174" fontId="39" fillId="2" borderId="63" xfId="0" applyNumberFormat="1" applyFont="1" applyFill="1" applyBorder="1" applyAlignment="1"/>
    <xf numFmtId="174" fontId="39" fillId="2" borderId="64" xfId="0" applyNumberFormat="1" applyFont="1" applyFill="1" applyBorder="1" applyAlignment="1"/>
    <xf numFmtId="174" fontId="39" fillId="0" borderId="77" xfId="0" applyNumberFormat="1" applyFont="1" applyBorder="1"/>
    <xf numFmtId="174" fontId="32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174" fontId="39" fillId="0" borderId="69" xfId="0" applyNumberFormat="1" applyFont="1" applyBorder="1"/>
    <xf numFmtId="174" fontId="32" fillId="0" borderId="85" xfId="0" applyNumberFormat="1" applyFont="1" applyBorder="1"/>
    <xf numFmtId="174" fontId="32" fillId="0" borderId="63" xfId="0" applyNumberFormat="1" applyFont="1" applyBorder="1"/>
    <xf numFmtId="174" fontId="32" fillId="0" borderId="64" xfId="0" applyNumberFormat="1" applyFont="1" applyBorder="1"/>
    <xf numFmtId="174" fontId="32" fillId="0" borderId="72" xfId="0" applyNumberFormat="1" applyFont="1" applyBorder="1"/>
    <xf numFmtId="174" fontId="32" fillId="0" borderId="65" xfId="0" applyNumberFormat="1" applyFont="1" applyBorder="1"/>
    <xf numFmtId="175" fontId="39" fillId="2" borderId="69" xfId="0" applyNumberFormat="1" applyFont="1" applyFill="1" applyBorder="1" applyAlignment="1"/>
    <xf numFmtId="175" fontId="32" fillId="2" borderId="62" xfId="0" applyNumberFormat="1" applyFont="1" applyFill="1" applyBorder="1" applyAlignment="1"/>
    <xf numFmtId="175" fontId="32" fillId="2" borderId="63" xfId="0" applyNumberFormat="1" applyFont="1" applyFill="1" applyBorder="1" applyAlignment="1"/>
    <xf numFmtId="175" fontId="32" fillId="2" borderId="64" xfId="0" applyNumberFormat="1" applyFont="1" applyFill="1" applyBorder="1" applyAlignment="1"/>
    <xf numFmtId="175" fontId="39" fillId="0" borderId="71" xfId="0" applyNumberFormat="1" applyFont="1" applyBorder="1"/>
    <xf numFmtId="175" fontId="32" fillId="0" borderId="72" xfId="0" applyNumberFormat="1" applyFont="1" applyBorder="1"/>
    <xf numFmtId="175" fontId="32" fillId="0" borderId="73" xfId="0" applyNumberFormat="1" applyFont="1" applyBorder="1"/>
    <xf numFmtId="175" fontId="32" fillId="0" borderId="74" xfId="0" applyNumberFormat="1" applyFont="1" applyBorder="1"/>
    <xf numFmtId="175" fontId="32" fillId="0" borderId="75" xfId="0" applyNumberFormat="1" applyFont="1" applyBorder="1"/>
    <xf numFmtId="175" fontId="39" fillId="0" borderId="77" xfId="0" applyNumberFormat="1" applyFont="1" applyBorder="1"/>
    <xf numFmtId="175" fontId="32" fillId="0" borderId="78" xfId="0" applyNumberFormat="1" applyFont="1" applyBorder="1"/>
    <xf numFmtId="175" fontId="32" fillId="0" borderId="79" xfId="0" applyNumberFormat="1" applyFont="1" applyBorder="1"/>
    <xf numFmtId="175" fontId="32" fillId="0" borderId="80" xfId="0" applyNumberFormat="1" applyFont="1" applyBorder="1"/>
    <xf numFmtId="0" fontId="25" fillId="2" borderId="16" xfId="1" applyFill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174" fontId="32" fillId="0" borderId="66" xfId="0" applyNumberFormat="1" applyFont="1" applyBorder="1" applyAlignment="1"/>
    <xf numFmtId="174" fontId="32" fillId="0" borderId="73" xfId="0" applyNumberFormat="1" applyFont="1" applyBorder="1" applyAlignment="1"/>
    <xf numFmtId="174" fontId="39" fillId="4" borderId="63" xfId="0" applyNumberFormat="1" applyFont="1" applyFill="1" applyBorder="1" applyAlignment="1">
      <alignment horizontal="center"/>
    </xf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3" xfId="53" applyNumberFormat="1" applyFont="1" applyFill="1" applyBorder="1" applyAlignment="1">
      <alignment horizontal="right"/>
    </xf>
    <xf numFmtId="165" fontId="29" fillId="2" borderId="28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174" fontId="32" fillId="0" borderId="66" xfId="0" applyNumberFormat="1" applyFont="1" applyBorder="1" applyAlignment="1"/>
    <xf numFmtId="0" fontId="2" fillId="0" borderId="1" xfId="26" applyFont="1" applyFill="1" applyBorder="1" applyAlignment="1"/>
    <xf numFmtId="0" fontId="0" fillId="0" borderId="1" xfId="0" applyBorder="1" applyAlignment="1"/>
    <xf numFmtId="167" fontId="39" fillId="2" borderId="6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174" fontId="32" fillId="0" borderId="73" xfId="0" applyNumberFormat="1" applyFont="1" applyBorder="1" applyAlignment="1"/>
    <xf numFmtId="174" fontId="39" fillId="4" borderId="63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39" fillId="2" borderId="49" xfId="0" applyFont="1" applyFill="1" applyBorder="1" applyAlignment="1">
      <alignment vertical="center"/>
    </xf>
    <xf numFmtId="3" fontId="31" fillId="2" borderId="51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49" fontId="31" fillId="2" borderId="29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1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0" fontId="31" fillId="2" borderId="51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0" fontId="43" fillId="2" borderId="42" xfId="0" applyNumberFormat="1" applyFont="1" applyFill="1" applyBorder="1" applyAlignment="1">
      <alignment horizontal="center" vertical="top"/>
    </xf>
    <xf numFmtId="3" fontId="33" fillId="9" borderId="88" xfId="0" applyNumberFormat="1" applyFont="1" applyFill="1" applyBorder="1" applyAlignment="1">
      <alignment horizontal="right" vertical="top"/>
    </xf>
    <xf numFmtId="3" fontId="33" fillId="9" borderId="89" xfId="0" applyNumberFormat="1" applyFont="1" applyFill="1" applyBorder="1" applyAlignment="1">
      <alignment horizontal="right" vertical="top"/>
    </xf>
    <xf numFmtId="176" fontId="33" fillId="9" borderId="90" xfId="0" applyNumberFormat="1" applyFont="1" applyFill="1" applyBorder="1" applyAlignment="1">
      <alignment horizontal="right" vertical="top"/>
    </xf>
    <xf numFmtId="3" fontId="33" fillId="0" borderId="88" xfId="0" applyNumberFormat="1" applyFont="1" applyBorder="1" applyAlignment="1">
      <alignment horizontal="right" vertical="top"/>
    </xf>
    <xf numFmtId="176" fontId="33" fillId="9" borderId="91" xfId="0" applyNumberFormat="1" applyFont="1" applyFill="1" applyBorder="1" applyAlignment="1">
      <alignment horizontal="right" vertical="top"/>
    </xf>
    <xf numFmtId="3" fontId="35" fillId="9" borderId="93" xfId="0" applyNumberFormat="1" applyFont="1" applyFill="1" applyBorder="1" applyAlignment="1">
      <alignment horizontal="right" vertical="top"/>
    </xf>
    <xf numFmtId="3" fontId="35" fillId="9" borderId="94" xfId="0" applyNumberFormat="1" applyFont="1" applyFill="1" applyBorder="1" applyAlignment="1">
      <alignment horizontal="right" vertical="top"/>
    </xf>
    <xf numFmtId="0" fontId="35" fillId="9" borderId="95" xfId="0" applyFont="1" applyFill="1" applyBorder="1" applyAlignment="1">
      <alignment horizontal="right" vertical="top"/>
    </xf>
    <xf numFmtId="3" fontId="35" fillId="0" borderId="93" xfId="0" applyNumberFormat="1" applyFont="1" applyBorder="1" applyAlignment="1">
      <alignment horizontal="right" vertical="top"/>
    </xf>
    <xf numFmtId="0" fontId="35" fillId="9" borderId="96" xfId="0" applyFont="1" applyFill="1" applyBorder="1" applyAlignment="1">
      <alignment horizontal="right" vertical="top"/>
    </xf>
    <xf numFmtId="0" fontId="33" fillId="9" borderId="90" xfId="0" applyFont="1" applyFill="1" applyBorder="1" applyAlignment="1">
      <alignment horizontal="right" vertical="top"/>
    </xf>
    <xf numFmtId="0" fontId="33" fillId="9" borderId="91" xfId="0" applyFont="1" applyFill="1" applyBorder="1" applyAlignment="1">
      <alignment horizontal="right" vertical="top"/>
    </xf>
    <xf numFmtId="176" fontId="35" fillId="9" borderId="95" xfId="0" applyNumberFormat="1" applyFont="1" applyFill="1" applyBorder="1" applyAlignment="1">
      <alignment horizontal="right" vertical="top"/>
    </xf>
    <xf numFmtId="176" fontId="35" fillId="9" borderId="96" xfId="0" applyNumberFormat="1" applyFont="1" applyFill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0" fontId="35" fillId="0" borderId="99" xfId="0" applyFont="1" applyBorder="1" applyAlignment="1">
      <alignment horizontal="right" vertical="top"/>
    </xf>
    <xf numFmtId="176" fontId="35" fillId="9" borderId="100" xfId="0" applyNumberFormat="1" applyFont="1" applyFill="1" applyBorder="1" applyAlignment="1">
      <alignment horizontal="right" vertical="top"/>
    </xf>
    <xf numFmtId="0" fontId="37" fillId="10" borderId="87" xfId="0" applyFont="1" applyFill="1" applyBorder="1" applyAlignment="1">
      <alignment vertical="top"/>
    </xf>
    <xf numFmtId="0" fontId="37" fillId="10" borderId="87" xfId="0" applyFont="1" applyFill="1" applyBorder="1" applyAlignment="1">
      <alignment vertical="top" indent="2"/>
    </xf>
    <xf numFmtId="0" fontId="37" fillId="10" borderId="87" xfId="0" applyFont="1" applyFill="1" applyBorder="1" applyAlignment="1">
      <alignment vertical="top" indent="4"/>
    </xf>
    <xf numFmtId="0" fontId="38" fillId="10" borderId="92" xfId="0" applyFont="1" applyFill="1" applyBorder="1" applyAlignment="1">
      <alignment vertical="top" indent="6"/>
    </xf>
    <xf numFmtId="0" fontId="37" fillId="10" borderId="87" xfId="0" applyFont="1" applyFill="1" applyBorder="1" applyAlignment="1">
      <alignment vertical="top" indent="8"/>
    </xf>
    <xf numFmtId="0" fontId="38" fillId="10" borderId="92" xfId="0" applyFont="1" applyFill="1" applyBorder="1" applyAlignment="1">
      <alignment vertical="top" indent="2"/>
    </xf>
    <xf numFmtId="0" fontId="37" fillId="10" borderId="87" xfId="0" applyFont="1" applyFill="1" applyBorder="1" applyAlignment="1">
      <alignment vertical="top" indent="6"/>
    </xf>
    <xf numFmtId="0" fontId="38" fillId="10" borderId="92" xfId="0" applyFont="1" applyFill="1" applyBorder="1" applyAlignment="1">
      <alignment vertical="top" indent="4"/>
    </xf>
    <xf numFmtId="0" fontId="38" fillId="10" borderId="92" xfId="0" applyFont="1" applyFill="1" applyBorder="1" applyAlignment="1">
      <alignment vertical="top"/>
    </xf>
    <xf numFmtId="0" fontId="32" fillId="10" borderId="87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/>
    <xf numFmtId="9" fontId="29" fillId="0" borderId="0" xfId="0" applyNumberFormat="1" applyFont="1" applyFill="1" applyBorder="1"/>
    <xf numFmtId="165" fontId="31" fillId="2" borderId="101" xfId="53" applyNumberFormat="1" applyFont="1" applyFill="1" applyBorder="1" applyAlignment="1">
      <alignment horizontal="left"/>
    </xf>
    <xf numFmtId="165" fontId="31" fillId="2" borderId="102" xfId="53" applyNumberFormat="1" applyFont="1" applyFill="1" applyBorder="1" applyAlignment="1">
      <alignment horizontal="left"/>
    </xf>
    <xf numFmtId="165" fontId="31" fillId="2" borderId="47" xfId="53" applyNumberFormat="1" applyFont="1" applyFill="1" applyBorder="1" applyAlignment="1">
      <alignment horizontal="left"/>
    </xf>
    <xf numFmtId="3" fontId="31" fillId="2" borderId="47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62" xfId="0" applyFont="1" applyFill="1" applyBorder="1"/>
    <xf numFmtId="0" fontId="32" fillId="0" borderId="63" xfId="0" applyFont="1" applyFill="1" applyBorder="1"/>
    <xf numFmtId="165" fontId="32" fillId="0" borderId="63" xfId="0" applyNumberFormat="1" applyFont="1" applyFill="1" applyBorder="1"/>
    <xf numFmtId="165" fontId="32" fillId="0" borderId="63" xfId="0" applyNumberFormat="1" applyFont="1" applyFill="1" applyBorder="1" applyAlignment="1">
      <alignment horizontal="right"/>
    </xf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5" fontId="32" fillId="0" borderId="73" xfId="0" applyNumberFormat="1" applyFont="1" applyFill="1" applyBorder="1"/>
    <xf numFmtId="165" fontId="32" fillId="0" borderId="73" xfId="0" applyNumberFormat="1" applyFont="1" applyFill="1" applyBorder="1" applyAlignment="1">
      <alignment horizontal="right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5" fontId="32" fillId="0" borderId="66" xfId="0" applyNumberFormat="1" applyFont="1" applyFill="1" applyBorder="1"/>
    <xf numFmtId="165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2" borderId="52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70" fontId="32" fillId="0" borderId="26" xfId="0" applyNumberFormat="1" applyFont="1" applyFill="1" applyBorder="1"/>
    <xf numFmtId="0" fontId="32" fillId="0" borderId="26" xfId="0" applyFont="1" applyFill="1" applyBorder="1"/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39" fillId="0" borderId="18" xfId="0" applyFont="1" applyFill="1" applyBorder="1"/>
    <xf numFmtId="0" fontId="57" fillId="0" borderId="0" xfId="0" applyFont="1" applyFill="1"/>
    <xf numFmtId="0" fontId="58" fillId="0" borderId="0" xfId="0" applyFont="1" applyFill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9" fontId="32" fillId="0" borderId="63" xfId="0" applyNumberFormat="1" applyFont="1" applyFill="1" applyBorder="1"/>
    <xf numFmtId="9" fontId="32" fillId="0" borderId="73" xfId="0" applyNumberFormat="1" applyFont="1" applyFill="1" applyBorder="1"/>
    <xf numFmtId="9" fontId="32" fillId="0" borderId="66" xfId="0" applyNumberFormat="1" applyFont="1" applyFill="1" applyBorder="1"/>
    <xf numFmtId="170" fontId="32" fillId="0" borderId="63" xfId="0" applyNumberFormat="1" applyFont="1" applyFill="1" applyBorder="1"/>
    <xf numFmtId="9" fontId="32" fillId="0" borderId="64" xfId="0" applyNumberFormat="1" applyFont="1" applyFill="1" applyBorder="1"/>
    <xf numFmtId="170" fontId="32" fillId="0" borderId="73" xfId="0" applyNumberFormat="1" applyFont="1" applyFill="1" applyBorder="1"/>
    <xf numFmtId="9" fontId="32" fillId="0" borderId="74" xfId="0" applyNumberFormat="1" applyFont="1" applyFill="1" applyBorder="1"/>
    <xf numFmtId="170" fontId="32" fillId="0" borderId="66" xfId="0" applyNumberFormat="1" applyFont="1" applyFill="1" applyBorder="1"/>
    <xf numFmtId="9" fontId="32" fillId="0" borderId="67" xfId="0" applyNumberFormat="1" applyFont="1" applyFill="1" applyBorder="1"/>
    <xf numFmtId="0" fontId="39" fillId="0" borderId="62" xfId="0" applyFont="1" applyFill="1" applyBorder="1"/>
    <xf numFmtId="0" fontId="39" fillId="0" borderId="72" xfId="0" applyFont="1" applyFill="1" applyBorder="1"/>
    <xf numFmtId="0" fontId="39" fillId="0" borderId="65" xfId="0" applyFont="1" applyFill="1" applyBorder="1"/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3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1.0979074112844167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223168"/>
        <c:axId val="8812250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0.86573055555555556</c:v>
                </c:pt>
                <c:pt idx="1">
                  <c:v>0.86573055555555556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7369600"/>
        <c:axId val="897371520"/>
      </c:scatterChart>
      <c:catAx>
        <c:axId val="881223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1225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1225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81223168"/>
        <c:crosses val="autoZero"/>
        <c:crossBetween val="between"/>
      </c:valAx>
      <c:valAx>
        <c:axId val="8973696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97371520"/>
        <c:crosses val="max"/>
        <c:crossBetween val="midCat"/>
      </c:valAx>
      <c:valAx>
        <c:axId val="8973715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973696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0" bestFit="1" customWidth="1"/>
    <col min="2" max="2" width="98.6640625" style="110" customWidth="1"/>
    <col min="3" max="3" width="16.109375" style="42" hidden="1" customWidth="1"/>
    <col min="4" max="16384" width="8.88671875" style="110"/>
  </cols>
  <sheetData>
    <row r="1" spans="1:3" ht="18.600000000000001" customHeight="1" thickBot="1" x14ac:dyDescent="0.4">
      <c r="A1" s="283" t="s">
        <v>98</v>
      </c>
      <c r="B1" s="283"/>
    </row>
    <row r="2" spans="1:3" ht="14.4" customHeight="1" thickBot="1" x14ac:dyDescent="0.35">
      <c r="A2" s="207" t="s">
        <v>214</v>
      </c>
      <c r="B2" s="41"/>
    </row>
    <row r="3" spans="1:3" ht="14.4" customHeight="1" thickBot="1" x14ac:dyDescent="0.35">
      <c r="A3" s="279" t="s">
        <v>120</v>
      </c>
      <c r="B3" s="280"/>
    </row>
    <row r="4" spans="1:3" ht="14.4" customHeight="1" x14ac:dyDescent="0.3">
      <c r="A4" s="123" t="str">
        <f t="shared" ref="A4:A8" si="0">HYPERLINK("#'"&amp;C4&amp;"'!A1",C4)</f>
        <v>Motivace</v>
      </c>
      <c r="B4" s="66" t="s">
        <v>109</v>
      </c>
      <c r="C4" s="42" t="s">
        <v>110</v>
      </c>
    </row>
    <row r="5" spans="1:3" ht="14.4" customHeight="1" x14ac:dyDescent="0.3">
      <c r="A5" s="124" t="str">
        <f t="shared" si="0"/>
        <v>HI</v>
      </c>
      <c r="B5" s="67" t="s">
        <v>117</v>
      </c>
      <c r="C5" s="42" t="s">
        <v>101</v>
      </c>
    </row>
    <row r="6" spans="1:3" ht="14.4" customHeight="1" x14ac:dyDescent="0.3">
      <c r="A6" s="125" t="str">
        <f t="shared" si="0"/>
        <v>HI Graf</v>
      </c>
      <c r="B6" s="68" t="s">
        <v>94</v>
      </c>
      <c r="C6" s="42" t="s">
        <v>102</v>
      </c>
    </row>
    <row r="7" spans="1:3" ht="14.4" customHeight="1" x14ac:dyDescent="0.3">
      <c r="A7" s="125" t="str">
        <f t="shared" si="0"/>
        <v>Man Tab</v>
      </c>
      <c r="B7" s="68" t="s">
        <v>216</v>
      </c>
      <c r="C7" s="42" t="s">
        <v>103</v>
      </c>
    </row>
    <row r="8" spans="1:3" ht="14.4" customHeight="1" thickBot="1" x14ac:dyDescent="0.35">
      <c r="A8" s="126" t="str">
        <f t="shared" si="0"/>
        <v>HV</v>
      </c>
      <c r="B8" s="69" t="s">
        <v>50</v>
      </c>
      <c r="C8" s="42" t="s">
        <v>55</v>
      </c>
    </row>
    <row r="9" spans="1:3" ht="14.4" customHeight="1" thickBot="1" x14ac:dyDescent="0.35">
      <c r="A9" s="70"/>
      <c r="B9" s="70"/>
    </row>
    <row r="10" spans="1:3" ht="14.4" customHeight="1" thickBot="1" x14ac:dyDescent="0.35">
      <c r="A10" s="281" t="s">
        <v>99</v>
      </c>
      <c r="B10" s="280"/>
    </row>
    <row r="11" spans="1:3" ht="14.4" customHeight="1" x14ac:dyDescent="0.3">
      <c r="A11" s="127" t="str">
        <f t="shared" ref="A11:A15" si="1">HYPERLINK("#'"&amp;C11&amp;"'!A1",C11)</f>
        <v>Léky Žádanky</v>
      </c>
      <c r="B11" s="67" t="s">
        <v>118</v>
      </c>
      <c r="C11" s="42" t="s">
        <v>104</v>
      </c>
    </row>
    <row r="12" spans="1:3" ht="14.4" customHeight="1" x14ac:dyDescent="0.3">
      <c r="A12" s="125" t="str">
        <f t="shared" si="1"/>
        <v>LŽ Detail</v>
      </c>
      <c r="B12" s="68" t="s">
        <v>137</v>
      </c>
      <c r="C12" s="42" t="s">
        <v>105</v>
      </c>
    </row>
    <row r="13" spans="1:3" ht="14.4" customHeight="1" x14ac:dyDescent="0.3">
      <c r="A13" s="127" t="str">
        <f t="shared" si="1"/>
        <v>Materiál Žádanky</v>
      </c>
      <c r="B13" s="68" t="s">
        <v>119</v>
      </c>
      <c r="C13" s="42" t="s">
        <v>106</v>
      </c>
    </row>
    <row r="14" spans="1:3" ht="14.4" customHeight="1" x14ac:dyDescent="0.3">
      <c r="A14" s="125" t="str">
        <f t="shared" si="1"/>
        <v>MŽ Detail</v>
      </c>
      <c r="B14" s="68" t="s">
        <v>895</v>
      </c>
      <c r="C14" s="42" t="s">
        <v>107</v>
      </c>
    </row>
    <row r="15" spans="1:3" ht="14.4" customHeight="1" thickBot="1" x14ac:dyDescent="0.35">
      <c r="A15" s="127" t="str">
        <f t="shared" si="1"/>
        <v>Osobní náklady</v>
      </c>
      <c r="B15" s="68" t="s">
        <v>96</v>
      </c>
      <c r="C15" s="42" t="s">
        <v>108</v>
      </c>
    </row>
    <row r="16" spans="1:3" ht="14.4" customHeight="1" thickBot="1" x14ac:dyDescent="0.35">
      <c r="A16" s="71"/>
      <c r="B16" s="71"/>
    </row>
    <row r="17" spans="1:3" ht="14.4" customHeight="1" thickBot="1" x14ac:dyDescent="0.35">
      <c r="A17" s="282" t="s">
        <v>100</v>
      </c>
      <c r="B17" s="280"/>
    </row>
    <row r="18" spans="1:3" ht="14.4" customHeight="1" x14ac:dyDescent="0.3">
      <c r="A18" s="128" t="str">
        <f t="shared" ref="A18:A21" si="2">HYPERLINK("#'"&amp;C18&amp;"'!A1",C18)</f>
        <v>ZV Vykáz.-A</v>
      </c>
      <c r="B18" s="67" t="s">
        <v>900</v>
      </c>
      <c r="C18" s="42" t="s">
        <v>111</v>
      </c>
    </row>
    <row r="19" spans="1:3" ht="14.4" customHeight="1" x14ac:dyDescent="0.3">
      <c r="A19" s="125" t="str">
        <f t="shared" si="2"/>
        <v>ZV Vykáz.-A Detail</v>
      </c>
      <c r="B19" s="68" t="s">
        <v>1017</v>
      </c>
      <c r="C19" s="42" t="s">
        <v>112</v>
      </c>
    </row>
    <row r="20" spans="1:3" ht="14.4" customHeight="1" x14ac:dyDescent="0.3">
      <c r="A20" s="125" t="str">
        <f t="shared" si="2"/>
        <v>ZV Vykáz.-H</v>
      </c>
      <c r="B20" s="68" t="s">
        <v>115</v>
      </c>
      <c r="C20" s="42" t="s">
        <v>113</v>
      </c>
    </row>
    <row r="21" spans="1:3" ht="14.4" customHeight="1" x14ac:dyDescent="0.3">
      <c r="A21" s="125" t="str">
        <f t="shared" si="2"/>
        <v>ZV Vykáz.-H Detail</v>
      </c>
      <c r="B21" s="68" t="s">
        <v>1078</v>
      </c>
      <c r="C21" s="42" t="s">
        <v>114</v>
      </c>
    </row>
  </sheetData>
  <mergeCells count="4">
    <mergeCell ref="A3:B3"/>
    <mergeCell ref="A10:B10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4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0" hidden="1" customWidth="1" outlineLevel="1"/>
    <col min="2" max="2" width="28.33203125" style="110" hidden="1" customWidth="1" outlineLevel="1"/>
    <col min="3" max="3" width="5.33203125" style="188" bestFit="1" customWidth="1" collapsed="1"/>
    <col min="4" max="4" width="18.77734375" style="192" customWidth="1"/>
    <col min="5" max="5" width="9" style="188" bestFit="1" customWidth="1"/>
    <col min="6" max="6" width="18.77734375" style="192" customWidth="1"/>
    <col min="7" max="7" width="12.44140625" style="188" hidden="1" customWidth="1" outlineLevel="1"/>
    <col min="8" max="8" width="25.77734375" style="188" customWidth="1" collapsed="1"/>
    <col min="9" max="9" width="7.77734375" style="186" customWidth="1"/>
    <col min="10" max="10" width="10" style="186" customWidth="1"/>
    <col min="11" max="11" width="11.109375" style="186" customWidth="1"/>
    <col min="12" max="16384" width="8.88671875" style="110"/>
  </cols>
  <sheetData>
    <row r="1" spans="1:11" ht="18.600000000000001" customHeight="1" thickBot="1" x14ac:dyDescent="0.4">
      <c r="A1" s="313" t="s">
        <v>895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4.4" customHeight="1" thickBot="1" x14ac:dyDescent="0.35">
      <c r="A2" s="207" t="s">
        <v>214</v>
      </c>
      <c r="B2" s="57"/>
      <c r="C2" s="190"/>
      <c r="D2" s="190"/>
      <c r="E2" s="190"/>
      <c r="F2" s="190"/>
      <c r="G2" s="190"/>
      <c r="H2" s="190"/>
      <c r="I2" s="191"/>
      <c r="J2" s="191"/>
      <c r="K2" s="191"/>
    </row>
    <row r="3" spans="1:11" ht="14.4" customHeight="1" thickBot="1" x14ac:dyDescent="0.35">
      <c r="A3" s="57"/>
      <c r="B3" s="57"/>
      <c r="C3" s="309"/>
      <c r="D3" s="310"/>
      <c r="E3" s="310"/>
      <c r="F3" s="310"/>
      <c r="G3" s="310"/>
      <c r="H3" s="122" t="s">
        <v>116</v>
      </c>
      <c r="I3" s="79">
        <f>IF(J3&lt;&gt;0,K3/J3,0)</f>
        <v>43.652218757056964</v>
      </c>
      <c r="J3" s="79">
        <f>SUBTOTAL(9,J5:J1048576)</f>
        <v>62756.06</v>
      </c>
      <c r="K3" s="80">
        <f>SUBTOTAL(9,K5:K1048576)</f>
        <v>2739441.2594509921</v>
      </c>
    </row>
    <row r="4" spans="1:11" s="187" customFormat="1" ht="14.4" customHeight="1" thickBot="1" x14ac:dyDescent="0.35">
      <c r="A4" s="370" t="s">
        <v>7</v>
      </c>
      <c r="B4" s="371" t="s">
        <v>8</v>
      </c>
      <c r="C4" s="371" t="s">
        <v>0</v>
      </c>
      <c r="D4" s="371" t="s">
        <v>9</v>
      </c>
      <c r="E4" s="371" t="s">
        <v>10</v>
      </c>
      <c r="F4" s="371" t="s">
        <v>2</v>
      </c>
      <c r="G4" s="371" t="s">
        <v>60</v>
      </c>
      <c r="H4" s="372" t="s">
        <v>14</v>
      </c>
      <c r="I4" s="373" t="s">
        <v>123</v>
      </c>
      <c r="J4" s="373" t="s">
        <v>16</v>
      </c>
      <c r="K4" s="374" t="s">
        <v>131</v>
      </c>
    </row>
    <row r="5" spans="1:11" ht="14.4" customHeight="1" x14ac:dyDescent="0.3">
      <c r="A5" s="375" t="s">
        <v>379</v>
      </c>
      <c r="B5" s="376" t="s">
        <v>381</v>
      </c>
      <c r="C5" s="377" t="s">
        <v>387</v>
      </c>
      <c r="D5" s="378" t="s">
        <v>388</v>
      </c>
      <c r="E5" s="377" t="s">
        <v>413</v>
      </c>
      <c r="F5" s="378" t="s">
        <v>414</v>
      </c>
      <c r="G5" s="377" t="s">
        <v>423</v>
      </c>
      <c r="H5" s="377" t="s">
        <v>424</v>
      </c>
      <c r="I5" s="379">
        <v>27.365000000000002</v>
      </c>
      <c r="J5" s="379">
        <v>70</v>
      </c>
      <c r="K5" s="380">
        <v>1915.6</v>
      </c>
    </row>
    <row r="6" spans="1:11" ht="14.4" customHeight="1" x14ac:dyDescent="0.3">
      <c r="A6" s="381" t="s">
        <v>379</v>
      </c>
      <c r="B6" s="382" t="s">
        <v>381</v>
      </c>
      <c r="C6" s="383" t="s">
        <v>387</v>
      </c>
      <c r="D6" s="384" t="s">
        <v>388</v>
      </c>
      <c r="E6" s="383" t="s">
        <v>413</v>
      </c>
      <c r="F6" s="384" t="s">
        <v>414</v>
      </c>
      <c r="G6" s="383" t="s">
        <v>425</v>
      </c>
      <c r="H6" s="383" t="s">
        <v>426</v>
      </c>
      <c r="I6" s="385">
        <v>13.02</v>
      </c>
      <c r="J6" s="385">
        <v>1</v>
      </c>
      <c r="K6" s="386">
        <v>13.02</v>
      </c>
    </row>
    <row r="7" spans="1:11" ht="14.4" customHeight="1" x14ac:dyDescent="0.3">
      <c r="A7" s="381" t="s">
        <v>379</v>
      </c>
      <c r="B7" s="382" t="s">
        <v>381</v>
      </c>
      <c r="C7" s="383" t="s">
        <v>387</v>
      </c>
      <c r="D7" s="384" t="s">
        <v>388</v>
      </c>
      <c r="E7" s="383" t="s">
        <v>415</v>
      </c>
      <c r="F7" s="384" t="s">
        <v>416</v>
      </c>
      <c r="G7" s="383" t="s">
        <v>427</v>
      </c>
      <c r="H7" s="383" t="s">
        <v>428</v>
      </c>
      <c r="I7" s="385">
        <v>0.42</v>
      </c>
      <c r="J7" s="385">
        <v>300</v>
      </c>
      <c r="K7" s="386">
        <v>126</v>
      </c>
    </row>
    <row r="8" spans="1:11" ht="14.4" customHeight="1" x14ac:dyDescent="0.3">
      <c r="A8" s="381" t="s">
        <v>379</v>
      </c>
      <c r="B8" s="382" t="s">
        <v>381</v>
      </c>
      <c r="C8" s="383" t="s">
        <v>387</v>
      </c>
      <c r="D8" s="384" t="s">
        <v>388</v>
      </c>
      <c r="E8" s="383" t="s">
        <v>415</v>
      </c>
      <c r="F8" s="384" t="s">
        <v>416</v>
      </c>
      <c r="G8" s="383" t="s">
        <v>429</v>
      </c>
      <c r="H8" s="383" t="s">
        <v>430</v>
      </c>
      <c r="I8" s="385">
        <v>0.59</v>
      </c>
      <c r="J8" s="385">
        <v>1000</v>
      </c>
      <c r="K8" s="386">
        <v>590</v>
      </c>
    </row>
    <row r="9" spans="1:11" ht="14.4" customHeight="1" x14ac:dyDescent="0.3">
      <c r="A9" s="381" t="s">
        <v>379</v>
      </c>
      <c r="B9" s="382" t="s">
        <v>381</v>
      </c>
      <c r="C9" s="383" t="s">
        <v>387</v>
      </c>
      <c r="D9" s="384" t="s">
        <v>388</v>
      </c>
      <c r="E9" s="383" t="s">
        <v>415</v>
      </c>
      <c r="F9" s="384" t="s">
        <v>416</v>
      </c>
      <c r="G9" s="383" t="s">
        <v>431</v>
      </c>
      <c r="H9" s="383" t="s">
        <v>432</v>
      </c>
      <c r="I9" s="385">
        <v>1.02</v>
      </c>
      <c r="J9" s="385">
        <v>2000</v>
      </c>
      <c r="K9" s="386">
        <v>2032.8</v>
      </c>
    </row>
    <row r="10" spans="1:11" ht="14.4" customHeight="1" x14ac:dyDescent="0.3">
      <c r="A10" s="381" t="s">
        <v>379</v>
      </c>
      <c r="B10" s="382" t="s">
        <v>381</v>
      </c>
      <c r="C10" s="383" t="s">
        <v>387</v>
      </c>
      <c r="D10" s="384" t="s">
        <v>388</v>
      </c>
      <c r="E10" s="383" t="s">
        <v>415</v>
      </c>
      <c r="F10" s="384" t="s">
        <v>416</v>
      </c>
      <c r="G10" s="383" t="s">
        <v>433</v>
      </c>
      <c r="H10" s="383" t="s">
        <v>434</v>
      </c>
      <c r="I10" s="385">
        <v>2.1150000000000002</v>
      </c>
      <c r="J10" s="385">
        <v>1440</v>
      </c>
      <c r="K10" s="386">
        <v>3048</v>
      </c>
    </row>
    <row r="11" spans="1:11" ht="14.4" customHeight="1" x14ac:dyDescent="0.3">
      <c r="A11" s="381" t="s">
        <v>379</v>
      </c>
      <c r="B11" s="382" t="s">
        <v>381</v>
      </c>
      <c r="C11" s="383" t="s">
        <v>387</v>
      </c>
      <c r="D11" s="384" t="s">
        <v>388</v>
      </c>
      <c r="E11" s="383" t="s">
        <v>415</v>
      </c>
      <c r="F11" s="384" t="s">
        <v>416</v>
      </c>
      <c r="G11" s="383" t="s">
        <v>435</v>
      </c>
      <c r="H11" s="383" t="s">
        <v>436</v>
      </c>
      <c r="I11" s="385">
        <v>15</v>
      </c>
      <c r="J11" s="385">
        <v>5</v>
      </c>
      <c r="K11" s="386">
        <v>75</v>
      </c>
    </row>
    <row r="12" spans="1:11" ht="14.4" customHeight="1" x14ac:dyDescent="0.3">
      <c r="A12" s="381" t="s">
        <v>379</v>
      </c>
      <c r="B12" s="382" t="s">
        <v>381</v>
      </c>
      <c r="C12" s="383" t="s">
        <v>387</v>
      </c>
      <c r="D12" s="384" t="s">
        <v>388</v>
      </c>
      <c r="E12" s="383" t="s">
        <v>415</v>
      </c>
      <c r="F12" s="384" t="s">
        <v>416</v>
      </c>
      <c r="G12" s="383" t="s">
        <v>437</v>
      </c>
      <c r="H12" s="383" t="s">
        <v>438</v>
      </c>
      <c r="I12" s="385">
        <v>12.1</v>
      </c>
      <c r="J12" s="385">
        <v>7</v>
      </c>
      <c r="K12" s="386">
        <v>84.7</v>
      </c>
    </row>
    <row r="13" spans="1:11" ht="14.4" customHeight="1" x14ac:dyDescent="0.3">
      <c r="A13" s="381" t="s">
        <v>379</v>
      </c>
      <c r="B13" s="382" t="s">
        <v>381</v>
      </c>
      <c r="C13" s="383" t="s">
        <v>387</v>
      </c>
      <c r="D13" s="384" t="s">
        <v>388</v>
      </c>
      <c r="E13" s="383" t="s">
        <v>415</v>
      </c>
      <c r="F13" s="384" t="s">
        <v>416</v>
      </c>
      <c r="G13" s="383" t="s">
        <v>439</v>
      </c>
      <c r="H13" s="383" t="s">
        <v>440</v>
      </c>
      <c r="I13" s="385">
        <v>2.85</v>
      </c>
      <c r="J13" s="385">
        <v>30</v>
      </c>
      <c r="K13" s="386">
        <v>85.5</v>
      </c>
    </row>
    <row r="14" spans="1:11" ht="14.4" customHeight="1" x14ac:dyDescent="0.3">
      <c r="A14" s="381" t="s">
        <v>379</v>
      </c>
      <c r="B14" s="382" t="s">
        <v>381</v>
      </c>
      <c r="C14" s="383" t="s">
        <v>387</v>
      </c>
      <c r="D14" s="384" t="s">
        <v>388</v>
      </c>
      <c r="E14" s="383" t="s">
        <v>415</v>
      </c>
      <c r="F14" s="384" t="s">
        <v>416</v>
      </c>
      <c r="G14" s="383" t="s">
        <v>441</v>
      </c>
      <c r="H14" s="383" t="s">
        <v>442</v>
      </c>
      <c r="I14" s="385">
        <v>2.0099999999999998</v>
      </c>
      <c r="J14" s="385">
        <v>1000</v>
      </c>
      <c r="K14" s="386">
        <v>2010</v>
      </c>
    </row>
    <row r="15" spans="1:11" ht="14.4" customHeight="1" x14ac:dyDescent="0.3">
      <c r="A15" s="381" t="s">
        <v>379</v>
      </c>
      <c r="B15" s="382" t="s">
        <v>381</v>
      </c>
      <c r="C15" s="383" t="s">
        <v>387</v>
      </c>
      <c r="D15" s="384" t="s">
        <v>388</v>
      </c>
      <c r="E15" s="383" t="s">
        <v>415</v>
      </c>
      <c r="F15" s="384" t="s">
        <v>416</v>
      </c>
      <c r="G15" s="383" t="s">
        <v>443</v>
      </c>
      <c r="H15" s="383" t="s">
        <v>444</v>
      </c>
      <c r="I15" s="385">
        <v>1.21</v>
      </c>
      <c r="J15" s="385">
        <v>2000</v>
      </c>
      <c r="K15" s="386">
        <v>2420</v>
      </c>
    </row>
    <row r="16" spans="1:11" ht="14.4" customHeight="1" x14ac:dyDescent="0.3">
      <c r="A16" s="381" t="s">
        <v>379</v>
      </c>
      <c r="B16" s="382" t="s">
        <v>381</v>
      </c>
      <c r="C16" s="383" t="s">
        <v>387</v>
      </c>
      <c r="D16" s="384" t="s">
        <v>388</v>
      </c>
      <c r="E16" s="383" t="s">
        <v>415</v>
      </c>
      <c r="F16" s="384" t="s">
        <v>416</v>
      </c>
      <c r="G16" s="383" t="s">
        <v>445</v>
      </c>
      <c r="H16" s="383" t="s">
        <v>446</v>
      </c>
      <c r="I16" s="385">
        <v>6534</v>
      </c>
      <c r="J16" s="385">
        <v>1</v>
      </c>
      <c r="K16" s="386">
        <v>6534</v>
      </c>
    </row>
    <row r="17" spans="1:11" ht="14.4" customHeight="1" x14ac:dyDescent="0.3">
      <c r="A17" s="381" t="s">
        <v>379</v>
      </c>
      <c r="B17" s="382" t="s">
        <v>381</v>
      </c>
      <c r="C17" s="383" t="s">
        <v>387</v>
      </c>
      <c r="D17" s="384" t="s">
        <v>388</v>
      </c>
      <c r="E17" s="383" t="s">
        <v>417</v>
      </c>
      <c r="F17" s="384" t="s">
        <v>418</v>
      </c>
      <c r="G17" s="383" t="s">
        <v>447</v>
      </c>
      <c r="H17" s="383" t="s">
        <v>448</v>
      </c>
      <c r="I17" s="385">
        <v>0.35</v>
      </c>
      <c r="J17" s="385">
        <v>1000</v>
      </c>
      <c r="K17" s="386">
        <v>350</v>
      </c>
    </row>
    <row r="18" spans="1:11" ht="14.4" customHeight="1" x14ac:dyDescent="0.3">
      <c r="A18" s="381" t="s">
        <v>379</v>
      </c>
      <c r="B18" s="382" t="s">
        <v>381</v>
      </c>
      <c r="C18" s="383" t="s">
        <v>387</v>
      </c>
      <c r="D18" s="384" t="s">
        <v>388</v>
      </c>
      <c r="E18" s="383" t="s">
        <v>417</v>
      </c>
      <c r="F18" s="384" t="s">
        <v>418</v>
      </c>
      <c r="G18" s="383" t="s">
        <v>449</v>
      </c>
      <c r="H18" s="383" t="s">
        <v>450</v>
      </c>
      <c r="I18" s="385">
        <v>0.13</v>
      </c>
      <c r="J18" s="385">
        <v>9000</v>
      </c>
      <c r="K18" s="386">
        <v>1170</v>
      </c>
    </row>
    <row r="19" spans="1:11" ht="14.4" customHeight="1" x14ac:dyDescent="0.3">
      <c r="A19" s="381" t="s">
        <v>379</v>
      </c>
      <c r="B19" s="382" t="s">
        <v>381</v>
      </c>
      <c r="C19" s="383" t="s">
        <v>387</v>
      </c>
      <c r="D19" s="384" t="s">
        <v>388</v>
      </c>
      <c r="E19" s="383" t="s">
        <v>417</v>
      </c>
      <c r="F19" s="384" t="s">
        <v>418</v>
      </c>
      <c r="G19" s="383" t="s">
        <v>451</v>
      </c>
      <c r="H19" s="383" t="s">
        <v>452</v>
      </c>
      <c r="I19" s="385">
        <v>3.79</v>
      </c>
      <c r="J19" s="385">
        <v>3000</v>
      </c>
      <c r="K19" s="386">
        <v>11369.16</v>
      </c>
    </row>
    <row r="20" spans="1:11" ht="14.4" customHeight="1" x14ac:dyDescent="0.3">
      <c r="A20" s="381" t="s">
        <v>379</v>
      </c>
      <c r="B20" s="382" t="s">
        <v>381</v>
      </c>
      <c r="C20" s="383" t="s">
        <v>387</v>
      </c>
      <c r="D20" s="384" t="s">
        <v>388</v>
      </c>
      <c r="E20" s="383" t="s">
        <v>417</v>
      </c>
      <c r="F20" s="384" t="s">
        <v>418</v>
      </c>
      <c r="G20" s="383" t="s">
        <v>453</v>
      </c>
      <c r="H20" s="383" t="s">
        <v>454</v>
      </c>
      <c r="I20" s="385">
        <v>95</v>
      </c>
      <c r="J20" s="385">
        <v>3</v>
      </c>
      <c r="K20" s="386">
        <v>285</v>
      </c>
    </row>
    <row r="21" spans="1:11" ht="14.4" customHeight="1" x14ac:dyDescent="0.3">
      <c r="A21" s="381" t="s">
        <v>379</v>
      </c>
      <c r="B21" s="382" t="s">
        <v>381</v>
      </c>
      <c r="C21" s="383" t="s">
        <v>387</v>
      </c>
      <c r="D21" s="384" t="s">
        <v>388</v>
      </c>
      <c r="E21" s="383" t="s">
        <v>417</v>
      </c>
      <c r="F21" s="384" t="s">
        <v>418</v>
      </c>
      <c r="G21" s="383" t="s">
        <v>455</v>
      </c>
      <c r="H21" s="383" t="s">
        <v>456</v>
      </c>
      <c r="I21" s="385">
        <v>182.71</v>
      </c>
      <c r="J21" s="385">
        <v>2</v>
      </c>
      <c r="K21" s="386">
        <v>365.42</v>
      </c>
    </row>
    <row r="22" spans="1:11" ht="14.4" customHeight="1" x14ac:dyDescent="0.3">
      <c r="A22" s="381" t="s">
        <v>379</v>
      </c>
      <c r="B22" s="382" t="s">
        <v>381</v>
      </c>
      <c r="C22" s="383" t="s">
        <v>387</v>
      </c>
      <c r="D22" s="384" t="s">
        <v>388</v>
      </c>
      <c r="E22" s="383" t="s">
        <v>417</v>
      </c>
      <c r="F22" s="384" t="s">
        <v>418</v>
      </c>
      <c r="G22" s="383" t="s">
        <v>457</v>
      </c>
      <c r="H22" s="383" t="s">
        <v>458</v>
      </c>
      <c r="I22" s="385">
        <v>2.0299999999999998</v>
      </c>
      <c r="J22" s="385">
        <v>500</v>
      </c>
      <c r="K22" s="386">
        <v>1016.4</v>
      </c>
    </row>
    <row r="23" spans="1:11" ht="14.4" customHeight="1" x14ac:dyDescent="0.3">
      <c r="A23" s="381" t="s">
        <v>379</v>
      </c>
      <c r="B23" s="382" t="s">
        <v>381</v>
      </c>
      <c r="C23" s="383" t="s">
        <v>387</v>
      </c>
      <c r="D23" s="384" t="s">
        <v>388</v>
      </c>
      <c r="E23" s="383" t="s">
        <v>417</v>
      </c>
      <c r="F23" s="384" t="s">
        <v>418</v>
      </c>
      <c r="G23" s="383" t="s">
        <v>459</v>
      </c>
      <c r="H23" s="383" t="s">
        <v>460</v>
      </c>
      <c r="I23" s="385">
        <v>2.33</v>
      </c>
      <c r="J23" s="385">
        <v>1536</v>
      </c>
      <c r="K23" s="386">
        <v>3582</v>
      </c>
    </row>
    <row r="24" spans="1:11" ht="14.4" customHeight="1" x14ac:dyDescent="0.3">
      <c r="A24" s="381" t="s">
        <v>379</v>
      </c>
      <c r="B24" s="382" t="s">
        <v>381</v>
      </c>
      <c r="C24" s="383" t="s">
        <v>387</v>
      </c>
      <c r="D24" s="384" t="s">
        <v>388</v>
      </c>
      <c r="E24" s="383" t="s">
        <v>417</v>
      </c>
      <c r="F24" s="384" t="s">
        <v>418</v>
      </c>
      <c r="G24" s="383" t="s">
        <v>461</v>
      </c>
      <c r="H24" s="383" t="s">
        <v>462</v>
      </c>
      <c r="I24" s="385">
        <v>2.84</v>
      </c>
      <c r="J24" s="385">
        <v>768</v>
      </c>
      <c r="K24" s="386">
        <v>2178</v>
      </c>
    </row>
    <row r="25" spans="1:11" ht="14.4" customHeight="1" x14ac:dyDescent="0.3">
      <c r="A25" s="381" t="s">
        <v>379</v>
      </c>
      <c r="B25" s="382" t="s">
        <v>381</v>
      </c>
      <c r="C25" s="383" t="s">
        <v>387</v>
      </c>
      <c r="D25" s="384" t="s">
        <v>388</v>
      </c>
      <c r="E25" s="383" t="s">
        <v>419</v>
      </c>
      <c r="F25" s="384" t="s">
        <v>420</v>
      </c>
      <c r="G25" s="383" t="s">
        <v>463</v>
      </c>
      <c r="H25" s="383" t="s">
        <v>464</v>
      </c>
      <c r="I25" s="385">
        <v>0.31</v>
      </c>
      <c r="J25" s="385">
        <v>200</v>
      </c>
      <c r="K25" s="386">
        <v>62</v>
      </c>
    </row>
    <row r="26" spans="1:11" ht="14.4" customHeight="1" x14ac:dyDescent="0.3">
      <c r="A26" s="381" t="s">
        <v>379</v>
      </c>
      <c r="B26" s="382" t="s">
        <v>381</v>
      </c>
      <c r="C26" s="383" t="s">
        <v>387</v>
      </c>
      <c r="D26" s="384" t="s">
        <v>388</v>
      </c>
      <c r="E26" s="383" t="s">
        <v>419</v>
      </c>
      <c r="F26" s="384" t="s">
        <v>420</v>
      </c>
      <c r="G26" s="383" t="s">
        <v>465</v>
      </c>
      <c r="H26" s="383" t="s">
        <v>466</v>
      </c>
      <c r="I26" s="385">
        <v>0.31</v>
      </c>
      <c r="J26" s="385">
        <v>100</v>
      </c>
      <c r="K26" s="386">
        <v>31</v>
      </c>
    </row>
    <row r="27" spans="1:11" ht="14.4" customHeight="1" x14ac:dyDescent="0.3">
      <c r="A27" s="381" t="s">
        <v>379</v>
      </c>
      <c r="B27" s="382" t="s">
        <v>381</v>
      </c>
      <c r="C27" s="383" t="s">
        <v>387</v>
      </c>
      <c r="D27" s="384" t="s">
        <v>388</v>
      </c>
      <c r="E27" s="383" t="s">
        <v>421</v>
      </c>
      <c r="F27" s="384" t="s">
        <v>422</v>
      </c>
      <c r="G27" s="383" t="s">
        <v>467</v>
      </c>
      <c r="H27" s="383" t="s">
        <v>468</v>
      </c>
      <c r="I27" s="385">
        <v>0.77</v>
      </c>
      <c r="J27" s="385">
        <v>2500</v>
      </c>
      <c r="K27" s="386">
        <v>1925</v>
      </c>
    </row>
    <row r="28" spans="1:11" ht="14.4" customHeight="1" x14ac:dyDescent="0.3">
      <c r="A28" s="381" t="s">
        <v>379</v>
      </c>
      <c r="B28" s="382" t="s">
        <v>381</v>
      </c>
      <c r="C28" s="383" t="s">
        <v>387</v>
      </c>
      <c r="D28" s="384" t="s">
        <v>388</v>
      </c>
      <c r="E28" s="383" t="s">
        <v>421</v>
      </c>
      <c r="F28" s="384" t="s">
        <v>422</v>
      </c>
      <c r="G28" s="383" t="s">
        <v>469</v>
      </c>
      <c r="H28" s="383" t="s">
        <v>470</v>
      </c>
      <c r="I28" s="385">
        <v>0.77500000000000002</v>
      </c>
      <c r="J28" s="385">
        <v>1300</v>
      </c>
      <c r="K28" s="386">
        <v>1011</v>
      </c>
    </row>
    <row r="29" spans="1:11" ht="14.4" customHeight="1" x14ac:dyDescent="0.3">
      <c r="A29" s="381" t="s">
        <v>379</v>
      </c>
      <c r="B29" s="382" t="s">
        <v>381</v>
      </c>
      <c r="C29" s="383" t="s">
        <v>387</v>
      </c>
      <c r="D29" s="384" t="s">
        <v>388</v>
      </c>
      <c r="E29" s="383" t="s">
        <v>411</v>
      </c>
      <c r="F29" s="384" t="s">
        <v>412</v>
      </c>
      <c r="G29" s="383" t="s">
        <v>471</v>
      </c>
      <c r="H29" s="383" t="s">
        <v>472</v>
      </c>
      <c r="I29" s="385">
        <v>994.20000000000095</v>
      </c>
      <c r="J29" s="385">
        <v>1</v>
      </c>
      <c r="K29" s="386">
        <v>994.20000000000095</v>
      </c>
    </row>
    <row r="30" spans="1:11" ht="14.4" customHeight="1" x14ac:dyDescent="0.3">
      <c r="A30" s="381" t="s">
        <v>379</v>
      </c>
      <c r="B30" s="382" t="s">
        <v>381</v>
      </c>
      <c r="C30" s="383" t="s">
        <v>387</v>
      </c>
      <c r="D30" s="384" t="s">
        <v>388</v>
      </c>
      <c r="E30" s="383" t="s">
        <v>411</v>
      </c>
      <c r="F30" s="384" t="s">
        <v>412</v>
      </c>
      <c r="G30" s="383" t="s">
        <v>473</v>
      </c>
      <c r="H30" s="383" t="s">
        <v>474</v>
      </c>
      <c r="I30" s="385">
        <v>7235.8</v>
      </c>
      <c r="J30" s="385">
        <v>4</v>
      </c>
      <c r="K30" s="386">
        <v>28943.200000000001</v>
      </c>
    </row>
    <row r="31" spans="1:11" ht="14.4" customHeight="1" x14ac:dyDescent="0.3">
      <c r="A31" s="381" t="s">
        <v>379</v>
      </c>
      <c r="B31" s="382" t="s">
        <v>381</v>
      </c>
      <c r="C31" s="383" t="s">
        <v>387</v>
      </c>
      <c r="D31" s="384" t="s">
        <v>388</v>
      </c>
      <c r="E31" s="383" t="s">
        <v>411</v>
      </c>
      <c r="F31" s="384" t="s">
        <v>412</v>
      </c>
      <c r="G31" s="383" t="s">
        <v>475</v>
      </c>
      <c r="H31" s="383" t="s">
        <v>476</v>
      </c>
      <c r="I31" s="385">
        <v>7235.8</v>
      </c>
      <c r="J31" s="385">
        <v>4</v>
      </c>
      <c r="K31" s="386">
        <v>28943.200000000001</v>
      </c>
    </row>
    <row r="32" spans="1:11" ht="14.4" customHeight="1" x14ac:dyDescent="0.3">
      <c r="A32" s="381" t="s">
        <v>379</v>
      </c>
      <c r="B32" s="382" t="s">
        <v>381</v>
      </c>
      <c r="C32" s="383" t="s">
        <v>387</v>
      </c>
      <c r="D32" s="384" t="s">
        <v>388</v>
      </c>
      <c r="E32" s="383" t="s">
        <v>411</v>
      </c>
      <c r="F32" s="384" t="s">
        <v>412</v>
      </c>
      <c r="G32" s="383" t="s">
        <v>477</v>
      </c>
      <c r="H32" s="383" t="s">
        <v>478</v>
      </c>
      <c r="I32" s="385">
        <v>51.4240171988437</v>
      </c>
      <c r="J32" s="385">
        <v>30</v>
      </c>
      <c r="K32" s="386">
        <v>1542.7205159653111</v>
      </c>
    </row>
    <row r="33" spans="1:11" ht="14.4" customHeight="1" x14ac:dyDescent="0.3">
      <c r="A33" s="381" t="s">
        <v>379</v>
      </c>
      <c r="B33" s="382" t="s">
        <v>381</v>
      </c>
      <c r="C33" s="383" t="s">
        <v>387</v>
      </c>
      <c r="D33" s="384" t="s">
        <v>388</v>
      </c>
      <c r="E33" s="383" t="s">
        <v>411</v>
      </c>
      <c r="F33" s="384" t="s">
        <v>412</v>
      </c>
      <c r="G33" s="383" t="s">
        <v>479</v>
      </c>
      <c r="H33" s="383" t="s">
        <v>480</v>
      </c>
      <c r="I33" s="385">
        <v>51.421113199679603</v>
      </c>
      <c r="J33" s="385">
        <v>30</v>
      </c>
      <c r="K33" s="386">
        <v>1542.6333959903882</v>
      </c>
    </row>
    <row r="34" spans="1:11" ht="14.4" customHeight="1" x14ac:dyDescent="0.3">
      <c r="A34" s="381" t="s">
        <v>379</v>
      </c>
      <c r="B34" s="382" t="s">
        <v>381</v>
      </c>
      <c r="C34" s="383" t="s">
        <v>387</v>
      </c>
      <c r="D34" s="384" t="s">
        <v>388</v>
      </c>
      <c r="E34" s="383" t="s">
        <v>411</v>
      </c>
      <c r="F34" s="384" t="s">
        <v>412</v>
      </c>
      <c r="G34" s="383" t="s">
        <v>481</v>
      </c>
      <c r="H34" s="383" t="s">
        <v>482</v>
      </c>
      <c r="I34" s="385">
        <v>51.410102202848798</v>
      </c>
      <c r="J34" s="385">
        <v>10</v>
      </c>
      <c r="K34" s="386">
        <v>514.10102202848793</v>
      </c>
    </row>
    <row r="35" spans="1:11" ht="14.4" customHeight="1" x14ac:dyDescent="0.3">
      <c r="A35" s="381" t="s">
        <v>379</v>
      </c>
      <c r="B35" s="382" t="s">
        <v>381</v>
      </c>
      <c r="C35" s="383" t="s">
        <v>387</v>
      </c>
      <c r="D35" s="384" t="s">
        <v>388</v>
      </c>
      <c r="E35" s="383" t="s">
        <v>411</v>
      </c>
      <c r="F35" s="384" t="s">
        <v>412</v>
      </c>
      <c r="G35" s="383" t="s">
        <v>483</v>
      </c>
      <c r="H35" s="383" t="s">
        <v>484</v>
      </c>
      <c r="I35" s="385">
        <v>51.410102202848798</v>
      </c>
      <c r="J35" s="385">
        <v>10</v>
      </c>
      <c r="K35" s="386">
        <v>514.10102202848793</v>
      </c>
    </row>
    <row r="36" spans="1:11" ht="14.4" customHeight="1" x14ac:dyDescent="0.3">
      <c r="A36" s="381" t="s">
        <v>379</v>
      </c>
      <c r="B36" s="382" t="s">
        <v>381</v>
      </c>
      <c r="C36" s="383" t="s">
        <v>387</v>
      </c>
      <c r="D36" s="384" t="s">
        <v>388</v>
      </c>
      <c r="E36" s="383" t="s">
        <v>411</v>
      </c>
      <c r="F36" s="384" t="s">
        <v>412</v>
      </c>
      <c r="G36" s="383" t="s">
        <v>485</v>
      </c>
      <c r="H36" s="383" t="s">
        <v>486</v>
      </c>
      <c r="I36" s="385">
        <v>51.422202199366097</v>
      </c>
      <c r="J36" s="385">
        <v>10</v>
      </c>
      <c r="K36" s="386">
        <v>514.22202199366097</v>
      </c>
    </row>
    <row r="37" spans="1:11" ht="14.4" customHeight="1" x14ac:dyDescent="0.3">
      <c r="A37" s="381" t="s">
        <v>379</v>
      </c>
      <c r="B37" s="382" t="s">
        <v>381</v>
      </c>
      <c r="C37" s="383" t="s">
        <v>387</v>
      </c>
      <c r="D37" s="384" t="s">
        <v>388</v>
      </c>
      <c r="E37" s="383" t="s">
        <v>411</v>
      </c>
      <c r="F37" s="384" t="s">
        <v>412</v>
      </c>
      <c r="G37" s="383" t="s">
        <v>487</v>
      </c>
      <c r="H37" s="383" t="s">
        <v>488</v>
      </c>
      <c r="I37" s="385">
        <v>51.422202199366097</v>
      </c>
      <c r="J37" s="385">
        <v>10</v>
      </c>
      <c r="K37" s="386">
        <v>514.22202199366097</v>
      </c>
    </row>
    <row r="38" spans="1:11" ht="14.4" customHeight="1" x14ac:dyDescent="0.3">
      <c r="A38" s="381" t="s">
        <v>379</v>
      </c>
      <c r="B38" s="382" t="s">
        <v>381</v>
      </c>
      <c r="C38" s="383" t="s">
        <v>387</v>
      </c>
      <c r="D38" s="384" t="s">
        <v>388</v>
      </c>
      <c r="E38" s="383" t="s">
        <v>411</v>
      </c>
      <c r="F38" s="384" t="s">
        <v>412</v>
      </c>
      <c r="G38" s="383" t="s">
        <v>489</v>
      </c>
      <c r="H38" s="383" t="s">
        <v>490</v>
      </c>
      <c r="I38" s="385">
        <v>3509.03466801888</v>
      </c>
      <c r="J38" s="385">
        <v>0.06</v>
      </c>
      <c r="K38" s="386">
        <v>210.54208008113278</v>
      </c>
    </row>
    <row r="39" spans="1:11" ht="14.4" customHeight="1" x14ac:dyDescent="0.3">
      <c r="A39" s="381" t="s">
        <v>379</v>
      </c>
      <c r="B39" s="382" t="s">
        <v>381</v>
      </c>
      <c r="C39" s="383" t="s">
        <v>387</v>
      </c>
      <c r="D39" s="384" t="s">
        <v>388</v>
      </c>
      <c r="E39" s="383" t="s">
        <v>411</v>
      </c>
      <c r="F39" s="384" t="s">
        <v>412</v>
      </c>
      <c r="G39" s="383" t="s">
        <v>491</v>
      </c>
      <c r="H39" s="383" t="s">
        <v>492</v>
      </c>
      <c r="I39" s="385">
        <v>4356</v>
      </c>
      <c r="J39" s="385">
        <v>4</v>
      </c>
      <c r="K39" s="386">
        <v>17424</v>
      </c>
    </row>
    <row r="40" spans="1:11" ht="14.4" customHeight="1" x14ac:dyDescent="0.3">
      <c r="A40" s="381" t="s">
        <v>379</v>
      </c>
      <c r="B40" s="382" t="s">
        <v>381</v>
      </c>
      <c r="C40" s="383" t="s">
        <v>387</v>
      </c>
      <c r="D40" s="384" t="s">
        <v>388</v>
      </c>
      <c r="E40" s="383" t="s">
        <v>411</v>
      </c>
      <c r="F40" s="384" t="s">
        <v>412</v>
      </c>
      <c r="G40" s="383" t="s">
        <v>493</v>
      </c>
      <c r="H40" s="383" t="s">
        <v>494</v>
      </c>
      <c r="I40" s="385">
        <v>4356</v>
      </c>
      <c r="J40" s="385">
        <v>4</v>
      </c>
      <c r="K40" s="386">
        <v>17424</v>
      </c>
    </row>
    <row r="41" spans="1:11" ht="14.4" customHeight="1" x14ac:dyDescent="0.3">
      <c r="A41" s="381" t="s">
        <v>379</v>
      </c>
      <c r="B41" s="382" t="s">
        <v>381</v>
      </c>
      <c r="C41" s="383" t="s">
        <v>387</v>
      </c>
      <c r="D41" s="384" t="s">
        <v>388</v>
      </c>
      <c r="E41" s="383" t="s">
        <v>411</v>
      </c>
      <c r="F41" s="384" t="s">
        <v>412</v>
      </c>
      <c r="G41" s="383" t="s">
        <v>495</v>
      </c>
      <c r="H41" s="383" t="s">
        <v>496</v>
      </c>
      <c r="I41" s="385">
        <v>4356</v>
      </c>
      <c r="J41" s="385">
        <v>4</v>
      </c>
      <c r="K41" s="386">
        <v>17424</v>
      </c>
    </row>
    <row r="42" spans="1:11" ht="14.4" customHeight="1" x14ac:dyDescent="0.3">
      <c r="A42" s="381" t="s">
        <v>379</v>
      </c>
      <c r="B42" s="382" t="s">
        <v>381</v>
      </c>
      <c r="C42" s="383" t="s">
        <v>387</v>
      </c>
      <c r="D42" s="384" t="s">
        <v>388</v>
      </c>
      <c r="E42" s="383" t="s">
        <v>411</v>
      </c>
      <c r="F42" s="384" t="s">
        <v>412</v>
      </c>
      <c r="G42" s="383" t="s">
        <v>497</v>
      </c>
      <c r="H42" s="383" t="s">
        <v>498</v>
      </c>
      <c r="I42" s="385">
        <v>6066.8100000000104</v>
      </c>
      <c r="J42" s="385">
        <v>1</v>
      </c>
      <c r="K42" s="386">
        <v>6066.8100000000104</v>
      </c>
    </row>
    <row r="43" spans="1:11" ht="14.4" customHeight="1" x14ac:dyDescent="0.3">
      <c r="A43" s="381" t="s">
        <v>379</v>
      </c>
      <c r="B43" s="382" t="s">
        <v>381</v>
      </c>
      <c r="C43" s="383" t="s">
        <v>387</v>
      </c>
      <c r="D43" s="384" t="s">
        <v>388</v>
      </c>
      <c r="E43" s="383" t="s">
        <v>411</v>
      </c>
      <c r="F43" s="384" t="s">
        <v>412</v>
      </c>
      <c r="G43" s="383" t="s">
        <v>499</v>
      </c>
      <c r="H43" s="383" t="s">
        <v>500</v>
      </c>
      <c r="I43" s="385">
        <v>1824.000095270665</v>
      </c>
      <c r="J43" s="385">
        <v>2</v>
      </c>
      <c r="K43" s="386">
        <v>3648.0001905413301</v>
      </c>
    </row>
    <row r="44" spans="1:11" ht="14.4" customHeight="1" x14ac:dyDescent="0.3">
      <c r="A44" s="381" t="s">
        <v>379</v>
      </c>
      <c r="B44" s="382" t="s">
        <v>381</v>
      </c>
      <c r="C44" s="383" t="s">
        <v>387</v>
      </c>
      <c r="D44" s="384" t="s">
        <v>388</v>
      </c>
      <c r="E44" s="383" t="s">
        <v>411</v>
      </c>
      <c r="F44" s="384" t="s">
        <v>412</v>
      </c>
      <c r="G44" s="383" t="s">
        <v>501</v>
      </c>
      <c r="H44" s="383" t="s">
        <v>502</v>
      </c>
      <c r="I44" s="385">
        <v>7871.05</v>
      </c>
      <c r="J44" s="385">
        <v>3</v>
      </c>
      <c r="K44" s="386">
        <v>23613.15</v>
      </c>
    </row>
    <row r="45" spans="1:11" ht="14.4" customHeight="1" x14ac:dyDescent="0.3">
      <c r="A45" s="381" t="s">
        <v>379</v>
      </c>
      <c r="B45" s="382" t="s">
        <v>381</v>
      </c>
      <c r="C45" s="383" t="s">
        <v>387</v>
      </c>
      <c r="D45" s="384" t="s">
        <v>388</v>
      </c>
      <c r="E45" s="383" t="s">
        <v>411</v>
      </c>
      <c r="F45" s="384" t="s">
        <v>412</v>
      </c>
      <c r="G45" s="383" t="s">
        <v>503</v>
      </c>
      <c r="H45" s="383" t="s">
        <v>504</v>
      </c>
      <c r="I45" s="385">
        <v>283.09786339469184</v>
      </c>
      <c r="J45" s="385">
        <v>6</v>
      </c>
      <c r="K45" s="386">
        <v>1698.5871803681512</v>
      </c>
    </row>
    <row r="46" spans="1:11" ht="14.4" customHeight="1" x14ac:dyDescent="0.3">
      <c r="A46" s="381" t="s">
        <v>379</v>
      </c>
      <c r="B46" s="382" t="s">
        <v>381</v>
      </c>
      <c r="C46" s="383" t="s">
        <v>387</v>
      </c>
      <c r="D46" s="384" t="s">
        <v>388</v>
      </c>
      <c r="E46" s="383" t="s">
        <v>411</v>
      </c>
      <c r="F46" s="384" t="s">
        <v>412</v>
      </c>
      <c r="G46" s="383" t="s">
        <v>505</v>
      </c>
      <c r="H46" s="383" t="s">
        <v>506</v>
      </c>
      <c r="I46" s="385">
        <v>2420</v>
      </c>
      <c r="J46" s="385">
        <v>4</v>
      </c>
      <c r="K46" s="386">
        <v>9680</v>
      </c>
    </row>
    <row r="47" spans="1:11" ht="14.4" customHeight="1" x14ac:dyDescent="0.3">
      <c r="A47" s="381" t="s">
        <v>379</v>
      </c>
      <c r="B47" s="382" t="s">
        <v>381</v>
      </c>
      <c r="C47" s="383" t="s">
        <v>387</v>
      </c>
      <c r="D47" s="384" t="s">
        <v>388</v>
      </c>
      <c r="E47" s="383" t="s">
        <v>411</v>
      </c>
      <c r="F47" s="384" t="s">
        <v>412</v>
      </c>
      <c r="G47" s="383" t="s">
        <v>507</v>
      </c>
      <c r="H47" s="383" t="s">
        <v>508</v>
      </c>
      <c r="I47" s="385">
        <v>12.31</v>
      </c>
      <c r="J47" s="385">
        <v>4400</v>
      </c>
      <c r="K47" s="386">
        <v>54145.049999999996</v>
      </c>
    </row>
    <row r="48" spans="1:11" ht="14.4" customHeight="1" x14ac:dyDescent="0.3">
      <c r="A48" s="381" t="s">
        <v>379</v>
      </c>
      <c r="B48" s="382" t="s">
        <v>381</v>
      </c>
      <c r="C48" s="383" t="s">
        <v>387</v>
      </c>
      <c r="D48" s="384" t="s">
        <v>388</v>
      </c>
      <c r="E48" s="383" t="s">
        <v>411</v>
      </c>
      <c r="F48" s="384" t="s">
        <v>412</v>
      </c>
      <c r="G48" s="383" t="s">
        <v>509</v>
      </c>
      <c r="H48" s="383" t="s">
        <v>510</v>
      </c>
      <c r="I48" s="385">
        <v>12.960000000000004</v>
      </c>
      <c r="J48" s="385">
        <v>270</v>
      </c>
      <c r="K48" s="386">
        <v>3498.96</v>
      </c>
    </row>
    <row r="49" spans="1:11" ht="14.4" customHeight="1" x14ac:dyDescent="0.3">
      <c r="A49" s="381" t="s">
        <v>379</v>
      </c>
      <c r="B49" s="382" t="s">
        <v>381</v>
      </c>
      <c r="C49" s="383" t="s">
        <v>387</v>
      </c>
      <c r="D49" s="384" t="s">
        <v>388</v>
      </c>
      <c r="E49" s="383" t="s">
        <v>411</v>
      </c>
      <c r="F49" s="384" t="s">
        <v>412</v>
      </c>
      <c r="G49" s="383" t="s">
        <v>511</v>
      </c>
      <c r="H49" s="383" t="s">
        <v>512</v>
      </c>
      <c r="I49" s="385">
        <v>25.92</v>
      </c>
      <c r="J49" s="385">
        <v>960</v>
      </c>
      <c r="K49" s="386">
        <v>24881.469999999998</v>
      </c>
    </row>
    <row r="50" spans="1:11" ht="14.4" customHeight="1" x14ac:dyDescent="0.3">
      <c r="A50" s="381" t="s">
        <v>379</v>
      </c>
      <c r="B50" s="382" t="s">
        <v>381</v>
      </c>
      <c r="C50" s="383" t="s">
        <v>387</v>
      </c>
      <c r="D50" s="384" t="s">
        <v>388</v>
      </c>
      <c r="E50" s="383" t="s">
        <v>411</v>
      </c>
      <c r="F50" s="384" t="s">
        <v>412</v>
      </c>
      <c r="G50" s="383" t="s">
        <v>513</v>
      </c>
      <c r="H50" s="383" t="s">
        <v>514</v>
      </c>
      <c r="I50" s="385">
        <v>16.2</v>
      </c>
      <c r="J50" s="385">
        <v>660</v>
      </c>
      <c r="K50" s="386">
        <v>10693.24</v>
      </c>
    </row>
    <row r="51" spans="1:11" ht="14.4" customHeight="1" x14ac:dyDescent="0.3">
      <c r="A51" s="381" t="s">
        <v>379</v>
      </c>
      <c r="B51" s="382" t="s">
        <v>381</v>
      </c>
      <c r="C51" s="383" t="s">
        <v>387</v>
      </c>
      <c r="D51" s="384" t="s">
        <v>388</v>
      </c>
      <c r="E51" s="383" t="s">
        <v>411</v>
      </c>
      <c r="F51" s="384" t="s">
        <v>412</v>
      </c>
      <c r="G51" s="383" t="s">
        <v>515</v>
      </c>
      <c r="H51" s="383" t="s">
        <v>516</v>
      </c>
      <c r="I51" s="385">
        <v>9.6799999999999979</v>
      </c>
      <c r="J51" s="385">
        <v>650</v>
      </c>
      <c r="K51" s="386">
        <v>6292</v>
      </c>
    </row>
    <row r="52" spans="1:11" ht="14.4" customHeight="1" x14ac:dyDescent="0.3">
      <c r="A52" s="381" t="s">
        <v>379</v>
      </c>
      <c r="B52" s="382" t="s">
        <v>381</v>
      </c>
      <c r="C52" s="383" t="s">
        <v>387</v>
      </c>
      <c r="D52" s="384" t="s">
        <v>388</v>
      </c>
      <c r="E52" s="383" t="s">
        <v>411</v>
      </c>
      <c r="F52" s="384" t="s">
        <v>412</v>
      </c>
      <c r="G52" s="383" t="s">
        <v>517</v>
      </c>
      <c r="H52" s="383" t="s">
        <v>518</v>
      </c>
      <c r="I52" s="385">
        <v>12.31</v>
      </c>
      <c r="J52" s="385">
        <v>3720</v>
      </c>
      <c r="K52" s="386">
        <v>45777.2</v>
      </c>
    </row>
    <row r="53" spans="1:11" ht="14.4" customHeight="1" x14ac:dyDescent="0.3">
      <c r="A53" s="381" t="s">
        <v>379</v>
      </c>
      <c r="B53" s="382" t="s">
        <v>381</v>
      </c>
      <c r="C53" s="383" t="s">
        <v>387</v>
      </c>
      <c r="D53" s="384" t="s">
        <v>388</v>
      </c>
      <c r="E53" s="383" t="s">
        <v>411</v>
      </c>
      <c r="F53" s="384" t="s">
        <v>412</v>
      </c>
      <c r="G53" s="383" t="s">
        <v>519</v>
      </c>
      <c r="H53" s="383" t="s">
        <v>520</v>
      </c>
      <c r="I53" s="385">
        <v>19.43</v>
      </c>
      <c r="J53" s="385">
        <v>60</v>
      </c>
      <c r="K53" s="386">
        <v>1165.9499999999998</v>
      </c>
    </row>
    <row r="54" spans="1:11" ht="14.4" customHeight="1" x14ac:dyDescent="0.3">
      <c r="A54" s="381" t="s">
        <v>379</v>
      </c>
      <c r="B54" s="382" t="s">
        <v>381</v>
      </c>
      <c r="C54" s="383" t="s">
        <v>387</v>
      </c>
      <c r="D54" s="384" t="s">
        <v>388</v>
      </c>
      <c r="E54" s="383" t="s">
        <v>411</v>
      </c>
      <c r="F54" s="384" t="s">
        <v>412</v>
      </c>
      <c r="G54" s="383" t="s">
        <v>521</v>
      </c>
      <c r="H54" s="383" t="s">
        <v>522</v>
      </c>
      <c r="I54" s="385">
        <v>33.659999999999997</v>
      </c>
      <c r="J54" s="385">
        <v>60</v>
      </c>
      <c r="K54" s="386">
        <v>2019.72</v>
      </c>
    </row>
    <row r="55" spans="1:11" ht="14.4" customHeight="1" x14ac:dyDescent="0.3">
      <c r="A55" s="381" t="s">
        <v>379</v>
      </c>
      <c r="B55" s="382" t="s">
        <v>381</v>
      </c>
      <c r="C55" s="383" t="s">
        <v>387</v>
      </c>
      <c r="D55" s="384" t="s">
        <v>388</v>
      </c>
      <c r="E55" s="383" t="s">
        <v>411</v>
      </c>
      <c r="F55" s="384" t="s">
        <v>412</v>
      </c>
      <c r="G55" s="383" t="s">
        <v>523</v>
      </c>
      <c r="H55" s="383" t="s">
        <v>524</v>
      </c>
      <c r="I55" s="385">
        <v>15.55</v>
      </c>
      <c r="J55" s="385">
        <v>20</v>
      </c>
      <c r="K55" s="386">
        <v>310.98</v>
      </c>
    </row>
    <row r="56" spans="1:11" ht="14.4" customHeight="1" x14ac:dyDescent="0.3">
      <c r="A56" s="381" t="s">
        <v>379</v>
      </c>
      <c r="B56" s="382" t="s">
        <v>381</v>
      </c>
      <c r="C56" s="383" t="s">
        <v>387</v>
      </c>
      <c r="D56" s="384" t="s">
        <v>388</v>
      </c>
      <c r="E56" s="383" t="s">
        <v>411</v>
      </c>
      <c r="F56" s="384" t="s">
        <v>412</v>
      </c>
      <c r="G56" s="383" t="s">
        <v>525</v>
      </c>
      <c r="H56" s="383" t="s">
        <v>526</v>
      </c>
      <c r="I56" s="385">
        <v>9.7200000000000006</v>
      </c>
      <c r="J56" s="385">
        <v>1600</v>
      </c>
      <c r="K56" s="386">
        <v>15546.07</v>
      </c>
    </row>
    <row r="57" spans="1:11" ht="14.4" customHeight="1" x14ac:dyDescent="0.3">
      <c r="A57" s="381" t="s">
        <v>379</v>
      </c>
      <c r="B57" s="382" t="s">
        <v>381</v>
      </c>
      <c r="C57" s="383" t="s">
        <v>387</v>
      </c>
      <c r="D57" s="384" t="s">
        <v>388</v>
      </c>
      <c r="E57" s="383" t="s">
        <v>411</v>
      </c>
      <c r="F57" s="384" t="s">
        <v>412</v>
      </c>
      <c r="G57" s="383" t="s">
        <v>527</v>
      </c>
      <c r="H57" s="383" t="s">
        <v>528</v>
      </c>
      <c r="I57" s="385">
        <v>98.01</v>
      </c>
      <c r="J57" s="385">
        <v>4</v>
      </c>
      <c r="K57" s="386">
        <v>392.04</v>
      </c>
    </row>
    <row r="58" spans="1:11" ht="14.4" customHeight="1" x14ac:dyDescent="0.3">
      <c r="A58" s="381" t="s">
        <v>379</v>
      </c>
      <c r="B58" s="382" t="s">
        <v>381</v>
      </c>
      <c r="C58" s="383" t="s">
        <v>387</v>
      </c>
      <c r="D58" s="384" t="s">
        <v>388</v>
      </c>
      <c r="E58" s="383" t="s">
        <v>411</v>
      </c>
      <c r="F58" s="384" t="s">
        <v>412</v>
      </c>
      <c r="G58" s="383" t="s">
        <v>529</v>
      </c>
      <c r="H58" s="383" t="s">
        <v>530</v>
      </c>
      <c r="I58" s="385">
        <v>11.66</v>
      </c>
      <c r="J58" s="385">
        <v>130</v>
      </c>
      <c r="K58" s="386">
        <v>1516.38</v>
      </c>
    </row>
    <row r="59" spans="1:11" ht="14.4" customHeight="1" x14ac:dyDescent="0.3">
      <c r="A59" s="381" t="s">
        <v>379</v>
      </c>
      <c r="B59" s="382" t="s">
        <v>381</v>
      </c>
      <c r="C59" s="383" t="s">
        <v>387</v>
      </c>
      <c r="D59" s="384" t="s">
        <v>388</v>
      </c>
      <c r="E59" s="383" t="s">
        <v>411</v>
      </c>
      <c r="F59" s="384" t="s">
        <v>412</v>
      </c>
      <c r="G59" s="383" t="s">
        <v>531</v>
      </c>
      <c r="H59" s="383" t="s">
        <v>532</v>
      </c>
      <c r="I59" s="385">
        <v>10.37</v>
      </c>
      <c r="J59" s="385">
        <v>160</v>
      </c>
      <c r="K59" s="386">
        <v>1659.1399999999999</v>
      </c>
    </row>
    <row r="60" spans="1:11" ht="14.4" customHeight="1" x14ac:dyDescent="0.3">
      <c r="A60" s="381" t="s">
        <v>379</v>
      </c>
      <c r="B60" s="382" t="s">
        <v>381</v>
      </c>
      <c r="C60" s="383" t="s">
        <v>387</v>
      </c>
      <c r="D60" s="384" t="s">
        <v>388</v>
      </c>
      <c r="E60" s="383" t="s">
        <v>411</v>
      </c>
      <c r="F60" s="384" t="s">
        <v>412</v>
      </c>
      <c r="G60" s="383" t="s">
        <v>533</v>
      </c>
      <c r="H60" s="383" t="s">
        <v>534</v>
      </c>
      <c r="I60" s="385">
        <v>15.550000000000002</v>
      </c>
      <c r="J60" s="385">
        <v>1320</v>
      </c>
      <c r="K60" s="386">
        <v>20524.02</v>
      </c>
    </row>
    <row r="61" spans="1:11" ht="14.4" customHeight="1" x14ac:dyDescent="0.3">
      <c r="A61" s="381" t="s">
        <v>379</v>
      </c>
      <c r="B61" s="382" t="s">
        <v>381</v>
      </c>
      <c r="C61" s="383" t="s">
        <v>387</v>
      </c>
      <c r="D61" s="384" t="s">
        <v>388</v>
      </c>
      <c r="E61" s="383" t="s">
        <v>411</v>
      </c>
      <c r="F61" s="384" t="s">
        <v>412</v>
      </c>
      <c r="G61" s="383" t="s">
        <v>535</v>
      </c>
      <c r="H61" s="383" t="s">
        <v>536</v>
      </c>
      <c r="I61" s="385">
        <v>9.06</v>
      </c>
      <c r="J61" s="385">
        <v>1660</v>
      </c>
      <c r="K61" s="386">
        <v>15044.41</v>
      </c>
    </row>
    <row r="62" spans="1:11" ht="14.4" customHeight="1" x14ac:dyDescent="0.3">
      <c r="A62" s="381" t="s">
        <v>379</v>
      </c>
      <c r="B62" s="382" t="s">
        <v>381</v>
      </c>
      <c r="C62" s="383" t="s">
        <v>387</v>
      </c>
      <c r="D62" s="384" t="s">
        <v>388</v>
      </c>
      <c r="E62" s="383" t="s">
        <v>411</v>
      </c>
      <c r="F62" s="384" t="s">
        <v>412</v>
      </c>
      <c r="G62" s="383" t="s">
        <v>537</v>
      </c>
      <c r="H62" s="383" t="s">
        <v>538</v>
      </c>
      <c r="I62" s="385">
        <v>10097.370000000001</v>
      </c>
      <c r="J62" s="385">
        <v>3</v>
      </c>
      <c r="K62" s="386">
        <v>30292.11</v>
      </c>
    </row>
    <row r="63" spans="1:11" ht="14.4" customHeight="1" x14ac:dyDescent="0.3">
      <c r="A63" s="381" t="s">
        <v>379</v>
      </c>
      <c r="B63" s="382" t="s">
        <v>381</v>
      </c>
      <c r="C63" s="383" t="s">
        <v>387</v>
      </c>
      <c r="D63" s="384" t="s">
        <v>388</v>
      </c>
      <c r="E63" s="383" t="s">
        <v>411</v>
      </c>
      <c r="F63" s="384" t="s">
        <v>412</v>
      </c>
      <c r="G63" s="383" t="s">
        <v>539</v>
      </c>
      <c r="H63" s="383" t="s">
        <v>540</v>
      </c>
      <c r="I63" s="385">
        <v>34618.980000000003</v>
      </c>
      <c r="J63" s="385">
        <v>3</v>
      </c>
      <c r="K63" s="386">
        <v>103856.94</v>
      </c>
    </row>
    <row r="64" spans="1:11" ht="14.4" customHeight="1" x14ac:dyDescent="0.3">
      <c r="A64" s="381" t="s">
        <v>379</v>
      </c>
      <c r="B64" s="382" t="s">
        <v>381</v>
      </c>
      <c r="C64" s="383" t="s">
        <v>387</v>
      </c>
      <c r="D64" s="384" t="s">
        <v>388</v>
      </c>
      <c r="E64" s="383" t="s">
        <v>411</v>
      </c>
      <c r="F64" s="384" t="s">
        <v>412</v>
      </c>
      <c r="G64" s="383" t="s">
        <v>541</v>
      </c>
      <c r="H64" s="383" t="s">
        <v>542</v>
      </c>
      <c r="I64" s="385">
        <v>21.05</v>
      </c>
      <c r="J64" s="385">
        <v>324</v>
      </c>
      <c r="K64" s="386">
        <v>6821.49</v>
      </c>
    </row>
    <row r="65" spans="1:11" ht="14.4" customHeight="1" x14ac:dyDescent="0.3">
      <c r="A65" s="381" t="s">
        <v>379</v>
      </c>
      <c r="B65" s="382" t="s">
        <v>381</v>
      </c>
      <c r="C65" s="383" t="s">
        <v>387</v>
      </c>
      <c r="D65" s="384" t="s">
        <v>388</v>
      </c>
      <c r="E65" s="383" t="s">
        <v>411</v>
      </c>
      <c r="F65" s="384" t="s">
        <v>412</v>
      </c>
      <c r="G65" s="383" t="s">
        <v>543</v>
      </c>
      <c r="H65" s="383" t="s">
        <v>544</v>
      </c>
      <c r="I65" s="385">
        <v>11.659999999999998</v>
      </c>
      <c r="J65" s="385">
        <v>290</v>
      </c>
      <c r="K65" s="386">
        <v>3382.6800000000003</v>
      </c>
    </row>
    <row r="66" spans="1:11" ht="14.4" customHeight="1" x14ac:dyDescent="0.3">
      <c r="A66" s="381" t="s">
        <v>379</v>
      </c>
      <c r="B66" s="382" t="s">
        <v>381</v>
      </c>
      <c r="C66" s="383" t="s">
        <v>387</v>
      </c>
      <c r="D66" s="384" t="s">
        <v>388</v>
      </c>
      <c r="E66" s="383" t="s">
        <v>411</v>
      </c>
      <c r="F66" s="384" t="s">
        <v>412</v>
      </c>
      <c r="G66" s="383" t="s">
        <v>545</v>
      </c>
      <c r="H66" s="383" t="s">
        <v>546</v>
      </c>
      <c r="I66" s="385">
        <v>10.29</v>
      </c>
      <c r="J66" s="385">
        <v>1700</v>
      </c>
      <c r="K66" s="386">
        <v>17484.5</v>
      </c>
    </row>
    <row r="67" spans="1:11" ht="14.4" customHeight="1" x14ac:dyDescent="0.3">
      <c r="A67" s="381" t="s">
        <v>379</v>
      </c>
      <c r="B67" s="382" t="s">
        <v>381</v>
      </c>
      <c r="C67" s="383" t="s">
        <v>387</v>
      </c>
      <c r="D67" s="384" t="s">
        <v>388</v>
      </c>
      <c r="E67" s="383" t="s">
        <v>411</v>
      </c>
      <c r="F67" s="384" t="s">
        <v>412</v>
      </c>
      <c r="G67" s="383" t="s">
        <v>547</v>
      </c>
      <c r="H67" s="383" t="s">
        <v>548</v>
      </c>
      <c r="I67" s="385">
        <v>16.53</v>
      </c>
      <c r="J67" s="385">
        <v>9396</v>
      </c>
      <c r="K67" s="386">
        <v>155302.76</v>
      </c>
    </row>
    <row r="68" spans="1:11" ht="14.4" customHeight="1" x14ac:dyDescent="0.3">
      <c r="A68" s="381" t="s">
        <v>379</v>
      </c>
      <c r="B68" s="382" t="s">
        <v>381</v>
      </c>
      <c r="C68" s="383" t="s">
        <v>387</v>
      </c>
      <c r="D68" s="384" t="s">
        <v>388</v>
      </c>
      <c r="E68" s="383" t="s">
        <v>411</v>
      </c>
      <c r="F68" s="384" t="s">
        <v>412</v>
      </c>
      <c r="G68" s="383" t="s">
        <v>549</v>
      </c>
      <c r="H68" s="383" t="s">
        <v>550</v>
      </c>
      <c r="I68" s="385">
        <v>17.55</v>
      </c>
      <c r="J68" s="385">
        <v>1080</v>
      </c>
      <c r="K68" s="386">
        <v>18948.600000000002</v>
      </c>
    </row>
    <row r="69" spans="1:11" ht="14.4" customHeight="1" x14ac:dyDescent="0.3">
      <c r="A69" s="381" t="s">
        <v>379</v>
      </c>
      <c r="B69" s="382" t="s">
        <v>381</v>
      </c>
      <c r="C69" s="383" t="s">
        <v>387</v>
      </c>
      <c r="D69" s="384" t="s">
        <v>388</v>
      </c>
      <c r="E69" s="383" t="s">
        <v>411</v>
      </c>
      <c r="F69" s="384" t="s">
        <v>412</v>
      </c>
      <c r="G69" s="383" t="s">
        <v>551</v>
      </c>
      <c r="H69" s="383" t="s">
        <v>552</v>
      </c>
      <c r="I69" s="385">
        <v>10.37</v>
      </c>
      <c r="J69" s="385">
        <v>2000</v>
      </c>
      <c r="K69" s="386">
        <v>20739.399999999998</v>
      </c>
    </row>
    <row r="70" spans="1:11" ht="14.4" customHeight="1" x14ac:dyDescent="0.3">
      <c r="A70" s="381" t="s">
        <v>379</v>
      </c>
      <c r="B70" s="382" t="s">
        <v>381</v>
      </c>
      <c r="C70" s="383" t="s">
        <v>387</v>
      </c>
      <c r="D70" s="384" t="s">
        <v>388</v>
      </c>
      <c r="E70" s="383" t="s">
        <v>411</v>
      </c>
      <c r="F70" s="384" t="s">
        <v>412</v>
      </c>
      <c r="G70" s="383" t="s">
        <v>553</v>
      </c>
      <c r="H70" s="383" t="s">
        <v>554</v>
      </c>
      <c r="I70" s="385">
        <v>18.75</v>
      </c>
      <c r="J70" s="385">
        <v>324</v>
      </c>
      <c r="K70" s="386">
        <v>6076.62</v>
      </c>
    </row>
    <row r="71" spans="1:11" ht="14.4" customHeight="1" x14ac:dyDescent="0.3">
      <c r="A71" s="381" t="s">
        <v>379</v>
      </c>
      <c r="B71" s="382" t="s">
        <v>381</v>
      </c>
      <c r="C71" s="383" t="s">
        <v>387</v>
      </c>
      <c r="D71" s="384" t="s">
        <v>388</v>
      </c>
      <c r="E71" s="383" t="s">
        <v>411</v>
      </c>
      <c r="F71" s="384" t="s">
        <v>412</v>
      </c>
      <c r="G71" s="383" t="s">
        <v>555</v>
      </c>
      <c r="H71" s="383" t="s">
        <v>556</v>
      </c>
      <c r="I71" s="385">
        <v>20.74</v>
      </c>
      <c r="J71" s="385">
        <v>200</v>
      </c>
      <c r="K71" s="386">
        <v>4147.9000000000005</v>
      </c>
    </row>
    <row r="72" spans="1:11" ht="14.4" customHeight="1" x14ac:dyDescent="0.3">
      <c r="A72" s="381" t="s">
        <v>379</v>
      </c>
      <c r="B72" s="382" t="s">
        <v>381</v>
      </c>
      <c r="C72" s="383" t="s">
        <v>387</v>
      </c>
      <c r="D72" s="384" t="s">
        <v>388</v>
      </c>
      <c r="E72" s="383" t="s">
        <v>411</v>
      </c>
      <c r="F72" s="384" t="s">
        <v>412</v>
      </c>
      <c r="G72" s="383" t="s">
        <v>557</v>
      </c>
      <c r="H72" s="383" t="s">
        <v>558</v>
      </c>
      <c r="I72" s="385">
        <v>12.960000000000004</v>
      </c>
      <c r="J72" s="385">
        <v>270</v>
      </c>
      <c r="K72" s="386">
        <v>3498.95</v>
      </c>
    </row>
    <row r="73" spans="1:11" ht="14.4" customHeight="1" x14ac:dyDescent="0.3">
      <c r="A73" s="381" t="s">
        <v>379</v>
      </c>
      <c r="B73" s="382" t="s">
        <v>381</v>
      </c>
      <c r="C73" s="383" t="s">
        <v>387</v>
      </c>
      <c r="D73" s="384" t="s">
        <v>388</v>
      </c>
      <c r="E73" s="383" t="s">
        <v>411</v>
      </c>
      <c r="F73" s="384" t="s">
        <v>412</v>
      </c>
      <c r="G73" s="383" t="s">
        <v>559</v>
      </c>
      <c r="H73" s="383" t="s">
        <v>560</v>
      </c>
      <c r="I73" s="385">
        <v>9.68</v>
      </c>
      <c r="J73" s="385">
        <v>400</v>
      </c>
      <c r="K73" s="386">
        <v>3872</v>
      </c>
    </row>
    <row r="74" spans="1:11" ht="14.4" customHeight="1" x14ac:dyDescent="0.3">
      <c r="A74" s="381" t="s">
        <v>379</v>
      </c>
      <c r="B74" s="382" t="s">
        <v>381</v>
      </c>
      <c r="C74" s="383" t="s">
        <v>387</v>
      </c>
      <c r="D74" s="384" t="s">
        <v>388</v>
      </c>
      <c r="E74" s="383" t="s">
        <v>411</v>
      </c>
      <c r="F74" s="384" t="s">
        <v>412</v>
      </c>
      <c r="G74" s="383" t="s">
        <v>561</v>
      </c>
      <c r="H74" s="383" t="s">
        <v>562</v>
      </c>
      <c r="I74" s="385">
        <v>32.389999999999993</v>
      </c>
      <c r="J74" s="385">
        <v>230</v>
      </c>
      <c r="K74" s="386">
        <v>7450.09</v>
      </c>
    </row>
    <row r="75" spans="1:11" ht="14.4" customHeight="1" x14ac:dyDescent="0.3">
      <c r="A75" s="381" t="s">
        <v>379</v>
      </c>
      <c r="B75" s="382" t="s">
        <v>381</v>
      </c>
      <c r="C75" s="383" t="s">
        <v>387</v>
      </c>
      <c r="D75" s="384" t="s">
        <v>388</v>
      </c>
      <c r="E75" s="383" t="s">
        <v>411</v>
      </c>
      <c r="F75" s="384" t="s">
        <v>412</v>
      </c>
      <c r="G75" s="383" t="s">
        <v>563</v>
      </c>
      <c r="H75" s="383" t="s">
        <v>564</v>
      </c>
      <c r="I75" s="385">
        <v>43.56</v>
      </c>
      <c r="J75" s="385">
        <v>10</v>
      </c>
      <c r="K75" s="386">
        <v>435.6</v>
      </c>
    </row>
    <row r="76" spans="1:11" ht="14.4" customHeight="1" x14ac:dyDescent="0.3">
      <c r="A76" s="381" t="s">
        <v>379</v>
      </c>
      <c r="B76" s="382" t="s">
        <v>381</v>
      </c>
      <c r="C76" s="383" t="s">
        <v>387</v>
      </c>
      <c r="D76" s="384" t="s">
        <v>388</v>
      </c>
      <c r="E76" s="383" t="s">
        <v>411</v>
      </c>
      <c r="F76" s="384" t="s">
        <v>412</v>
      </c>
      <c r="G76" s="383" t="s">
        <v>565</v>
      </c>
      <c r="H76" s="383" t="s">
        <v>566</v>
      </c>
      <c r="I76" s="385">
        <v>11.65</v>
      </c>
      <c r="J76" s="385">
        <v>60</v>
      </c>
      <c r="K76" s="386">
        <v>699.13</v>
      </c>
    </row>
    <row r="77" spans="1:11" ht="14.4" customHeight="1" x14ac:dyDescent="0.3">
      <c r="A77" s="381" t="s">
        <v>379</v>
      </c>
      <c r="B77" s="382" t="s">
        <v>381</v>
      </c>
      <c r="C77" s="383" t="s">
        <v>387</v>
      </c>
      <c r="D77" s="384" t="s">
        <v>388</v>
      </c>
      <c r="E77" s="383" t="s">
        <v>411</v>
      </c>
      <c r="F77" s="384" t="s">
        <v>412</v>
      </c>
      <c r="G77" s="383" t="s">
        <v>567</v>
      </c>
      <c r="H77" s="383" t="s">
        <v>568</v>
      </c>
      <c r="I77" s="385">
        <v>266.2</v>
      </c>
      <c r="J77" s="385">
        <v>2</v>
      </c>
      <c r="K77" s="386">
        <v>532.4</v>
      </c>
    </row>
    <row r="78" spans="1:11" ht="14.4" customHeight="1" x14ac:dyDescent="0.3">
      <c r="A78" s="381" t="s">
        <v>379</v>
      </c>
      <c r="B78" s="382" t="s">
        <v>381</v>
      </c>
      <c r="C78" s="383" t="s">
        <v>387</v>
      </c>
      <c r="D78" s="384" t="s">
        <v>388</v>
      </c>
      <c r="E78" s="383" t="s">
        <v>411</v>
      </c>
      <c r="F78" s="384" t="s">
        <v>412</v>
      </c>
      <c r="G78" s="383" t="s">
        <v>569</v>
      </c>
      <c r="H78" s="383" t="s">
        <v>570</v>
      </c>
      <c r="I78" s="385">
        <v>3414.62</v>
      </c>
      <c r="J78" s="385">
        <v>1</v>
      </c>
      <c r="K78" s="386">
        <v>3414.62</v>
      </c>
    </row>
    <row r="79" spans="1:11" ht="14.4" customHeight="1" x14ac:dyDescent="0.3">
      <c r="A79" s="381" t="s">
        <v>379</v>
      </c>
      <c r="B79" s="382" t="s">
        <v>381</v>
      </c>
      <c r="C79" s="383" t="s">
        <v>387</v>
      </c>
      <c r="D79" s="384" t="s">
        <v>388</v>
      </c>
      <c r="E79" s="383" t="s">
        <v>411</v>
      </c>
      <c r="F79" s="384" t="s">
        <v>412</v>
      </c>
      <c r="G79" s="383" t="s">
        <v>571</v>
      </c>
      <c r="H79" s="383" t="s">
        <v>572</v>
      </c>
      <c r="I79" s="385">
        <v>9196</v>
      </c>
      <c r="J79" s="385">
        <v>1</v>
      </c>
      <c r="K79" s="386">
        <v>9196</v>
      </c>
    </row>
    <row r="80" spans="1:11" ht="14.4" customHeight="1" x14ac:dyDescent="0.3">
      <c r="A80" s="381" t="s">
        <v>379</v>
      </c>
      <c r="B80" s="382" t="s">
        <v>381</v>
      </c>
      <c r="C80" s="383" t="s">
        <v>387</v>
      </c>
      <c r="D80" s="384" t="s">
        <v>388</v>
      </c>
      <c r="E80" s="383" t="s">
        <v>411</v>
      </c>
      <c r="F80" s="384" t="s">
        <v>412</v>
      </c>
      <c r="G80" s="383" t="s">
        <v>573</v>
      </c>
      <c r="H80" s="383" t="s">
        <v>574</v>
      </c>
      <c r="I80" s="385">
        <v>9075</v>
      </c>
      <c r="J80" s="385">
        <v>1</v>
      </c>
      <c r="K80" s="386">
        <v>9075</v>
      </c>
    </row>
    <row r="81" spans="1:11" ht="14.4" customHeight="1" x14ac:dyDescent="0.3">
      <c r="A81" s="381" t="s">
        <v>379</v>
      </c>
      <c r="B81" s="382" t="s">
        <v>381</v>
      </c>
      <c r="C81" s="383" t="s">
        <v>387</v>
      </c>
      <c r="D81" s="384" t="s">
        <v>388</v>
      </c>
      <c r="E81" s="383" t="s">
        <v>411</v>
      </c>
      <c r="F81" s="384" t="s">
        <v>412</v>
      </c>
      <c r="G81" s="383" t="s">
        <v>575</v>
      </c>
      <c r="H81" s="383" t="s">
        <v>576</v>
      </c>
      <c r="I81" s="385">
        <v>965.9</v>
      </c>
      <c r="J81" s="385">
        <v>1</v>
      </c>
      <c r="K81" s="386">
        <v>965.9</v>
      </c>
    </row>
    <row r="82" spans="1:11" ht="14.4" customHeight="1" x14ac:dyDescent="0.3">
      <c r="A82" s="381" t="s">
        <v>379</v>
      </c>
      <c r="B82" s="382" t="s">
        <v>381</v>
      </c>
      <c r="C82" s="383" t="s">
        <v>387</v>
      </c>
      <c r="D82" s="384" t="s">
        <v>388</v>
      </c>
      <c r="E82" s="383" t="s">
        <v>411</v>
      </c>
      <c r="F82" s="384" t="s">
        <v>412</v>
      </c>
      <c r="G82" s="383" t="s">
        <v>577</v>
      </c>
      <c r="H82" s="383" t="s">
        <v>578</v>
      </c>
      <c r="I82" s="385">
        <v>16089</v>
      </c>
      <c r="J82" s="385">
        <v>2</v>
      </c>
      <c r="K82" s="386">
        <v>32178</v>
      </c>
    </row>
    <row r="83" spans="1:11" ht="14.4" customHeight="1" x14ac:dyDescent="0.3">
      <c r="A83" s="381" t="s">
        <v>379</v>
      </c>
      <c r="B83" s="382" t="s">
        <v>381</v>
      </c>
      <c r="C83" s="383" t="s">
        <v>387</v>
      </c>
      <c r="D83" s="384" t="s">
        <v>388</v>
      </c>
      <c r="E83" s="383" t="s">
        <v>411</v>
      </c>
      <c r="F83" s="384" t="s">
        <v>412</v>
      </c>
      <c r="G83" s="383" t="s">
        <v>579</v>
      </c>
      <c r="H83" s="383" t="s">
        <v>580</v>
      </c>
      <c r="I83" s="385">
        <v>52.03</v>
      </c>
      <c r="J83" s="385">
        <v>2</v>
      </c>
      <c r="K83" s="386">
        <v>104.06</v>
      </c>
    </row>
    <row r="84" spans="1:11" ht="14.4" customHeight="1" x14ac:dyDescent="0.3">
      <c r="A84" s="381" t="s">
        <v>379</v>
      </c>
      <c r="B84" s="382" t="s">
        <v>381</v>
      </c>
      <c r="C84" s="383" t="s">
        <v>387</v>
      </c>
      <c r="D84" s="384" t="s">
        <v>388</v>
      </c>
      <c r="E84" s="383" t="s">
        <v>411</v>
      </c>
      <c r="F84" s="384" t="s">
        <v>412</v>
      </c>
      <c r="G84" s="383" t="s">
        <v>581</v>
      </c>
      <c r="H84" s="383" t="s">
        <v>582</v>
      </c>
      <c r="I84" s="385">
        <v>42.85</v>
      </c>
      <c r="J84" s="385">
        <v>60</v>
      </c>
      <c r="K84" s="386">
        <v>2571.1800000000003</v>
      </c>
    </row>
    <row r="85" spans="1:11" ht="14.4" customHeight="1" x14ac:dyDescent="0.3">
      <c r="A85" s="381" t="s">
        <v>379</v>
      </c>
      <c r="B85" s="382" t="s">
        <v>381</v>
      </c>
      <c r="C85" s="383" t="s">
        <v>387</v>
      </c>
      <c r="D85" s="384" t="s">
        <v>388</v>
      </c>
      <c r="E85" s="383" t="s">
        <v>411</v>
      </c>
      <c r="F85" s="384" t="s">
        <v>412</v>
      </c>
      <c r="G85" s="383" t="s">
        <v>583</v>
      </c>
      <c r="H85" s="383" t="s">
        <v>584</v>
      </c>
      <c r="I85" s="385">
        <v>42.85</v>
      </c>
      <c r="J85" s="385">
        <v>60</v>
      </c>
      <c r="K85" s="386">
        <v>2571.1400000000003</v>
      </c>
    </row>
    <row r="86" spans="1:11" ht="14.4" customHeight="1" x14ac:dyDescent="0.3">
      <c r="A86" s="381" t="s">
        <v>379</v>
      </c>
      <c r="B86" s="382" t="s">
        <v>381</v>
      </c>
      <c r="C86" s="383" t="s">
        <v>387</v>
      </c>
      <c r="D86" s="384" t="s">
        <v>388</v>
      </c>
      <c r="E86" s="383" t="s">
        <v>411</v>
      </c>
      <c r="F86" s="384" t="s">
        <v>412</v>
      </c>
      <c r="G86" s="383" t="s">
        <v>585</v>
      </c>
      <c r="H86" s="383" t="s">
        <v>586</v>
      </c>
      <c r="I86" s="385">
        <v>42.838333333333331</v>
      </c>
      <c r="J86" s="385">
        <v>60</v>
      </c>
      <c r="K86" s="386">
        <v>2570.38</v>
      </c>
    </row>
    <row r="87" spans="1:11" ht="14.4" customHeight="1" x14ac:dyDescent="0.3">
      <c r="A87" s="381" t="s">
        <v>379</v>
      </c>
      <c r="B87" s="382" t="s">
        <v>381</v>
      </c>
      <c r="C87" s="383" t="s">
        <v>387</v>
      </c>
      <c r="D87" s="384" t="s">
        <v>388</v>
      </c>
      <c r="E87" s="383" t="s">
        <v>411</v>
      </c>
      <c r="F87" s="384" t="s">
        <v>412</v>
      </c>
      <c r="G87" s="383" t="s">
        <v>587</v>
      </c>
      <c r="H87" s="383" t="s">
        <v>588</v>
      </c>
      <c r="I87" s="385">
        <v>42.838333333333331</v>
      </c>
      <c r="J87" s="385">
        <v>60</v>
      </c>
      <c r="K87" s="386">
        <v>2570.3999999999996</v>
      </c>
    </row>
    <row r="88" spans="1:11" ht="14.4" customHeight="1" x14ac:dyDescent="0.3">
      <c r="A88" s="381" t="s">
        <v>379</v>
      </c>
      <c r="B88" s="382" t="s">
        <v>381</v>
      </c>
      <c r="C88" s="383" t="s">
        <v>387</v>
      </c>
      <c r="D88" s="384" t="s">
        <v>388</v>
      </c>
      <c r="E88" s="383" t="s">
        <v>411</v>
      </c>
      <c r="F88" s="384" t="s">
        <v>412</v>
      </c>
      <c r="G88" s="383" t="s">
        <v>589</v>
      </c>
      <c r="H88" s="383" t="s">
        <v>590</v>
      </c>
      <c r="I88" s="385">
        <v>52.03</v>
      </c>
      <c r="J88" s="385">
        <v>2</v>
      </c>
      <c r="K88" s="386">
        <v>104.06</v>
      </c>
    </row>
    <row r="89" spans="1:11" ht="14.4" customHeight="1" x14ac:dyDescent="0.3">
      <c r="A89" s="381" t="s">
        <v>379</v>
      </c>
      <c r="B89" s="382" t="s">
        <v>381</v>
      </c>
      <c r="C89" s="383" t="s">
        <v>387</v>
      </c>
      <c r="D89" s="384" t="s">
        <v>388</v>
      </c>
      <c r="E89" s="383" t="s">
        <v>411</v>
      </c>
      <c r="F89" s="384" t="s">
        <v>412</v>
      </c>
      <c r="G89" s="383" t="s">
        <v>591</v>
      </c>
      <c r="H89" s="383" t="s">
        <v>592</v>
      </c>
      <c r="I89" s="385">
        <v>10890</v>
      </c>
      <c r="J89" s="385">
        <v>2</v>
      </c>
      <c r="K89" s="386">
        <v>21780</v>
      </c>
    </row>
    <row r="90" spans="1:11" ht="14.4" customHeight="1" x14ac:dyDescent="0.3">
      <c r="A90" s="381" t="s">
        <v>379</v>
      </c>
      <c r="B90" s="382" t="s">
        <v>381</v>
      </c>
      <c r="C90" s="383" t="s">
        <v>387</v>
      </c>
      <c r="D90" s="384" t="s">
        <v>388</v>
      </c>
      <c r="E90" s="383" t="s">
        <v>411</v>
      </c>
      <c r="F90" s="384" t="s">
        <v>412</v>
      </c>
      <c r="G90" s="383" t="s">
        <v>593</v>
      </c>
      <c r="H90" s="383" t="s">
        <v>594</v>
      </c>
      <c r="I90" s="385">
        <v>42.85</v>
      </c>
      <c r="J90" s="385">
        <v>180</v>
      </c>
      <c r="K90" s="386">
        <v>7713.4500000000007</v>
      </c>
    </row>
    <row r="91" spans="1:11" ht="14.4" customHeight="1" x14ac:dyDescent="0.3">
      <c r="A91" s="381" t="s">
        <v>379</v>
      </c>
      <c r="B91" s="382" t="s">
        <v>381</v>
      </c>
      <c r="C91" s="383" t="s">
        <v>387</v>
      </c>
      <c r="D91" s="384" t="s">
        <v>388</v>
      </c>
      <c r="E91" s="383" t="s">
        <v>411</v>
      </c>
      <c r="F91" s="384" t="s">
        <v>412</v>
      </c>
      <c r="G91" s="383" t="s">
        <v>595</v>
      </c>
      <c r="H91" s="383" t="s">
        <v>596</v>
      </c>
      <c r="I91" s="385">
        <v>42.85</v>
      </c>
      <c r="J91" s="385">
        <v>180</v>
      </c>
      <c r="K91" s="386">
        <v>7713.4500000000007</v>
      </c>
    </row>
    <row r="92" spans="1:11" ht="14.4" customHeight="1" x14ac:dyDescent="0.3">
      <c r="A92" s="381" t="s">
        <v>379</v>
      </c>
      <c r="B92" s="382" t="s">
        <v>381</v>
      </c>
      <c r="C92" s="383" t="s">
        <v>387</v>
      </c>
      <c r="D92" s="384" t="s">
        <v>388</v>
      </c>
      <c r="E92" s="383" t="s">
        <v>411</v>
      </c>
      <c r="F92" s="384" t="s">
        <v>412</v>
      </c>
      <c r="G92" s="383" t="s">
        <v>597</v>
      </c>
      <c r="H92" s="383" t="s">
        <v>598</v>
      </c>
      <c r="I92" s="385">
        <v>4017.2</v>
      </c>
      <c r="J92" s="385">
        <v>3</v>
      </c>
      <c r="K92" s="386">
        <v>12051.599999999999</v>
      </c>
    </row>
    <row r="93" spans="1:11" ht="14.4" customHeight="1" x14ac:dyDescent="0.3">
      <c r="A93" s="381" t="s">
        <v>379</v>
      </c>
      <c r="B93" s="382" t="s">
        <v>381</v>
      </c>
      <c r="C93" s="383" t="s">
        <v>387</v>
      </c>
      <c r="D93" s="384" t="s">
        <v>388</v>
      </c>
      <c r="E93" s="383" t="s">
        <v>411</v>
      </c>
      <c r="F93" s="384" t="s">
        <v>412</v>
      </c>
      <c r="G93" s="383" t="s">
        <v>599</v>
      </c>
      <c r="H93" s="383" t="s">
        <v>600</v>
      </c>
      <c r="I93" s="385">
        <v>105.27</v>
      </c>
      <c r="J93" s="385">
        <v>4</v>
      </c>
      <c r="K93" s="386">
        <v>421.08</v>
      </c>
    </row>
    <row r="94" spans="1:11" ht="14.4" customHeight="1" x14ac:dyDescent="0.3">
      <c r="A94" s="381" t="s">
        <v>379</v>
      </c>
      <c r="B94" s="382" t="s">
        <v>381</v>
      </c>
      <c r="C94" s="383" t="s">
        <v>387</v>
      </c>
      <c r="D94" s="384" t="s">
        <v>388</v>
      </c>
      <c r="E94" s="383" t="s">
        <v>411</v>
      </c>
      <c r="F94" s="384" t="s">
        <v>412</v>
      </c>
      <c r="G94" s="383" t="s">
        <v>601</v>
      </c>
      <c r="H94" s="383" t="s">
        <v>602</v>
      </c>
      <c r="I94" s="385">
        <v>4686.33</v>
      </c>
      <c r="J94" s="385">
        <v>1</v>
      </c>
      <c r="K94" s="386">
        <v>4686.33</v>
      </c>
    </row>
    <row r="95" spans="1:11" ht="14.4" customHeight="1" x14ac:dyDescent="0.3">
      <c r="A95" s="381" t="s">
        <v>379</v>
      </c>
      <c r="B95" s="382" t="s">
        <v>381</v>
      </c>
      <c r="C95" s="383" t="s">
        <v>387</v>
      </c>
      <c r="D95" s="384" t="s">
        <v>388</v>
      </c>
      <c r="E95" s="383" t="s">
        <v>411</v>
      </c>
      <c r="F95" s="384" t="s">
        <v>412</v>
      </c>
      <c r="G95" s="383" t="s">
        <v>603</v>
      </c>
      <c r="H95" s="383" t="s">
        <v>604</v>
      </c>
      <c r="I95" s="385">
        <v>8569.2199999999993</v>
      </c>
      <c r="J95" s="385">
        <v>3</v>
      </c>
      <c r="K95" s="386">
        <v>25707.659999999996</v>
      </c>
    </row>
    <row r="96" spans="1:11" ht="14.4" customHeight="1" x14ac:dyDescent="0.3">
      <c r="A96" s="381" t="s">
        <v>379</v>
      </c>
      <c r="B96" s="382" t="s">
        <v>381</v>
      </c>
      <c r="C96" s="383" t="s">
        <v>387</v>
      </c>
      <c r="D96" s="384" t="s">
        <v>388</v>
      </c>
      <c r="E96" s="383" t="s">
        <v>411</v>
      </c>
      <c r="F96" s="384" t="s">
        <v>412</v>
      </c>
      <c r="G96" s="383" t="s">
        <v>605</v>
      </c>
      <c r="H96" s="383" t="s">
        <v>606</v>
      </c>
      <c r="I96" s="385">
        <v>2655.95</v>
      </c>
      <c r="J96" s="385">
        <v>2</v>
      </c>
      <c r="K96" s="386">
        <v>5311.9</v>
      </c>
    </row>
    <row r="97" spans="1:11" ht="14.4" customHeight="1" x14ac:dyDescent="0.3">
      <c r="A97" s="381" t="s">
        <v>379</v>
      </c>
      <c r="B97" s="382" t="s">
        <v>381</v>
      </c>
      <c r="C97" s="383" t="s">
        <v>387</v>
      </c>
      <c r="D97" s="384" t="s">
        <v>388</v>
      </c>
      <c r="E97" s="383" t="s">
        <v>411</v>
      </c>
      <c r="F97" s="384" t="s">
        <v>412</v>
      </c>
      <c r="G97" s="383" t="s">
        <v>607</v>
      </c>
      <c r="H97" s="383" t="s">
        <v>608</v>
      </c>
      <c r="I97" s="385">
        <v>175.95</v>
      </c>
      <c r="J97" s="385">
        <v>3</v>
      </c>
      <c r="K97" s="386">
        <v>527.85</v>
      </c>
    </row>
    <row r="98" spans="1:11" ht="14.4" customHeight="1" x14ac:dyDescent="0.3">
      <c r="A98" s="381" t="s">
        <v>379</v>
      </c>
      <c r="B98" s="382" t="s">
        <v>381</v>
      </c>
      <c r="C98" s="383" t="s">
        <v>387</v>
      </c>
      <c r="D98" s="384" t="s">
        <v>388</v>
      </c>
      <c r="E98" s="383" t="s">
        <v>411</v>
      </c>
      <c r="F98" s="384" t="s">
        <v>412</v>
      </c>
      <c r="G98" s="383" t="s">
        <v>609</v>
      </c>
      <c r="H98" s="383" t="s">
        <v>610</v>
      </c>
      <c r="I98" s="385">
        <v>3346.86</v>
      </c>
      <c r="J98" s="385">
        <v>1</v>
      </c>
      <c r="K98" s="386">
        <v>3346.86</v>
      </c>
    </row>
    <row r="99" spans="1:11" ht="14.4" customHeight="1" x14ac:dyDescent="0.3">
      <c r="A99" s="381" t="s">
        <v>379</v>
      </c>
      <c r="B99" s="382" t="s">
        <v>381</v>
      </c>
      <c r="C99" s="383" t="s">
        <v>387</v>
      </c>
      <c r="D99" s="384" t="s">
        <v>388</v>
      </c>
      <c r="E99" s="383" t="s">
        <v>411</v>
      </c>
      <c r="F99" s="384" t="s">
        <v>412</v>
      </c>
      <c r="G99" s="383" t="s">
        <v>611</v>
      </c>
      <c r="H99" s="383" t="s">
        <v>612</v>
      </c>
      <c r="I99" s="385">
        <v>2383.6999999999998</v>
      </c>
      <c r="J99" s="385">
        <v>3</v>
      </c>
      <c r="K99" s="386">
        <v>7151.0999999999995</v>
      </c>
    </row>
    <row r="100" spans="1:11" ht="14.4" customHeight="1" x14ac:dyDescent="0.3">
      <c r="A100" s="381" t="s">
        <v>379</v>
      </c>
      <c r="B100" s="382" t="s">
        <v>381</v>
      </c>
      <c r="C100" s="383" t="s">
        <v>387</v>
      </c>
      <c r="D100" s="384" t="s">
        <v>388</v>
      </c>
      <c r="E100" s="383" t="s">
        <v>411</v>
      </c>
      <c r="F100" s="384" t="s">
        <v>412</v>
      </c>
      <c r="G100" s="383" t="s">
        <v>613</v>
      </c>
      <c r="H100" s="383" t="s">
        <v>614</v>
      </c>
      <c r="I100" s="385">
        <v>3346.86</v>
      </c>
      <c r="J100" s="385">
        <v>3</v>
      </c>
      <c r="K100" s="386">
        <v>10040.58</v>
      </c>
    </row>
    <row r="101" spans="1:11" ht="14.4" customHeight="1" x14ac:dyDescent="0.3">
      <c r="A101" s="381" t="s">
        <v>379</v>
      </c>
      <c r="B101" s="382" t="s">
        <v>381</v>
      </c>
      <c r="C101" s="383" t="s">
        <v>387</v>
      </c>
      <c r="D101" s="384" t="s">
        <v>388</v>
      </c>
      <c r="E101" s="383" t="s">
        <v>411</v>
      </c>
      <c r="F101" s="384" t="s">
        <v>412</v>
      </c>
      <c r="G101" s="383" t="s">
        <v>615</v>
      </c>
      <c r="H101" s="383" t="s">
        <v>616</v>
      </c>
      <c r="I101" s="385">
        <v>4646.76</v>
      </c>
      <c r="J101" s="385">
        <v>2</v>
      </c>
      <c r="K101" s="386">
        <v>9293.52</v>
      </c>
    </row>
    <row r="102" spans="1:11" ht="14.4" customHeight="1" x14ac:dyDescent="0.3">
      <c r="A102" s="381" t="s">
        <v>379</v>
      </c>
      <c r="B102" s="382" t="s">
        <v>381</v>
      </c>
      <c r="C102" s="383" t="s">
        <v>387</v>
      </c>
      <c r="D102" s="384" t="s">
        <v>388</v>
      </c>
      <c r="E102" s="383" t="s">
        <v>411</v>
      </c>
      <c r="F102" s="384" t="s">
        <v>412</v>
      </c>
      <c r="G102" s="383" t="s">
        <v>617</v>
      </c>
      <c r="H102" s="383" t="s">
        <v>618</v>
      </c>
      <c r="I102" s="385">
        <v>18441.009999999998</v>
      </c>
      <c r="J102" s="385">
        <v>1</v>
      </c>
      <c r="K102" s="386">
        <v>18441.009999999998</v>
      </c>
    </row>
    <row r="103" spans="1:11" ht="14.4" customHeight="1" x14ac:dyDescent="0.3">
      <c r="A103" s="381" t="s">
        <v>379</v>
      </c>
      <c r="B103" s="382" t="s">
        <v>381</v>
      </c>
      <c r="C103" s="383" t="s">
        <v>387</v>
      </c>
      <c r="D103" s="384" t="s">
        <v>388</v>
      </c>
      <c r="E103" s="383" t="s">
        <v>411</v>
      </c>
      <c r="F103" s="384" t="s">
        <v>412</v>
      </c>
      <c r="G103" s="383" t="s">
        <v>619</v>
      </c>
      <c r="H103" s="383" t="s">
        <v>620</v>
      </c>
      <c r="I103" s="385">
        <v>18.79</v>
      </c>
      <c r="J103" s="385">
        <v>600</v>
      </c>
      <c r="K103" s="386">
        <v>11274.779999999999</v>
      </c>
    </row>
    <row r="104" spans="1:11" ht="14.4" customHeight="1" x14ac:dyDescent="0.3">
      <c r="A104" s="381" t="s">
        <v>379</v>
      </c>
      <c r="B104" s="382" t="s">
        <v>381</v>
      </c>
      <c r="C104" s="383" t="s">
        <v>387</v>
      </c>
      <c r="D104" s="384" t="s">
        <v>388</v>
      </c>
      <c r="E104" s="383" t="s">
        <v>411</v>
      </c>
      <c r="F104" s="384" t="s">
        <v>412</v>
      </c>
      <c r="G104" s="383" t="s">
        <v>621</v>
      </c>
      <c r="H104" s="383" t="s">
        <v>622</v>
      </c>
      <c r="I104" s="385">
        <v>2359.5</v>
      </c>
      <c r="J104" s="385">
        <v>2</v>
      </c>
      <c r="K104" s="386">
        <v>4719</v>
      </c>
    </row>
    <row r="105" spans="1:11" ht="14.4" customHeight="1" x14ac:dyDescent="0.3">
      <c r="A105" s="381" t="s">
        <v>379</v>
      </c>
      <c r="B105" s="382" t="s">
        <v>381</v>
      </c>
      <c r="C105" s="383" t="s">
        <v>387</v>
      </c>
      <c r="D105" s="384" t="s">
        <v>388</v>
      </c>
      <c r="E105" s="383" t="s">
        <v>411</v>
      </c>
      <c r="F105" s="384" t="s">
        <v>412</v>
      </c>
      <c r="G105" s="383" t="s">
        <v>623</v>
      </c>
      <c r="H105" s="383" t="s">
        <v>624</v>
      </c>
      <c r="I105" s="385">
        <v>4356</v>
      </c>
      <c r="J105" s="385">
        <v>9</v>
      </c>
      <c r="K105" s="386">
        <v>39204</v>
      </c>
    </row>
    <row r="106" spans="1:11" ht="14.4" customHeight="1" x14ac:dyDescent="0.3">
      <c r="A106" s="381" t="s">
        <v>379</v>
      </c>
      <c r="B106" s="382" t="s">
        <v>381</v>
      </c>
      <c r="C106" s="383" t="s">
        <v>387</v>
      </c>
      <c r="D106" s="384" t="s">
        <v>388</v>
      </c>
      <c r="E106" s="383" t="s">
        <v>411</v>
      </c>
      <c r="F106" s="384" t="s">
        <v>412</v>
      </c>
      <c r="G106" s="383" t="s">
        <v>625</v>
      </c>
      <c r="H106" s="383" t="s">
        <v>626</v>
      </c>
      <c r="I106" s="385">
        <v>4356</v>
      </c>
      <c r="J106" s="385">
        <v>9</v>
      </c>
      <c r="K106" s="386">
        <v>39204</v>
      </c>
    </row>
    <row r="107" spans="1:11" ht="14.4" customHeight="1" x14ac:dyDescent="0.3">
      <c r="A107" s="381" t="s">
        <v>379</v>
      </c>
      <c r="B107" s="382" t="s">
        <v>381</v>
      </c>
      <c r="C107" s="383" t="s">
        <v>387</v>
      </c>
      <c r="D107" s="384" t="s">
        <v>388</v>
      </c>
      <c r="E107" s="383" t="s">
        <v>411</v>
      </c>
      <c r="F107" s="384" t="s">
        <v>412</v>
      </c>
      <c r="G107" s="383" t="s">
        <v>627</v>
      </c>
      <c r="H107" s="383" t="s">
        <v>628</v>
      </c>
      <c r="I107" s="385">
        <v>4356</v>
      </c>
      <c r="J107" s="385">
        <v>9</v>
      </c>
      <c r="K107" s="386">
        <v>39204</v>
      </c>
    </row>
    <row r="108" spans="1:11" ht="14.4" customHeight="1" x14ac:dyDescent="0.3">
      <c r="A108" s="381" t="s">
        <v>379</v>
      </c>
      <c r="B108" s="382" t="s">
        <v>381</v>
      </c>
      <c r="C108" s="383" t="s">
        <v>387</v>
      </c>
      <c r="D108" s="384" t="s">
        <v>388</v>
      </c>
      <c r="E108" s="383" t="s">
        <v>411</v>
      </c>
      <c r="F108" s="384" t="s">
        <v>412</v>
      </c>
      <c r="G108" s="383" t="s">
        <v>629</v>
      </c>
      <c r="H108" s="383" t="s">
        <v>630</v>
      </c>
      <c r="I108" s="385">
        <v>11369.220000000001</v>
      </c>
      <c r="J108" s="385">
        <v>7</v>
      </c>
      <c r="K108" s="386">
        <v>79584.47</v>
      </c>
    </row>
    <row r="109" spans="1:11" ht="14.4" customHeight="1" x14ac:dyDescent="0.3">
      <c r="A109" s="381" t="s">
        <v>379</v>
      </c>
      <c r="B109" s="382" t="s">
        <v>381</v>
      </c>
      <c r="C109" s="383" t="s">
        <v>387</v>
      </c>
      <c r="D109" s="384" t="s">
        <v>388</v>
      </c>
      <c r="E109" s="383" t="s">
        <v>411</v>
      </c>
      <c r="F109" s="384" t="s">
        <v>412</v>
      </c>
      <c r="G109" s="383" t="s">
        <v>631</v>
      </c>
      <c r="H109" s="383" t="s">
        <v>632</v>
      </c>
      <c r="I109" s="385">
        <v>13706.88</v>
      </c>
      <c r="J109" s="385">
        <v>6</v>
      </c>
      <c r="K109" s="386">
        <v>82241.279999999999</v>
      </c>
    </row>
    <row r="110" spans="1:11" ht="14.4" customHeight="1" x14ac:dyDescent="0.3">
      <c r="A110" s="381" t="s">
        <v>379</v>
      </c>
      <c r="B110" s="382" t="s">
        <v>381</v>
      </c>
      <c r="C110" s="383" t="s">
        <v>387</v>
      </c>
      <c r="D110" s="384" t="s">
        <v>388</v>
      </c>
      <c r="E110" s="383" t="s">
        <v>411</v>
      </c>
      <c r="F110" s="384" t="s">
        <v>412</v>
      </c>
      <c r="G110" s="383" t="s">
        <v>633</v>
      </c>
      <c r="H110" s="383" t="s">
        <v>634</v>
      </c>
      <c r="I110" s="385">
        <v>100.43</v>
      </c>
      <c r="J110" s="385">
        <v>2</v>
      </c>
      <c r="K110" s="386">
        <v>200.86</v>
      </c>
    </row>
    <row r="111" spans="1:11" ht="14.4" customHeight="1" x14ac:dyDescent="0.3">
      <c r="A111" s="381" t="s">
        <v>379</v>
      </c>
      <c r="B111" s="382" t="s">
        <v>381</v>
      </c>
      <c r="C111" s="383" t="s">
        <v>387</v>
      </c>
      <c r="D111" s="384" t="s">
        <v>388</v>
      </c>
      <c r="E111" s="383" t="s">
        <v>411</v>
      </c>
      <c r="F111" s="384" t="s">
        <v>412</v>
      </c>
      <c r="G111" s="383" t="s">
        <v>635</v>
      </c>
      <c r="H111" s="383" t="s">
        <v>636</v>
      </c>
      <c r="I111" s="385">
        <v>25.27</v>
      </c>
      <c r="J111" s="385">
        <v>80</v>
      </c>
      <c r="K111" s="386">
        <v>2021.2</v>
      </c>
    </row>
    <row r="112" spans="1:11" ht="14.4" customHeight="1" x14ac:dyDescent="0.3">
      <c r="A112" s="381" t="s">
        <v>379</v>
      </c>
      <c r="B112" s="382" t="s">
        <v>381</v>
      </c>
      <c r="C112" s="383" t="s">
        <v>387</v>
      </c>
      <c r="D112" s="384" t="s">
        <v>388</v>
      </c>
      <c r="E112" s="383" t="s">
        <v>411</v>
      </c>
      <c r="F112" s="384" t="s">
        <v>412</v>
      </c>
      <c r="G112" s="383" t="s">
        <v>637</v>
      </c>
      <c r="H112" s="383" t="s">
        <v>638</v>
      </c>
      <c r="I112" s="385">
        <v>2916.4</v>
      </c>
      <c r="J112" s="385">
        <v>1</v>
      </c>
      <c r="K112" s="386">
        <v>2916.4</v>
      </c>
    </row>
    <row r="113" spans="1:11" ht="14.4" customHeight="1" x14ac:dyDescent="0.3">
      <c r="A113" s="381" t="s">
        <v>379</v>
      </c>
      <c r="B113" s="382" t="s">
        <v>381</v>
      </c>
      <c r="C113" s="383" t="s">
        <v>387</v>
      </c>
      <c r="D113" s="384" t="s">
        <v>388</v>
      </c>
      <c r="E113" s="383" t="s">
        <v>411</v>
      </c>
      <c r="F113" s="384" t="s">
        <v>412</v>
      </c>
      <c r="G113" s="383" t="s">
        <v>639</v>
      </c>
      <c r="H113" s="383" t="s">
        <v>640</v>
      </c>
      <c r="I113" s="385">
        <v>17007</v>
      </c>
      <c r="J113" s="385">
        <v>2</v>
      </c>
      <c r="K113" s="386">
        <v>34014</v>
      </c>
    </row>
    <row r="114" spans="1:11" ht="14.4" customHeight="1" x14ac:dyDescent="0.3">
      <c r="A114" s="381" t="s">
        <v>379</v>
      </c>
      <c r="B114" s="382" t="s">
        <v>381</v>
      </c>
      <c r="C114" s="383" t="s">
        <v>387</v>
      </c>
      <c r="D114" s="384" t="s">
        <v>388</v>
      </c>
      <c r="E114" s="383" t="s">
        <v>411</v>
      </c>
      <c r="F114" s="384" t="s">
        <v>412</v>
      </c>
      <c r="G114" s="383" t="s">
        <v>641</v>
      </c>
      <c r="H114" s="383" t="s">
        <v>642</v>
      </c>
      <c r="I114" s="385">
        <v>4017.2</v>
      </c>
      <c r="J114" s="385">
        <v>3</v>
      </c>
      <c r="K114" s="386">
        <v>12051.599999999999</v>
      </c>
    </row>
    <row r="115" spans="1:11" ht="14.4" customHeight="1" x14ac:dyDescent="0.3">
      <c r="A115" s="381" t="s">
        <v>379</v>
      </c>
      <c r="B115" s="382" t="s">
        <v>381</v>
      </c>
      <c r="C115" s="383" t="s">
        <v>387</v>
      </c>
      <c r="D115" s="384" t="s">
        <v>388</v>
      </c>
      <c r="E115" s="383" t="s">
        <v>411</v>
      </c>
      <c r="F115" s="384" t="s">
        <v>412</v>
      </c>
      <c r="G115" s="383" t="s">
        <v>643</v>
      </c>
      <c r="H115" s="383" t="s">
        <v>644</v>
      </c>
      <c r="I115" s="385">
        <v>7872.26</v>
      </c>
      <c r="J115" s="385">
        <v>2</v>
      </c>
      <c r="K115" s="386">
        <v>15744.52</v>
      </c>
    </row>
    <row r="116" spans="1:11" ht="14.4" customHeight="1" x14ac:dyDescent="0.3">
      <c r="A116" s="381" t="s">
        <v>379</v>
      </c>
      <c r="B116" s="382" t="s">
        <v>381</v>
      </c>
      <c r="C116" s="383" t="s">
        <v>387</v>
      </c>
      <c r="D116" s="384" t="s">
        <v>388</v>
      </c>
      <c r="E116" s="383" t="s">
        <v>411</v>
      </c>
      <c r="F116" s="384" t="s">
        <v>412</v>
      </c>
      <c r="G116" s="383" t="s">
        <v>645</v>
      </c>
      <c r="H116" s="383" t="s">
        <v>646</v>
      </c>
      <c r="I116" s="385">
        <v>227.48</v>
      </c>
      <c r="J116" s="385">
        <v>1</v>
      </c>
      <c r="K116" s="386">
        <v>227.48</v>
      </c>
    </row>
    <row r="117" spans="1:11" ht="14.4" customHeight="1" x14ac:dyDescent="0.3">
      <c r="A117" s="381" t="s">
        <v>379</v>
      </c>
      <c r="B117" s="382" t="s">
        <v>381</v>
      </c>
      <c r="C117" s="383" t="s">
        <v>387</v>
      </c>
      <c r="D117" s="384" t="s">
        <v>388</v>
      </c>
      <c r="E117" s="383" t="s">
        <v>411</v>
      </c>
      <c r="F117" s="384" t="s">
        <v>412</v>
      </c>
      <c r="G117" s="383" t="s">
        <v>647</v>
      </c>
      <c r="H117" s="383" t="s">
        <v>648</v>
      </c>
      <c r="I117" s="385">
        <v>411.4</v>
      </c>
      <c r="J117" s="385">
        <v>1</v>
      </c>
      <c r="K117" s="386">
        <v>411.4</v>
      </c>
    </row>
    <row r="118" spans="1:11" ht="14.4" customHeight="1" x14ac:dyDescent="0.3">
      <c r="A118" s="381" t="s">
        <v>379</v>
      </c>
      <c r="B118" s="382" t="s">
        <v>381</v>
      </c>
      <c r="C118" s="383" t="s">
        <v>387</v>
      </c>
      <c r="D118" s="384" t="s">
        <v>388</v>
      </c>
      <c r="E118" s="383" t="s">
        <v>411</v>
      </c>
      <c r="F118" s="384" t="s">
        <v>412</v>
      </c>
      <c r="G118" s="383" t="s">
        <v>649</v>
      </c>
      <c r="H118" s="383" t="s">
        <v>650</v>
      </c>
      <c r="I118" s="385">
        <v>7235.8</v>
      </c>
      <c r="J118" s="385">
        <v>16</v>
      </c>
      <c r="K118" s="386">
        <v>115772.8</v>
      </c>
    </row>
    <row r="119" spans="1:11" ht="14.4" customHeight="1" x14ac:dyDescent="0.3">
      <c r="A119" s="381" t="s">
        <v>379</v>
      </c>
      <c r="B119" s="382" t="s">
        <v>381</v>
      </c>
      <c r="C119" s="383" t="s">
        <v>387</v>
      </c>
      <c r="D119" s="384" t="s">
        <v>388</v>
      </c>
      <c r="E119" s="383" t="s">
        <v>411</v>
      </c>
      <c r="F119" s="384" t="s">
        <v>412</v>
      </c>
      <c r="G119" s="383" t="s">
        <v>651</v>
      </c>
      <c r="H119" s="383" t="s">
        <v>652</v>
      </c>
      <c r="I119" s="385">
        <v>2541</v>
      </c>
      <c r="J119" s="385">
        <v>2</v>
      </c>
      <c r="K119" s="386">
        <v>5082</v>
      </c>
    </row>
    <row r="120" spans="1:11" ht="14.4" customHeight="1" x14ac:dyDescent="0.3">
      <c r="A120" s="381" t="s">
        <v>379</v>
      </c>
      <c r="B120" s="382" t="s">
        <v>381</v>
      </c>
      <c r="C120" s="383" t="s">
        <v>387</v>
      </c>
      <c r="D120" s="384" t="s">
        <v>388</v>
      </c>
      <c r="E120" s="383" t="s">
        <v>411</v>
      </c>
      <c r="F120" s="384" t="s">
        <v>412</v>
      </c>
      <c r="G120" s="383" t="s">
        <v>653</v>
      </c>
      <c r="H120" s="383" t="s">
        <v>654</v>
      </c>
      <c r="I120" s="385">
        <v>3388</v>
      </c>
      <c r="J120" s="385">
        <v>1</v>
      </c>
      <c r="K120" s="386">
        <v>3388</v>
      </c>
    </row>
    <row r="121" spans="1:11" ht="14.4" customHeight="1" x14ac:dyDescent="0.3">
      <c r="A121" s="381" t="s">
        <v>379</v>
      </c>
      <c r="B121" s="382" t="s">
        <v>381</v>
      </c>
      <c r="C121" s="383" t="s">
        <v>387</v>
      </c>
      <c r="D121" s="384" t="s">
        <v>388</v>
      </c>
      <c r="E121" s="383" t="s">
        <v>411</v>
      </c>
      <c r="F121" s="384" t="s">
        <v>412</v>
      </c>
      <c r="G121" s="383" t="s">
        <v>655</v>
      </c>
      <c r="H121" s="383" t="s">
        <v>656</v>
      </c>
      <c r="I121" s="385">
        <v>11369.223333333333</v>
      </c>
      <c r="J121" s="385">
        <v>7</v>
      </c>
      <c r="K121" s="386">
        <v>79584.53</v>
      </c>
    </row>
    <row r="122" spans="1:11" ht="14.4" customHeight="1" x14ac:dyDescent="0.3">
      <c r="A122" s="381" t="s">
        <v>379</v>
      </c>
      <c r="B122" s="382" t="s">
        <v>381</v>
      </c>
      <c r="C122" s="383" t="s">
        <v>387</v>
      </c>
      <c r="D122" s="384" t="s">
        <v>388</v>
      </c>
      <c r="E122" s="383" t="s">
        <v>411</v>
      </c>
      <c r="F122" s="384" t="s">
        <v>412</v>
      </c>
      <c r="G122" s="383" t="s">
        <v>657</v>
      </c>
      <c r="H122" s="383" t="s">
        <v>658</v>
      </c>
      <c r="I122" s="385">
        <v>3567.08</v>
      </c>
      <c r="J122" s="385">
        <v>1</v>
      </c>
      <c r="K122" s="386">
        <v>3567.08</v>
      </c>
    </row>
    <row r="123" spans="1:11" ht="14.4" customHeight="1" x14ac:dyDescent="0.3">
      <c r="A123" s="381" t="s">
        <v>379</v>
      </c>
      <c r="B123" s="382" t="s">
        <v>381</v>
      </c>
      <c r="C123" s="383" t="s">
        <v>387</v>
      </c>
      <c r="D123" s="384" t="s">
        <v>388</v>
      </c>
      <c r="E123" s="383" t="s">
        <v>411</v>
      </c>
      <c r="F123" s="384" t="s">
        <v>412</v>
      </c>
      <c r="G123" s="383" t="s">
        <v>659</v>
      </c>
      <c r="H123" s="383" t="s">
        <v>660</v>
      </c>
      <c r="I123" s="385">
        <v>2740.65</v>
      </c>
      <c r="J123" s="385">
        <v>4</v>
      </c>
      <c r="K123" s="386">
        <v>10962.6</v>
      </c>
    </row>
    <row r="124" spans="1:11" ht="14.4" customHeight="1" x14ac:dyDescent="0.3">
      <c r="A124" s="381" t="s">
        <v>379</v>
      </c>
      <c r="B124" s="382" t="s">
        <v>381</v>
      </c>
      <c r="C124" s="383" t="s">
        <v>387</v>
      </c>
      <c r="D124" s="384" t="s">
        <v>388</v>
      </c>
      <c r="E124" s="383" t="s">
        <v>411</v>
      </c>
      <c r="F124" s="384" t="s">
        <v>412</v>
      </c>
      <c r="G124" s="383" t="s">
        <v>661</v>
      </c>
      <c r="H124" s="383" t="s">
        <v>662</v>
      </c>
      <c r="I124" s="385">
        <v>903.9</v>
      </c>
      <c r="J124" s="385">
        <v>1</v>
      </c>
      <c r="K124" s="386">
        <v>903.9</v>
      </c>
    </row>
    <row r="125" spans="1:11" ht="14.4" customHeight="1" x14ac:dyDescent="0.3">
      <c r="A125" s="381" t="s">
        <v>379</v>
      </c>
      <c r="B125" s="382" t="s">
        <v>381</v>
      </c>
      <c r="C125" s="383" t="s">
        <v>387</v>
      </c>
      <c r="D125" s="384" t="s">
        <v>388</v>
      </c>
      <c r="E125" s="383" t="s">
        <v>411</v>
      </c>
      <c r="F125" s="384" t="s">
        <v>412</v>
      </c>
      <c r="G125" s="383" t="s">
        <v>663</v>
      </c>
      <c r="H125" s="383" t="s">
        <v>664</v>
      </c>
      <c r="I125" s="385">
        <v>274.685</v>
      </c>
      <c r="J125" s="385">
        <v>4</v>
      </c>
      <c r="K125" s="386">
        <v>1098.72</v>
      </c>
    </row>
    <row r="126" spans="1:11" ht="14.4" customHeight="1" x14ac:dyDescent="0.3">
      <c r="A126" s="381" t="s">
        <v>379</v>
      </c>
      <c r="B126" s="382" t="s">
        <v>381</v>
      </c>
      <c r="C126" s="383" t="s">
        <v>387</v>
      </c>
      <c r="D126" s="384" t="s">
        <v>388</v>
      </c>
      <c r="E126" s="383" t="s">
        <v>411</v>
      </c>
      <c r="F126" s="384" t="s">
        <v>412</v>
      </c>
      <c r="G126" s="383" t="s">
        <v>665</v>
      </c>
      <c r="H126" s="383" t="s">
        <v>666</v>
      </c>
      <c r="I126" s="385">
        <v>327.91</v>
      </c>
      <c r="J126" s="385">
        <v>4</v>
      </c>
      <c r="K126" s="386">
        <v>1311.64</v>
      </c>
    </row>
    <row r="127" spans="1:11" ht="14.4" customHeight="1" x14ac:dyDescent="0.3">
      <c r="A127" s="381" t="s">
        <v>379</v>
      </c>
      <c r="B127" s="382" t="s">
        <v>381</v>
      </c>
      <c r="C127" s="383" t="s">
        <v>387</v>
      </c>
      <c r="D127" s="384" t="s">
        <v>388</v>
      </c>
      <c r="E127" s="383" t="s">
        <v>411</v>
      </c>
      <c r="F127" s="384" t="s">
        <v>412</v>
      </c>
      <c r="G127" s="383" t="s">
        <v>667</v>
      </c>
      <c r="H127" s="383" t="s">
        <v>668</v>
      </c>
      <c r="I127" s="385">
        <v>3617.9</v>
      </c>
      <c r="J127" s="385">
        <v>3</v>
      </c>
      <c r="K127" s="386">
        <v>10853.7</v>
      </c>
    </row>
    <row r="128" spans="1:11" ht="14.4" customHeight="1" x14ac:dyDescent="0.3">
      <c r="A128" s="381" t="s">
        <v>379</v>
      </c>
      <c r="B128" s="382" t="s">
        <v>381</v>
      </c>
      <c r="C128" s="383" t="s">
        <v>387</v>
      </c>
      <c r="D128" s="384" t="s">
        <v>388</v>
      </c>
      <c r="E128" s="383" t="s">
        <v>411</v>
      </c>
      <c r="F128" s="384" t="s">
        <v>412</v>
      </c>
      <c r="G128" s="383" t="s">
        <v>669</v>
      </c>
      <c r="H128" s="383" t="s">
        <v>670</v>
      </c>
      <c r="I128" s="385">
        <v>7871.05</v>
      </c>
      <c r="J128" s="385">
        <v>2</v>
      </c>
      <c r="K128" s="386">
        <v>15742.1</v>
      </c>
    </row>
    <row r="129" spans="1:11" ht="14.4" customHeight="1" x14ac:dyDescent="0.3">
      <c r="A129" s="381" t="s">
        <v>379</v>
      </c>
      <c r="B129" s="382" t="s">
        <v>381</v>
      </c>
      <c r="C129" s="383" t="s">
        <v>387</v>
      </c>
      <c r="D129" s="384" t="s">
        <v>388</v>
      </c>
      <c r="E129" s="383" t="s">
        <v>411</v>
      </c>
      <c r="F129" s="384" t="s">
        <v>412</v>
      </c>
      <c r="G129" s="383" t="s">
        <v>671</v>
      </c>
      <c r="H129" s="383" t="s">
        <v>672</v>
      </c>
      <c r="I129" s="385">
        <v>7235.8</v>
      </c>
      <c r="J129" s="385">
        <v>16</v>
      </c>
      <c r="K129" s="386">
        <v>115772.8</v>
      </c>
    </row>
    <row r="130" spans="1:11" ht="14.4" customHeight="1" x14ac:dyDescent="0.3">
      <c r="A130" s="381" t="s">
        <v>379</v>
      </c>
      <c r="B130" s="382" t="s">
        <v>381</v>
      </c>
      <c r="C130" s="383" t="s">
        <v>387</v>
      </c>
      <c r="D130" s="384" t="s">
        <v>388</v>
      </c>
      <c r="E130" s="383" t="s">
        <v>411</v>
      </c>
      <c r="F130" s="384" t="s">
        <v>412</v>
      </c>
      <c r="G130" s="383" t="s">
        <v>673</v>
      </c>
      <c r="H130" s="383" t="s">
        <v>674</v>
      </c>
      <c r="I130" s="385">
        <v>469.48</v>
      </c>
      <c r="J130" s="385">
        <v>4</v>
      </c>
      <c r="K130" s="386">
        <v>1877.92</v>
      </c>
    </row>
    <row r="131" spans="1:11" ht="14.4" customHeight="1" x14ac:dyDescent="0.3">
      <c r="A131" s="381" t="s">
        <v>379</v>
      </c>
      <c r="B131" s="382" t="s">
        <v>381</v>
      </c>
      <c r="C131" s="383" t="s">
        <v>387</v>
      </c>
      <c r="D131" s="384" t="s">
        <v>388</v>
      </c>
      <c r="E131" s="383" t="s">
        <v>411</v>
      </c>
      <c r="F131" s="384" t="s">
        <v>412</v>
      </c>
      <c r="G131" s="383" t="s">
        <v>675</v>
      </c>
      <c r="H131" s="383" t="s">
        <v>676</v>
      </c>
      <c r="I131" s="385">
        <v>6066.81</v>
      </c>
      <c r="J131" s="385">
        <v>1</v>
      </c>
      <c r="K131" s="386">
        <v>6066.81</v>
      </c>
    </row>
    <row r="132" spans="1:11" ht="14.4" customHeight="1" x14ac:dyDescent="0.3">
      <c r="A132" s="381" t="s">
        <v>379</v>
      </c>
      <c r="B132" s="382" t="s">
        <v>381</v>
      </c>
      <c r="C132" s="383" t="s">
        <v>387</v>
      </c>
      <c r="D132" s="384" t="s">
        <v>388</v>
      </c>
      <c r="E132" s="383" t="s">
        <v>411</v>
      </c>
      <c r="F132" s="384" t="s">
        <v>412</v>
      </c>
      <c r="G132" s="383" t="s">
        <v>677</v>
      </c>
      <c r="H132" s="383" t="s">
        <v>678</v>
      </c>
      <c r="I132" s="385">
        <v>904</v>
      </c>
      <c r="J132" s="385">
        <v>1</v>
      </c>
      <c r="K132" s="386">
        <v>904</v>
      </c>
    </row>
    <row r="133" spans="1:11" ht="14.4" customHeight="1" x14ac:dyDescent="0.3">
      <c r="A133" s="381" t="s">
        <v>379</v>
      </c>
      <c r="B133" s="382" t="s">
        <v>381</v>
      </c>
      <c r="C133" s="383" t="s">
        <v>387</v>
      </c>
      <c r="D133" s="384" t="s">
        <v>388</v>
      </c>
      <c r="E133" s="383" t="s">
        <v>411</v>
      </c>
      <c r="F133" s="384" t="s">
        <v>412</v>
      </c>
      <c r="G133" s="383" t="s">
        <v>679</v>
      </c>
      <c r="H133" s="383" t="s">
        <v>680</v>
      </c>
      <c r="I133" s="385">
        <v>9110.09</v>
      </c>
      <c r="J133" s="385">
        <v>4</v>
      </c>
      <c r="K133" s="386">
        <v>36440.36</v>
      </c>
    </row>
    <row r="134" spans="1:11" ht="14.4" customHeight="1" x14ac:dyDescent="0.3">
      <c r="A134" s="381" t="s">
        <v>379</v>
      </c>
      <c r="B134" s="382" t="s">
        <v>381</v>
      </c>
      <c r="C134" s="383" t="s">
        <v>387</v>
      </c>
      <c r="D134" s="384" t="s">
        <v>388</v>
      </c>
      <c r="E134" s="383" t="s">
        <v>411</v>
      </c>
      <c r="F134" s="384" t="s">
        <v>412</v>
      </c>
      <c r="G134" s="383" t="s">
        <v>681</v>
      </c>
      <c r="H134" s="383" t="s">
        <v>682</v>
      </c>
      <c r="I134" s="385">
        <v>904</v>
      </c>
      <c r="J134" s="385">
        <v>1</v>
      </c>
      <c r="K134" s="386">
        <v>904</v>
      </c>
    </row>
    <row r="135" spans="1:11" ht="14.4" customHeight="1" x14ac:dyDescent="0.3">
      <c r="A135" s="381" t="s">
        <v>379</v>
      </c>
      <c r="B135" s="382" t="s">
        <v>381</v>
      </c>
      <c r="C135" s="383" t="s">
        <v>387</v>
      </c>
      <c r="D135" s="384" t="s">
        <v>388</v>
      </c>
      <c r="E135" s="383" t="s">
        <v>411</v>
      </c>
      <c r="F135" s="384" t="s">
        <v>412</v>
      </c>
      <c r="G135" s="383" t="s">
        <v>683</v>
      </c>
      <c r="H135" s="383" t="s">
        <v>684</v>
      </c>
      <c r="I135" s="385">
        <v>9980.69</v>
      </c>
      <c r="J135" s="385">
        <v>1</v>
      </c>
      <c r="K135" s="386">
        <v>9980.69</v>
      </c>
    </row>
    <row r="136" spans="1:11" ht="14.4" customHeight="1" x14ac:dyDescent="0.3">
      <c r="A136" s="381" t="s">
        <v>379</v>
      </c>
      <c r="B136" s="382" t="s">
        <v>381</v>
      </c>
      <c r="C136" s="383" t="s">
        <v>387</v>
      </c>
      <c r="D136" s="384" t="s">
        <v>388</v>
      </c>
      <c r="E136" s="383" t="s">
        <v>411</v>
      </c>
      <c r="F136" s="384" t="s">
        <v>412</v>
      </c>
      <c r="G136" s="383" t="s">
        <v>685</v>
      </c>
      <c r="H136" s="383" t="s">
        <v>686</v>
      </c>
      <c r="I136" s="385">
        <v>1222.0999999999999</v>
      </c>
      <c r="J136" s="385">
        <v>5</v>
      </c>
      <c r="K136" s="386">
        <v>6110.5</v>
      </c>
    </row>
    <row r="137" spans="1:11" ht="14.4" customHeight="1" x14ac:dyDescent="0.3">
      <c r="A137" s="381" t="s">
        <v>379</v>
      </c>
      <c r="B137" s="382" t="s">
        <v>381</v>
      </c>
      <c r="C137" s="383" t="s">
        <v>387</v>
      </c>
      <c r="D137" s="384" t="s">
        <v>388</v>
      </c>
      <c r="E137" s="383" t="s">
        <v>411</v>
      </c>
      <c r="F137" s="384" t="s">
        <v>412</v>
      </c>
      <c r="G137" s="383" t="s">
        <v>687</v>
      </c>
      <c r="H137" s="383" t="s">
        <v>688</v>
      </c>
      <c r="I137" s="385">
        <v>1035.76</v>
      </c>
      <c r="J137" s="385">
        <v>5</v>
      </c>
      <c r="K137" s="386">
        <v>5178.8</v>
      </c>
    </row>
    <row r="138" spans="1:11" ht="14.4" customHeight="1" x14ac:dyDescent="0.3">
      <c r="A138" s="381" t="s">
        <v>379</v>
      </c>
      <c r="B138" s="382" t="s">
        <v>381</v>
      </c>
      <c r="C138" s="383" t="s">
        <v>387</v>
      </c>
      <c r="D138" s="384" t="s">
        <v>388</v>
      </c>
      <c r="E138" s="383" t="s">
        <v>411</v>
      </c>
      <c r="F138" s="384" t="s">
        <v>412</v>
      </c>
      <c r="G138" s="383" t="s">
        <v>689</v>
      </c>
      <c r="H138" s="383" t="s">
        <v>690</v>
      </c>
      <c r="I138" s="385">
        <v>26199.4</v>
      </c>
      <c r="J138" s="385">
        <v>1</v>
      </c>
      <c r="K138" s="386">
        <v>26199.4</v>
      </c>
    </row>
    <row r="139" spans="1:11" ht="14.4" customHeight="1" x14ac:dyDescent="0.3">
      <c r="A139" s="381" t="s">
        <v>379</v>
      </c>
      <c r="B139" s="382" t="s">
        <v>381</v>
      </c>
      <c r="C139" s="383" t="s">
        <v>387</v>
      </c>
      <c r="D139" s="384" t="s">
        <v>388</v>
      </c>
      <c r="E139" s="383" t="s">
        <v>411</v>
      </c>
      <c r="F139" s="384" t="s">
        <v>412</v>
      </c>
      <c r="G139" s="383" t="s">
        <v>691</v>
      </c>
      <c r="H139" s="383" t="s">
        <v>692</v>
      </c>
      <c r="I139" s="385">
        <v>6644</v>
      </c>
      <c r="J139" s="385">
        <v>2</v>
      </c>
      <c r="K139" s="386">
        <v>13288</v>
      </c>
    </row>
    <row r="140" spans="1:11" ht="14.4" customHeight="1" x14ac:dyDescent="0.3">
      <c r="A140" s="381" t="s">
        <v>379</v>
      </c>
      <c r="B140" s="382" t="s">
        <v>381</v>
      </c>
      <c r="C140" s="383" t="s">
        <v>387</v>
      </c>
      <c r="D140" s="384" t="s">
        <v>388</v>
      </c>
      <c r="E140" s="383" t="s">
        <v>411</v>
      </c>
      <c r="F140" s="384" t="s">
        <v>412</v>
      </c>
      <c r="G140" s="383" t="s">
        <v>693</v>
      </c>
      <c r="H140" s="383" t="s">
        <v>694</v>
      </c>
      <c r="I140" s="385">
        <v>6976.86</v>
      </c>
      <c r="J140" s="385">
        <v>5</v>
      </c>
      <c r="K140" s="386">
        <v>34884.299999999996</v>
      </c>
    </row>
    <row r="141" spans="1:11" ht="14.4" customHeight="1" x14ac:dyDescent="0.3">
      <c r="A141" s="381" t="s">
        <v>379</v>
      </c>
      <c r="B141" s="382" t="s">
        <v>381</v>
      </c>
      <c r="C141" s="383" t="s">
        <v>387</v>
      </c>
      <c r="D141" s="384" t="s">
        <v>388</v>
      </c>
      <c r="E141" s="383" t="s">
        <v>411</v>
      </c>
      <c r="F141" s="384" t="s">
        <v>412</v>
      </c>
      <c r="G141" s="383" t="s">
        <v>695</v>
      </c>
      <c r="H141" s="383" t="s">
        <v>696</v>
      </c>
      <c r="I141" s="385">
        <v>13103.09</v>
      </c>
      <c r="J141" s="385">
        <v>2</v>
      </c>
      <c r="K141" s="386">
        <v>26206.18</v>
      </c>
    </row>
    <row r="142" spans="1:11" ht="14.4" customHeight="1" x14ac:dyDescent="0.3">
      <c r="A142" s="381" t="s">
        <v>379</v>
      </c>
      <c r="B142" s="382" t="s">
        <v>381</v>
      </c>
      <c r="C142" s="383" t="s">
        <v>387</v>
      </c>
      <c r="D142" s="384" t="s">
        <v>388</v>
      </c>
      <c r="E142" s="383" t="s">
        <v>411</v>
      </c>
      <c r="F142" s="384" t="s">
        <v>412</v>
      </c>
      <c r="G142" s="383" t="s">
        <v>697</v>
      </c>
      <c r="H142" s="383" t="s">
        <v>698</v>
      </c>
      <c r="I142" s="385">
        <v>9110.09</v>
      </c>
      <c r="J142" s="385">
        <v>5</v>
      </c>
      <c r="K142" s="386">
        <v>45550.45</v>
      </c>
    </row>
    <row r="143" spans="1:11" ht="14.4" customHeight="1" x14ac:dyDescent="0.3">
      <c r="A143" s="381" t="s">
        <v>379</v>
      </c>
      <c r="B143" s="382" t="s">
        <v>381</v>
      </c>
      <c r="C143" s="383" t="s">
        <v>387</v>
      </c>
      <c r="D143" s="384" t="s">
        <v>388</v>
      </c>
      <c r="E143" s="383" t="s">
        <v>411</v>
      </c>
      <c r="F143" s="384" t="s">
        <v>412</v>
      </c>
      <c r="G143" s="383" t="s">
        <v>699</v>
      </c>
      <c r="H143" s="383" t="s">
        <v>700</v>
      </c>
      <c r="I143" s="385">
        <v>665.5</v>
      </c>
      <c r="J143" s="385">
        <v>1</v>
      </c>
      <c r="K143" s="386">
        <v>665.5</v>
      </c>
    </row>
    <row r="144" spans="1:11" ht="14.4" customHeight="1" x14ac:dyDescent="0.3">
      <c r="A144" s="381" t="s">
        <v>379</v>
      </c>
      <c r="B144" s="382" t="s">
        <v>381</v>
      </c>
      <c r="C144" s="383" t="s">
        <v>387</v>
      </c>
      <c r="D144" s="384" t="s">
        <v>388</v>
      </c>
      <c r="E144" s="383" t="s">
        <v>411</v>
      </c>
      <c r="F144" s="384" t="s">
        <v>412</v>
      </c>
      <c r="G144" s="383" t="s">
        <v>701</v>
      </c>
      <c r="H144" s="383" t="s">
        <v>702</v>
      </c>
      <c r="I144" s="385">
        <v>4743.2</v>
      </c>
      <c r="J144" s="385">
        <v>1</v>
      </c>
      <c r="K144" s="386">
        <v>4743.2</v>
      </c>
    </row>
    <row r="145" spans="1:11" ht="14.4" customHeight="1" x14ac:dyDescent="0.3">
      <c r="A145" s="381" t="s">
        <v>379</v>
      </c>
      <c r="B145" s="382" t="s">
        <v>381</v>
      </c>
      <c r="C145" s="383" t="s">
        <v>387</v>
      </c>
      <c r="D145" s="384" t="s">
        <v>388</v>
      </c>
      <c r="E145" s="383" t="s">
        <v>411</v>
      </c>
      <c r="F145" s="384" t="s">
        <v>412</v>
      </c>
      <c r="G145" s="383" t="s">
        <v>703</v>
      </c>
      <c r="H145" s="383" t="s">
        <v>704</v>
      </c>
      <c r="I145" s="385">
        <v>1661.1</v>
      </c>
      <c r="J145" s="385">
        <v>1</v>
      </c>
      <c r="K145" s="386">
        <v>1661.1</v>
      </c>
    </row>
    <row r="146" spans="1:11" ht="14.4" customHeight="1" x14ac:dyDescent="0.3">
      <c r="A146" s="381" t="s">
        <v>379</v>
      </c>
      <c r="B146" s="382" t="s">
        <v>381</v>
      </c>
      <c r="C146" s="383" t="s">
        <v>387</v>
      </c>
      <c r="D146" s="384" t="s">
        <v>388</v>
      </c>
      <c r="E146" s="383" t="s">
        <v>411</v>
      </c>
      <c r="F146" s="384" t="s">
        <v>412</v>
      </c>
      <c r="G146" s="383" t="s">
        <v>705</v>
      </c>
      <c r="H146" s="383" t="s">
        <v>706</v>
      </c>
      <c r="I146" s="385">
        <v>6071.8</v>
      </c>
      <c r="J146" s="385">
        <v>1</v>
      </c>
      <c r="K146" s="386">
        <v>6071.8</v>
      </c>
    </row>
    <row r="147" spans="1:11" ht="14.4" customHeight="1" x14ac:dyDescent="0.3">
      <c r="A147" s="381" t="s">
        <v>379</v>
      </c>
      <c r="B147" s="382" t="s">
        <v>381</v>
      </c>
      <c r="C147" s="383" t="s">
        <v>387</v>
      </c>
      <c r="D147" s="384" t="s">
        <v>388</v>
      </c>
      <c r="E147" s="383" t="s">
        <v>411</v>
      </c>
      <c r="F147" s="384" t="s">
        <v>412</v>
      </c>
      <c r="G147" s="383" t="s">
        <v>707</v>
      </c>
      <c r="H147" s="383" t="s">
        <v>708</v>
      </c>
      <c r="I147" s="385">
        <v>6694.93</v>
      </c>
      <c r="J147" s="385">
        <v>1</v>
      </c>
      <c r="K147" s="386">
        <v>6694.93</v>
      </c>
    </row>
    <row r="148" spans="1:11" ht="14.4" customHeight="1" x14ac:dyDescent="0.3">
      <c r="A148" s="381" t="s">
        <v>379</v>
      </c>
      <c r="B148" s="382" t="s">
        <v>381</v>
      </c>
      <c r="C148" s="383" t="s">
        <v>387</v>
      </c>
      <c r="D148" s="384" t="s">
        <v>388</v>
      </c>
      <c r="E148" s="383" t="s">
        <v>411</v>
      </c>
      <c r="F148" s="384" t="s">
        <v>412</v>
      </c>
      <c r="G148" s="383" t="s">
        <v>709</v>
      </c>
      <c r="H148" s="383" t="s">
        <v>710</v>
      </c>
      <c r="I148" s="385">
        <v>5143</v>
      </c>
      <c r="J148" s="385">
        <v>3</v>
      </c>
      <c r="K148" s="386">
        <v>15429</v>
      </c>
    </row>
    <row r="149" spans="1:11" ht="14.4" customHeight="1" x14ac:dyDescent="0.3">
      <c r="A149" s="381" t="s">
        <v>379</v>
      </c>
      <c r="B149" s="382" t="s">
        <v>381</v>
      </c>
      <c r="C149" s="383" t="s">
        <v>387</v>
      </c>
      <c r="D149" s="384" t="s">
        <v>388</v>
      </c>
      <c r="E149" s="383" t="s">
        <v>411</v>
      </c>
      <c r="F149" s="384" t="s">
        <v>412</v>
      </c>
      <c r="G149" s="383" t="s">
        <v>711</v>
      </c>
      <c r="H149" s="383" t="s">
        <v>712</v>
      </c>
      <c r="I149" s="385">
        <v>3259.74</v>
      </c>
      <c r="J149" s="385">
        <v>1</v>
      </c>
      <c r="K149" s="386">
        <v>3259.74</v>
      </c>
    </row>
    <row r="150" spans="1:11" ht="14.4" customHeight="1" x14ac:dyDescent="0.3">
      <c r="A150" s="381" t="s">
        <v>379</v>
      </c>
      <c r="B150" s="382" t="s">
        <v>381</v>
      </c>
      <c r="C150" s="383" t="s">
        <v>387</v>
      </c>
      <c r="D150" s="384" t="s">
        <v>388</v>
      </c>
      <c r="E150" s="383" t="s">
        <v>411</v>
      </c>
      <c r="F150" s="384" t="s">
        <v>412</v>
      </c>
      <c r="G150" s="383" t="s">
        <v>713</v>
      </c>
      <c r="H150" s="383" t="s">
        <v>714</v>
      </c>
      <c r="I150" s="385">
        <v>7364.06</v>
      </c>
      <c r="J150" s="385">
        <v>5</v>
      </c>
      <c r="K150" s="386">
        <v>36820.300000000003</v>
      </c>
    </row>
    <row r="151" spans="1:11" ht="14.4" customHeight="1" x14ac:dyDescent="0.3">
      <c r="A151" s="381" t="s">
        <v>379</v>
      </c>
      <c r="B151" s="382" t="s">
        <v>381</v>
      </c>
      <c r="C151" s="383" t="s">
        <v>387</v>
      </c>
      <c r="D151" s="384" t="s">
        <v>388</v>
      </c>
      <c r="E151" s="383" t="s">
        <v>411</v>
      </c>
      <c r="F151" s="384" t="s">
        <v>412</v>
      </c>
      <c r="G151" s="383" t="s">
        <v>715</v>
      </c>
      <c r="H151" s="383" t="s">
        <v>716</v>
      </c>
      <c r="I151" s="385">
        <v>3325.08</v>
      </c>
      <c r="J151" s="385">
        <v>1</v>
      </c>
      <c r="K151" s="386">
        <v>3325.08</v>
      </c>
    </row>
    <row r="152" spans="1:11" ht="14.4" customHeight="1" x14ac:dyDescent="0.3">
      <c r="A152" s="381" t="s">
        <v>379</v>
      </c>
      <c r="B152" s="382" t="s">
        <v>381</v>
      </c>
      <c r="C152" s="383" t="s">
        <v>387</v>
      </c>
      <c r="D152" s="384" t="s">
        <v>388</v>
      </c>
      <c r="E152" s="383" t="s">
        <v>411</v>
      </c>
      <c r="F152" s="384" t="s">
        <v>412</v>
      </c>
      <c r="G152" s="383" t="s">
        <v>717</v>
      </c>
      <c r="H152" s="383" t="s">
        <v>718</v>
      </c>
      <c r="I152" s="385">
        <v>1744.87</v>
      </c>
      <c r="J152" s="385">
        <v>2</v>
      </c>
      <c r="K152" s="386">
        <v>3489.73</v>
      </c>
    </row>
    <row r="153" spans="1:11" ht="14.4" customHeight="1" x14ac:dyDescent="0.3">
      <c r="A153" s="381" t="s">
        <v>379</v>
      </c>
      <c r="B153" s="382" t="s">
        <v>381</v>
      </c>
      <c r="C153" s="383" t="s">
        <v>387</v>
      </c>
      <c r="D153" s="384" t="s">
        <v>388</v>
      </c>
      <c r="E153" s="383" t="s">
        <v>411</v>
      </c>
      <c r="F153" s="384" t="s">
        <v>412</v>
      </c>
      <c r="G153" s="383" t="s">
        <v>719</v>
      </c>
      <c r="H153" s="383" t="s">
        <v>720</v>
      </c>
      <c r="I153" s="385">
        <v>411.4</v>
      </c>
      <c r="J153" s="385">
        <v>1</v>
      </c>
      <c r="K153" s="386">
        <v>411.4</v>
      </c>
    </row>
    <row r="154" spans="1:11" ht="14.4" customHeight="1" x14ac:dyDescent="0.3">
      <c r="A154" s="381" t="s">
        <v>379</v>
      </c>
      <c r="B154" s="382" t="s">
        <v>381</v>
      </c>
      <c r="C154" s="383" t="s">
        <v>387</v>
      </c>
      <c r="D154" s="384" t="s">
        <v>388</v>
      </c>
      <c r="E154" s="383" t="s">
        <v>411</v>
      </c>
      <c r="F154" s="384" t="s">
        <v>412</v>
      </c>
      <c r="G154" s="383" t="s">
        <v>721</v>
      </c>
      <c r="H154" s="383" t="s">
        <v>722</v>
      </c>
      <c r="I154" s="385">
        <v>31460</v>
      </c>
      <c r="J154" s="385">
        <v>4</v>
      </c>
      <c r="K154" s="386">
        <v>125840</v>
      </c>
    </row>
    <row r="155" spans="1:11" ht="14.4" customHeight="1" x14ac:dyDescent="0.3">
      <c r="A155" s="381" t="s">
        <v>379</v>
      </c>
      <c r="B155" s="382" t="s">
        <v>381</v>
      </c>
      <c r="C155" s="383" t="s">
        <v>387</v>
      </c>
      <c r="D155" s="384" t="s">
        <v>388</v>
      </c>
      <c r="E155" s="383" t="s">
        <v>411</v>
      </c>
      <c r="F155" s="384" t="s">
        <v>412</v>
      </c>
      <c r="G155" s="383" t="s">
        <v>723</v>
      </c>
      <c r="H155" s="383" t="s">
        <v>724</v>
      </c>
      <c r="I155" s="385">
        <v>9110.09</v>
      </c>
      <c r="J155" s="385">
        <v>4</v>
      </c>
      <c r="K155" s="386">
        <v>36440.36</v>
      </c>
    </row>
    <row r="156" spans="1:11" ht="14.4" customHeight="1" x14ac:dyDescent="0.3">
      <c r="A156" s="381" t="s">
        <v>379</v>
      </c>
      <c r="B156" s="382" t="s">
        <v>381</v>
      </c>
      <c r="C156" s="383" t="s">
        <v>387</v>
      </c>
      <c r="D156" s="384" t="s">
        <v>388</v>
      </c>
      <c r="E156" s="383" t="s">
        <v>411</v>
      </c>
      <c r="F156" s="384" t="s">
        <v>412</v>
      </c>
      <c r="G156" s="383" t="s">
        <v>725</v>
      </c>
      <c r="H156" s="383" t="s">
        <v>726</v>
      </c>
      <c r="I156" s="385">
        <v>3346.86</v>
      </c>
      <c r="J156" s="385">
        <v>1</v>
      </c>
      <c r="K156" s="386">
        <v>3346.86</v>
      </c>
    </row>
    <row r="157" spans="1:11" ht="14.4" customHeight="1" x14ac:dyDescent="0.3">
      <c r="A157" s="381" t="s">
        <v>379</v>
      </c>
      <c r="B157" s="382" t="s">
        <v>381</v>
      </c>
      <c r="C157" s="383" t="s">
        <v>387</v>
      </c>
      <c r="D157" s="384" t="s">
        <v>388</v>
      </c>
      <c r="E157" s="383" t="s">
        <v>411</v>
      </c>
      <c r="F157" s="384" t="s">
        <v>412</v>
      </c>
      <c r="G157" s="383" t="s">
        <v>727</v>
      </c>
      <c r="H157" s="383" t="s">
        <v>728</v>
      </c>
      <c r="I157" s="385">
        <v>14534.52</v>
      </c>
      <c r="J157" s="385">
        <v>1</v>
      </c>
      <c r="K157" s="386">
        <v>14534.52</v>
      </c>
    </row>
    <row r="158" spans="1:11" ht="14.4" customHeight="1" x14ac:dyDescent="0.3">
      <c r="A158" s="381" t="s">
        <v>379</v>
      </c>
      <c r="B158" s="382" t="s">
        <v>381</v>
      </c>
      <c r="C158" s="383" t="s">
        <v>387</v>
      </c>
      <c r="D158" s="384" t="s">
        <v>388</v>
      </c>
      <c r="E158" s="383" t="s">
        <v>411</v>
      </c>
      <c r="F158" s="384" t="s">
        <v>412</v>
      </c>
      <c r="G158" s="383" t="s">
        <v>729</v>
      </c>
      <c r="H158" s="383" t="s">
        <v>730</v>
      </c>
      <c r="I158" s="385">
        <v>5355.46</v>
      </c>
      <c r="J158" s="385">
        <v>6</v>
      </c>
      <c r="K158" s="386">
        <v>32132.76</v>
      </c>
    </row>
    <row r="159" spans="1:11" ht="14.4" customHeight="1" x14ac:dyDescent="0.3">
      <c r="A159" s="381" t="s">
        <v>379</v>
      </c>
      <c r="B159" s="382" t="s">
        <v>381</v>
      </c>
      <c r="C159" s="383" t="s">
        <v>387</v>
      </c>
      <c r="D159" s="384" t="s">
        <v>388</v>
      </c>
      <c r="E159" s="383" t="s">
        <v>411</v>
      </c>
      <c r="F159" s="384" t="s">
        <v>412</v>
      </c>
      <c r="G159" s="383" t="s">
        <v>731</v>
      </c>
      <c r="H159" s="383" t="s">
        <v>732</v>
      </c>
      <c r="I159" s="385">
        <v>411.4</v>
      </c>
      <c r="J159" s="385">
        <v>1</v>
      </c>
      <c r="K159" s="386">
        <v>411.4</v>
      </c>
    </row>
    <row r="160" spans="1:11" ht="14.4" customHeight="1" x14ac:dyDescent="0.3">
      <c r="A160" s="381" t="s">
        <v>379</v>
      </c>
      <c r="B160" s="382" t="s">
        <v>381</v>
      </c>
      <c r="C160" s="383" t="s">
        <v>387</v>
      </c>
      <c r="D160" s="384" t="s">
        <v>388</v>
      </c>
      <c r="E160" s="383" t="s">
        <v>411</v>
      </c>
      <c r="F160" s="384" t="s">
        <v>412</v>
      </c>
      <c r="G160" s="383" t="s">
        <v>733</v>
      </c>
      <c r="H160" s="383" t="s">
        <v>734</v>
      </c>
      <c r="I160" s="385">
        <v>19198</v>
      </c>
      <c r="J160" s="385">
        <v>1</v>
      </c>
      <c r="K160" s="386">
        <v>19198</v>
      </c>
    </row>
    <row r="161" spans="1:11" ht="14.4" customHeight="1" x14ac:dyDescent="0.3">
      <c r="A161" s="381" t="s">
        <v>379</v>
      </c>
      <c r="B161" s="382" t="s">
        <v>381</v>
      </c>
      <c r="C161" s="383" t="s">
        <v>387</v>
      </c>
      <c r="D161" s="384" t="s">
        <v>388</v>
      </c>
      <c r="E161" s="383" t="s">
        <v>411</v>
      </c>
      <c r="F161" s="384" t="s">
        <v>412</v>
      </c>
      <c r="G161" s="383" t="s">
        <v>735</v>
      </c>
      <c r="H161" s="383" t="s">
        <v>736</v>
      </c>
      <c r="I161" s="385">
        <v>274.67</v>
      </c>
      <c r="J161" s="385">
        <v>1</v>
      </c>
      <c r="K161" s="386">
        <v>274.67</v>
      </c>
    </row>
    <row r="162" spans="1:11" ht="14.4" customHeight="1" x14ac:dyDescent="0.3">
      <c r="A162" s="381" t="s">
        <v>379</v>
      </c>
      <c r="B162" s="382" t="s">
        <v>381</v>
      </c>
      <c r="C162" s="383" t="s">
        <v>387</v>
      </c>
      <c r="D162" s="384" t="s">
        <v>388</v>
      </c>
      <c r="E162" s="383" t="s">
        <v>411</v>
      </c>
      <c r="F162" s="384" t="s">
        <v>412</v>
      </c>
      <c r="G162" s="383" t="s">
        <v>737</v>
      </c>
      <c r="H162" s="383" t="s">
        <v>738</v>
      </c>
      <c r="I162" s="385">
        <v>133.1</v>
      </c>
      <c r="J162" s="385">
        <v>1</v>
      </c>
      <c r="K162" s="386">
        <v>133.1</v>
      </c>
    </row>
    <row r="163" spans="1:11" ht="14.4" customHeight="1" x14ac:dyDescent="0.3">
      <c r="A163" s="381" t="s">
        <v>379</v>
      </c>
      <c r="B163" s="382" t="s">
        <v>381</v>
      </c>
      <c r="C163" s="383" t="s">
        <v>387</v>
      </c>
      <c r="D163" s="384" t="s">
        <v>388</v>
      </c>
      <c r="E163" s="383" t="s">
        <v>411</v>
      </c>
      <c r="F163" s="384" t="s">
        <v>412</v>
      </c>
      <c r="G163" s="383" t="s">
        <v>739</v>
      </c>
      <c r="H163" s="383" t="s">
        <v>740</v>
      </c>
      <c r="I163" s="385">
        <v>66550</v>
      </c>
      <c r="J163" s="385">
        <v>1</v>
      </c>
      <c r="K163" s="386">
        <v>66550</v>
      </c>
    </row>
    <row r="164" spans="1:11" ht="14.4" customHeight="1" x14ac:dyDescent="0.3">
      <c r="A164" s="381" t="s">
        <v>379</v>
      </c>
      <c r="B164" s="382" t="s">
        <v>381</v>
      </c>
      <c r="C164" s="383" t="s">
        <v>387</v>
      </c>
      <c r="D164" s="384" t="s">
        <v>388</v>
      </c>
      <c r="E164" s="383" t="s">
        <v>411</v>
      </c>
      <c r="F164" s="384" t="s">
        <v>412</v>
      </c>
      <c r="G164" s="383" t="s">
        <v>741</v>
      </c>
      <c r="H164" s="383" t="s">
        <v>742</v>
      </c>
      <c r="I164" s="385">
        <v>3633.63</v>
      </c>
      <c r="J164" s="385">
        <v>1</v>
      </c>
      <c r="K164" s="386">
        <v>3633.63</v>
      </c>
    </row>
    <row r="165" spans="1:11" ht="14.4" customHeight="1" x14ac:dyDescent="0.3">
      <c r="A165" s="381" t="s">
        <v>379</v>
      </c>
      <c r="B165" s="382" t="s">
        <v>381</v>
      </c>
      <c r="C165" s="383" t="s">
        <v>387</v>
      </c>
      <c r="D165" s="384" t="s">
        <v>388</v>
      </c>
      <c r="E165" s="383" t="s">
        <v>411</v>
      </c>
      <c r="F165" s="384" t="s">
        <v>412</v>
      </c>
      <c r="G165" s="383" t="s">
        <v>743</v>
      </c>
      <c r="H165" s="383" t="s">
        <v>744</v>
      </c>
      <c r="I165" s="385">
        <v>3414.62</v>
      </c>
      <c r="J165" s="385">
        <v>1</v>
      </c>
      <c r="K165" s="386">
        <v>3414.62</v>
      </c>
    </row>
    <row r="166" spans="1:11" ht="14.4" customHeight="1" x14ac:dyDescent="0.3">
      <c r="A166" s="381" t="s">
        <v>379</v>
      </c>
      <c r="B166" s="382" t="s">
        <v>381</v>
      </c>
      <c r="C166" s="383" t="s">
        <v>387</v>
      </c>
      <c r="D166" s="384" t="s">
        <v>388</v>
      </c>
      <c r="E166" s="383" t="s">
        <v>411</v>
      </c>
      <c r="F166" s="384" t="s">
        <v>412</v>
      </c>
      <c r="G166" s="383" t="s">
        <v>745</v>
      </c>
      <c r="H166" s="383" t="s">
        <v>746</v>
      </c>
      <c r="I166" s="385">
        <v>411.4</v>
      </c>
      <c r="J166" s="385">
        <v>1</v>
      </c>
      <c r="K166" s="386">
        <v>411.4</v>
      </c>
    </row>
    <row r="167" spans="1:11" ht="14.4" customHeight="1" x14ac:dyDescent="0.3">
      <c r="A167" s="381" t="s">
        <v>379</v>
      </c>
      <c r="B167" s="382" t="s">
        <v>381</v>
      </c>
      <c r="C167" s="383" t="s">
        <v>387</v>
      </c>
      <c r="D167" s="384" t="s">
        <v>388</v>
      </c>
      <c r="E167" s="383" t="s">
        <v>411</v>
      </c>
      <c r="F167" s="384" t="s">
        <v>412</v>
      </c>
      <c r="G167" s="383" t="s">
        <v>747</v>
      </c>
      <c r="H167" s="383" t="s">
        <v>748</v>
      </c>
      <c r="I167" s="385">
        <v>5929</v>
      </c>
      <c r="J167" s="385">
        <v>1</v>
      </c>
      <c r="K167" s="386">
        <v>5929</v>
      </c>
    </row>
    <row r="168" spans="1:11" ht="14.4" customHeight="1" x14ac:dyDescent="0.3">
      <c r="A168" s="381" t="s">
        <v>379</v>
      </c>
      <c r="B168" s="382" t="s">
        <v>381</v>
      </c>
      <c r="C168" s="383" t="s">
        <v>387</v>
      </c>
      <c r="D168" s="384" t="s">
        <v>388</v>
      </c>
      <c r="E168" s="383" t="s">
        <v>411</v>
      </c>
      <c r="F168" s="384" t="s">
        <v>412</v>
      </c>
      <c r="G168" s="383" t="s">
        <v>749</v>
      </c>
      <c r="H168" s="383" t="s">
        <v>750</v>
      </c>
      <c r="I168" s="385">
        <v>133.1</v>
      </c>
      <c r="J168" s="385">
        <v>1</v>
      </c>
      <c r="K168" s="386">
        <v>133.1</v>
      </c>
    </row>
    <row r="169" spans="1:11" ht="14.4" customHeight="1" x14ac:dyDescent="0.3">
      <c r="A169" s="381" t="s">
        <v>379</v>
      </c>
      <c r="B169" s="382" t="s">
        <v>381</v>
      </c>
      <c r="C169" s="383" t="s">
        <v>387</v>
      </c>
      <c r="D169" s="384" t="s">
        <v>388</v>
      </c>
      <c r="E169" s="383" t="s">
        <v>411</v>
      </c>
      <c r="F169" s="384" t="s">
        <v>412</v>
      </c>
      <c r="G169" s="383" t="s">
        <v>751</v>
      </c>
      <c r="H169" s="383" t="s">
        <v>752</v>
      </c>
      <c r="I169" s="385">
        <v>13.61</v>
      </c>
      <c r="J169" s="385">
        <v>240</v>
      </c>
      <c r="K169" s="386">
        <v>3267</v>
      </c>
    </row>
    <row r="170" spans="1:11" ht="14.4" customHeight="1" x14ac:dyDescent="0.3">
      <c r="A170" s="381" t="s">
        <v>379</v>
      </c>
      <c r="B170" s="382" t="s">
        <v>381</v>
      </c>
      <c r="C170" s="383" t="s">
        <v>387</v>
      </c>
      <c r="D170" s="384" t="s">
        <v>388</v>
      </c>
      <c r="E170" s="383" t="s">
        <v>411</v>
      </c>
      <c r="F170" s="384" t="s">
        <v>412</v>
      </c>
      <c r="G170" s="383" t="s">
        <v>753</v>
      </c>
      <c r="H170" s="383" t="s">
        <v>754</v>
      </c>
      <c r="I170" s="385">
        <v>419.87</v>
      </c>
      <c r="J170" s="385">
        <v>4</v>
      </c>
      <c r="K170" s="386">
        <v>1679.48</v>
      </c>
    </row>
    <row r="171" spans="1:11" ht="14.4" customHeight="1" x14ac:dyDescent="0.3">
      <c r="A171" s="381" t="s">
        <v>379</v>
      </c>
      <c r="B171" s="382" t="s">
        <v>381</v>
      </c>
      <c r="C171" s="383" t="s">
        <v>387</v>
      </c>
      <c r="D171" s="384" t="s">
        <v>388</v>
      </c>
      <c r="E171" s="383" t="s">
        <v>411</v>
      </c>
      <c r="F171" s="384" t="s">
        <v>412</v>
      </c>
      <c r="G171" s="383" t="s">
        <v>755</v>
      </c>
      <c r="H171" s="383" t="s">
        <v>756</v>
      </c>
      <c r="I171" s="385">
        <v>4850.91</v>
      </c>
      <c r="J171" s="385">
        <v>1</v>
      </c>
      <c r="K171" s="386">
        <v>4850.91</v>
      </c>
    </row>
    <row r="172" spans="1:11" ht="14.4" customHeight="1" x14ac:dyDescent="0.3">
      <c r="A172" s="381" t="s">
        <v>379</v>
      </c>
      <c r="B172" s="382" t="s">
        <v>381</v>
      </c>
      <c r="C172" s="383" t="s">
        <v>387</v>
      </c>
      <c r="D172" s="384" t="s">
        <v>388</v>
      </c>
      <c r="E172" s="383" t="s">
        <v>411</v>
      </c>
      <c r="F172" s="384" t="s">
        <v>412</v>
      </c>
      <c r="G172" s="383" t="s">
        <v>757</v>
      </c>
      <c r="H172" s="383" t="s">
        <v>758</v>
      </c>
      <c r="I172" s="385">
        <v>11341.4</v>
      </c>
      <c r="J172" s="385">
        <v>1</v>
      </c>
      <c r="K172" s="386">
        <v>11341.4</v>
      </c>
    </row>
    <row r="173" spans="1:11" ht="14.4" customHeight="1" x14ac:dyDescent="0.3">
      <c r="A173" s="381" t="s">
        <v>379</v>
      </c>
      <c r="B173" s="382" t="s">
        <v>381</v>
      </c>
      <c r="C173" s="383" t="s">
        <v>387</v>
      </c>
      <c r="D173" s="384" t="s">
        <v>388</v>
      </c>
      <c r="E173" s="383" t="s">
        <v>411</v>
      </c>
      <c r="F173" s="384" t="s">
        <v>412</v>
      </c>
      <c r="G173" s="383" t="s">
        <v>759</v>
      </c>
      <c r="H173" s="383" t="s">
        <v>760</v>
      </c>
      <c r="I173" s="385">
        <v>7626.63</v>
      </c>
      <c r="J173" s="385">
        <v>1</v>
      </c>
      <c r="K173" s="386">
        <v>7626.63</v>
      </c>
    </row>
    <row r="174" spans="1:11" ht="14.4" customHeight="1" x14ac:dyDescent="0.3">
      <c r="A174" s="381" t="s">
        <v>379</v>
      </c>
      <c r="B174" s="382" t="s">
        <v>381</v>
      </c>
      <c r="C174" s="383" t="s">
        <v>387</v>
      </c>
      <c r="D174" s="384" t="s">
        <v>388</v>
      </c>
      <c r="E174" s="383" t="s">
        <v>411</v>
      </c>
      <c r="F174" s="384" t="s">
        <v>412</v>
      </c>
      <c r="G174" s="383" t="s">
        <v>761</v>
      </c>
      <c r="H174" s="383" t="s">
        <v>762</v>
      </c>
      <c r="I174" s="385">
        <v>8569.2199999999993</v>
      </c>
      <c r="J174" s="385">
        <v>1</v>
      </c>
      <c r="K174" s="386">
        <v>8569.2199999999993</v>
      </c>
    </row>
    <row r="175" spans="1:11" ht="14.4" customHeight="1" x14ac:dyDescent="0.3">
      <c r="A175" s="381" t="s">
        <v>379</v>
      </c>
      <c r="B175" s="382" t="s">
        <v>381</v>
      </c>
      <c r="C175" s="383" t="s">
        <v>387</v>
      </c>
      <c r="D175" s="384" t="s">
        <v>388</v>
      </c>
      <c r="E175" s="383" t="s">
        <v>411</v>
      </c>
      <c r="F175" s="384" t="s">
        <v>412</v>
      </c>
      <c r="G175" s="383" t="s">
        <v>763</v>
      </c>
      <c r="H175" s="383" t="s">
        <v>764</v>
      </c>
      <c r="I175" s="385">
        <v>2752.75</v>
      </c>
      <c r="J175" s="385">
        <v>1</v>
      </c>
      <c r="K175" s="386">
        <v>2752.75</v>
      </c>
    </row>
    <row r="176" spans="1:11" ht="14.4" customHeight="1" x14ac:dyDescent="0.3">
      <c r="A176" s="381" t="s">
        <v>379</v>
      </c>
      <c r="B176" s="382" t="s">
        <v>381</v>
      </c>
      <c r="C176" s="383" t="s">
        <v>387</v>
      </c>
      <c r="D176" s="384" t="s">
        <v>388</v>
      </c>
      <c r="E176" s="383" t="s">
        <v>411</v>
      </c>
      <c r="F176" s="384" t="s">
        <v>412</v>
      </c>
      <c r="G176" s="383" t="s">
        <v>765</v>
      </c>
      <c r="H176" s="383" t="s">
        <v>766</v>
      </c>
      <c r="I176" s="385">
        <v>3630</v>
      </c>
      <c r="J176" s="385">
        <v>6</v>
      </c>
      <c r="K176" s="386">
        <v>21780</v>
      </c>
    </row>
    <row r="177" spans="1:11" ht="14.4" customHeight="1" x14ac:dyDescent="0.3">
      <c r="A177" s="381" t="s">
        <v>379</v>
      </c>
      <c r="B177" s="382" t="s">
        <v>381</v>
      </c>
      <c r="C177" s="383" t="s">
        <v>387</v>
      </c>
      <c r="D177" s="384" t="s">
        <v>388</v>
      </c>
      <c r="E177" s="383" t="s">
        <v>411</v>
      </c>
      <c r="F177" s="384" t="s">
        <v>412</v>
      </c>
      <c r="G177" s="383" t="s">
        <v>767</v>
      </c>
      <c r="H177" s="383" t="s">
        <v>768</v>
      </c>
      <c r="I177" s="385">
        <v>4850.91</v>
      </c>
      <c r="J177" s="385">
        <v>1</v>
      </c>
      <c r="K177" s="386">
        <v>4850.91</v>
      </c>
    </row>
    <row r="178" spans="1:11" ht="14.4" customHeight="1" x14ac:dyDescent="0.3">
      <c r="A178" s="381" t="s">
        <v>379</v>
      </c>
      <c r="B178" s="382" t="s">
        <v>381</v>
      </c>
      <c r="C178" s="383" t="s">
        <v>387</v>
      </c>
      <c r="D178" s="384" t="s">
        <v>388</v>
      </c>
      <c r="E178" s="383" t="s">
        <v>411</v>
      </c>
      <c r="F178" s="384" t="s">
        <v>412</v>
      </c>
      <c r="G178" s="383" t="s">
        <v>769</v>
      </c>
      <c r="H178" s="383" t="s">
        <v>770</v>
      </c>
      <c r="I178" s="385">
        <v>3414.62</v>
      </c>
      <c r="J178" s="385">
        <v>1</v>
      </c>
      <c r="K178" s="386">
        <v>3414.62</v>
      </c>
    </row>
    <row r="179" spans="1:11" ht="14.4" customHeight="1" x14ac:dyDescent="0.3">
      <c r="A179" s="381" t="s">
        <v>379</v>
      </c>
      <c r="B179" s="382" t="s">
        <v>381</v>
      </c>
      <c r="C179" s="383" t="s">
        <v>387</v>
      </c>
      <c r="D179" s="384" t="s">
        <v>388</v>
      </c>
      <c r="E179" s="383" t="s">
        <v>411</v>
      </c>
      <c r="F179" s="384" t="s">
        <v>412</v>
      </c>
      <c r="G179" s="383" t="s">
        <v>771</v>
      </c>
      <c r="H179" s="383" t="s">
        <v>772</v>
      </c>
      <c r="I179" s="385">
        <v>492.5</v>
      </c>
      <c r="J179" s="385">
        <v>2</v>
      </c>
      <c r="K179" s="386">
        <v>985</v>
      </c>
    </row>
    <row r="180" spans="1:11" ht="14.4" customHeight="1" x14ac:dyDescent="0.3">
      <c r="A180" s="381" t="s">
        <v>379</v>
      </c>
      <c r="B180" s="382" t="s">
        <v>381</v>
      </c>
      <c r="C180" s="383" t="s">
        <v>387</v>
      </c>
      <c r="D180" s="384" t="s">
        <v>388</v>
      </c>
      <c r="E180" s="383" t="s">
        <v>411</v>
      </c>
      <c r="F180" s="384" t="s">
        <v>412</v>
      </c>
      <c r="G180" s="383" t="s">
        <v>773</v>
      </c>
      <c r="H180" s="383" t="s">
        <v>774</v>
      </c>
      <c r="I180" s="385">
        <v>4851</v>
      </c>
      <c r="J180" s="385">
        <v>1</v>
      </c>
      <c r="K180" s="386">
        <v>4851</v>
      </c>
    </row>
    <row r="181" spans="1:11" ht="14.4" customHeight="1" x14ac:dyDescent="0.3">
      <c r="A181" s="381" t="s">
        <v>379</v>
      </c>
      <c r="B181" s="382" t="s">
        <v>381</v>
      </c>
      <c r="C181" s="383" t="s">
        <v>387</v>
      </c>
      <c r="D181" s="384" t="s">
        <v>388</v>
      </c>
      <c r="E181" s="383" t="s">
        <v>411</v>
      </c>
      <c r="F181" s="384" t="s">
        <v>412</v>
      </c>
      <c r="G181" s="383" t="s">
        <v>775</v>
      </c>
      <c r="H181" s="383" t="s">
        <v>776</v>
      </c>
      <c r="I181" s="385">
        <v>2541</v>
      </c>
      <c r="J181" s="385">
        <v>3</v>
      </c>
      <c r="K181" s="386">
        <v>7623</v>
      </c>
    </row>
    <row r="182" spans="1:11" ht="14.4" customHeight="1" x14ac:dyDescent="0.3">
      <c r="A182" s="381" t="s">
        <v>379</v>
      </c>
      <c r="B182" s="382" t="s">
        <v>381</v>
      </c>
      <c r="C182" s="383" t="s">
        <v>387</v>
      </c>
      <c r="D182" s="384" t="s">
        <v>388</v>
      </c>
      <c r="E182" s="383" t="s">
        <v>411</v>
      </c>
      <c r="F182" s="384" t="s">
        <v>412</v>
      </c>
      <c r="G182" s="383" t="s">
        <v>777</v>
      </c>
      <c r="H182" s="383" t="s">
        <v>778</v>
      </c>
      <c r="I182" s="385">
        <v>62.919999999999995</v>
      </c>
      <c r="J182" s="385">
        <v>17</v>
      </c>
      <c r="K182" s="386">
        <v>1069.6400000000001</v>
      </c>
    </row>
    <row r="183" spans="1:11" ht="14.4" customHeight="1" x14ac:dyDescent="0.3">
      <c r="A183" s="381" t="s">
        <v>379</v>
      </c>
      <c r="B183" s="382" t="s">
        <v>381</v>
      </c>
      <c r="C183" s="383" t="s">
        <v>387</v>
      </c>
      <c r="D183" s="384" t="s">
        <v>388</v>
      </c>
      <c r="E183" s="383" t="s">
        <v>411</v>
      </c>
      <c r="F183" s="384" t="s">
        <v>412</v>
      </c>
      <c r="G183" s="383" t="s">
        <v>779</v>
      </c>
      <c r="H183" s="383" t="s">
        <v>780</v>
      </c>
      <c r="I183" s="385">
        <v>4165</v>
      </c>
      <c r="J183" s="385">
        <v>1</v>
      </c>
      <c r="K183" s="386">
        <v>4165</v>
      </c>
    </row>
    <row r="184" spans="1:11" ht="14.4" customHeight="1" x14ac:dyDescent="0.3">
      <c r="A184" s="381" t="s">
        <v>379</v>
      </c>
      <c r="B184" s="382" t="s">
        <v>381</v>
      </c>
      <c r="C184" s="383" t="s">
        <v>387</v>
      </c>
      <c r="D184" s="384" t="s">
        <v>388</v>
      </c>
      <c r="E184" s="383" t="s">
        <v>411</v>
      </c>
      <c r="F184" s="384" t="s">
        <v>412</v>
      </c>
      <c r="G184" s="383" t="s">
        <v>781</v>
      </c>
      <c r="H184" s="383" t="s">
        <v>782</v>
      </c>
      <c r="I184" s="385">
        <v>2420</v>
      </c>
      <c r="J184" s="385">
        <v>3</v>
      </c>
      <c r="K184" s="386">
        <v>7260</v>
      </c>
    </row>
    <row r="185" spans="1:11" ht="14.4" customHeight="1" x14ac:dyDescent="0.3">
      <c r="A185" s="381" t="s">
        <v>379</v>
      </c>
      <c r="B185" s="382" t="s">
        <v>381</v>
      </c>
      <c r="C185" s="383" t="s">
        <v>387</v>
      </c>
      <c r="D185" s="384" t="s">
        <v>388</v>
      </c>
      <c r="E185" s="383" t="s">
        <v>411</v>
      </c>
      <c r="F185" s="384" t="s">
        <v>412</v>
      </c>
      <c r="G185" s="383" t="s">
        <v>783</v>
      </c>
      <c r="H185" s="383" t="s">
        <v>784</v>
      </c>
      <c r="I185" s="385">
        <v>5989.5</v>
      </c>
      <c r="J185" s="385">
        <v>2</v>
      </c>
      <c r="K185" s="386">
        <v>11979</v>
      </c>
    </row>
    <row r="186" spans="1:11" ht="14.4" customHeight="1" x14ac:dyDescent="0.3">
      <c r="A186" s="381" t="s">
        <v>379</v>
      </c>
      <c r="B186" s="382" t="s">
        <v>381</v>
      </c>
      <c r="C186" s="383" t="s">
        <v>387</v>
      </c>
      <c r="D186" s="384" t="s">
        <v>388</v>
      </c>
      <c r="E186" s="383" t="s">
        <v>411</v>
      </c>
      <c r="F186" s="384" t="s">
        <v>412</v>
      </c>
      <c r="G186" s="383" t="s">
        <v>785</v>
      </c>
      <c r="H186" s="383" t="s">
        <v>786</v>
      </c>
      <c r="I186" s="385">
        <v>7839.59</v>
      </c>
      <c r="J186" s="385">
        <v>3</v>
      </c>
      <c r="K186" s="386">
        <v>23518.77</v>
      </c>
    </row>
    <row r="187" spans="1:11" ht="14.4" customHeight="1" x14ac:dyDescent="0.3">
      <c r="A187" s="381" t="s">
        <v>379</v>
      </c>
      <c r="B187" s="382" t="s">
        <v>381</v>
      </c>
      <c r="C187" s="383" t="s">
        <v>387</v>
      </c>
      <c r="D187" s="384" t="s">
        <v>388</v>
      </c>
      <c r="E187" s="383" t="s">
        <v>411</v>
      </c>
      <c r="F187" s="384" t="s">
        <v>412</v>
      </c>
      <c r="G187" s="383" t="s">
        <v>787</v>
      </c>
      <c r="H187" s="383" t="s">
        <v>788</v>
      </c>
      <c r="I187" s="385">
        <v>18.14</v>
      </c>
      <c r="J187" s="385">
        <v>240</v>
      </c>
      <c r="K187" s="386">
        <v>4353.1000000000004</v>
      </c>
    </row>
    <row r="188" spans="1:11" ht="14.4" customHeight="1" x14ac:dyDescent="0.3">
      <c r="A188" s="381" t="s">
        <v>379</v>
      </c>
      <c r="B188" s="382" t="s">
        <v>381</v>
      </c>
      <c r="C188" s="383" t="s">
        <v>387</v>
      </c>
      <c r="D188" s="384" t="s">
        <v>388</v>
      </c>
      <c r="E188" s="383" t="s">
        <v>411</v>
      </c>
      <c r="F188" s="384" t="s">
        <v>412</v>
      </c>
      <c r="G188" s="383" t="s">
        <v>789</v>
      </c>
      <c r="H188" s="383" t="s">
        <v>790</v>
      </c>
      <c r="I188" s="385">
        <v>4850.91</v>
      </c>
      <c r="J188" s="385">
        <v>1</v>
      </c>
      <c r="K188" s="386">
        <v>4850.91</v>
      </c>
    </row>
    <row r="189" spans="1:11" ht="14.4" customHeight="1" x14ac:dyDescent="0.3">
      <c r="A189" s="381" t="s">
        <v>379</v>
      </c>
      <c r="B189" s="382" t="s">
        <v>381</v>
      </c>
      <c r="C189" s="383" t="s">
        <v>387</v>
      </c>
      <c r="D189" s="384" t="s">
        <v>388</v>
      </c>
      <c r="E189" s="383" t="s">
        <v>411</v>
      </c>
      <c r="F189" s="384" t="s">
        <v>412</v>
      </c>
      <c r="G189" s="383" t="s">
        <v>791</v>
      </c>
      <c r="H189" s="383" t="s">
        <v>792</v>
      </c>
      <c r="I189" s="385">
        <v>7008.32</v>
      </c>
      <c r="J189" s="385">
        <v>4</v>
      </c>
      <c r="K189" s="386">
        <v>28033.279999999999</v>
      </c>
    </row>
    <row r="190" spans="1:11" ht="14.4" customHeight="1" x14ac:dyDescent="0.3">
      <c r="A190" s="381" t="s">
        <v>379</v>
      </c>
      <c r="B190" s="382" t="s">
        <v>381</v>
      </c>
      <c r="C190" s="383" t="s">
        <v>387</v>
      </c>
      <c r="D190" s="384" t="s">
        <v>388</v>
      </c>
      <c r="E190" s="383" t="s">
        <v>411</v>
      </c>
      <c r="F190" s="384" t="s">
        <v>412</v>
      </c>
      <c r="G190" s="383" t="s">
        <v>793</v>
      </c>
      <c r="H190" s="383" t="s">
        <v>794</v>
      </c>
      <c r="I190" s="385">
        <v>3414.62</v>
      </c>
      <c r="J190" s="385">
        <v>1</v>
      </c>
      <c r="K190" s="386">
        <v>3414.62</v>
      </c>
    </row>
    <row r="191" spans="1:11" ht="14.4" customHeight="1" x14ac:dyDescent="0.3">
      <c r="A191" s="381" t="s">
        <v>379</v>
      </c>
      <c r="B191" s="382" t="s">
        <v>381</v>
      </c>
      <c r="C191" s="383" t="s">
        <v>387</v>
      </c>
      <c r="D191" s="384" t="s">
        <v>388</v>
      </c>
      <c r="E191" s="383" t="s">
        <v>411</v>
      </c>
      <c r="F191" s="384" t="s">
        <v>412</v>
      </c>
      <c r="G191" s="383" t="s">
        <v>795</v>
      </c>
      <c r="H191" s="383" t="s">
        <v>796</v>
      </c>
      <c r="I191" s="385">
        <v>8985.4599999999991</v>
      </c>
      <c r="J191" s="385">
        <v>2</v>
      </c>
      <c r="K191" s="386">
        <v>17970.919999999998</v>
      </c>
    </row>
    <row r="192" spans="1:11" ht="14.4" customHeight="1" x14ac:dyDescent="0.3">
      <c r="A192" s="381" t="s">
        <v>379</v>
      </c>
      <c r="B192" s="382" t="s">
        <v>381</v>
      </c>
      <c r="C192" s="383" t="s">
        <v>387</v>
      </c>
      <c r="D192" s="384" t="s">
        <v>388</v>
      </c>
      <c r="E192" s="383" t="s">
        <v>411</v>
      </c>
      <c r="F192" s="384" t="s">
        <v>412</v>
      </c>
      <c r="G192" s="383" t="s">
        <v>797</v>
      </c>
      <c r="H192" s="383" t="s">
        <v>798</v>
      </c>
      <c r="I192" s="385">
        <v>411.4</v>
      </c>
      <c r="J192" s="385">
        <v>1</v>
      </c>
      <c r="K192" s="386">
        <v>411.4</v>
      </c>
    </row>
    <row r="193" spans="1:11" ht="14.4" customHeight="1" x14ac:dyDescent="0.3">
      <c r="A193" s="381" t="s">
        <v>379</v>
      </c>
      <c r="B193" s="382" t="s">
        <v>381</v>
      </c>
      <c r="C193" s="383" t="s">
        <v>387</v>
      </c>
      <c r="D193" s="384" t="s">
        <v>388</v>
      </c>
      <c r="E193" s="383" t="s">
        <v>411</v>
      </c>
      <c r="F193" s="384" t="s">
        <v>412</v>
      </c>
      <c r="G193" s="383" t="s">
        <v>799</v>
      </c>
      <c r="H193" s="383" t="s">
        <v>800</v>
      </c>
      <c r="I193" s="385">
        <v>6594.5</v>
      </c>
      <c r="J193" s="385">
        <v>1</v>
      </c>
      <c r="K193" s="386">
        <v>6594.5</v>
      </c>
    </row>
    <row r="194" spans="1:11" ht="14.4" customHeight="1" x14ac:dyDescent="0.3">
      <c r="A194" s="381" t="s">
        <v>379</v>
      </c>
      <c r="B194" s="382" t="s">
        <v>381</v>
      </c>
      <c r="C194" s="383" t="s">
        <v>387</v>
      </c>
      <c r="D194" s="384" t="s">
        <v>388</v>
      </c>
      <c r="E194" s="383" t="s">
        <v>411</v>
      </c>
      <c r="F194" s="384" t="s">
        <v>412</v>
      </c>
      <c r="G194" s="383" t="s">
        <v>801</v>
      </c>
      <c r="H194" s="383" t="s">
        <v>802</v>
      </c>
      <c r="I194" s="385">
        <v>3926.45</v>
      </c>
      <c r="J194" s="385">
        <v>1</v>
      </c>
      <c r="K194" s="386">
        <v>3926.45</v>
      </c>
    </row>
    <row r="195" spans="1:11" ht="14.4" customHeight="1" x14ac:dyDescent="0.3">
      <c r="A195" s="381" t="s">
        <v>379</v>
      </c>
      <c r="B195" s="382" t="s">
        <v>381</v>
      </c>
      <c r="C195" s="383" t="s">
        <v>387</v>
      </c>
      <c r="D195" s="384" t="s">
        <v>388</v>
      </c>
      <c r="E195" s="383" t="s">
        <v>411</v>
      </c>
      <c r="F195" s="384" t="s">
        <v>412</v>
      </c>
      <c r="G195" s="383" t="s">
        <v>803</v>
      </c>
      <c r="H195" s="383" t="s">
        <v>804</v>
      </c>
      <c r="I195" s="385">
        <v>29948</v>
      </c>
      <c r="J195" s="385">
        <v>1</v>
      </c>
      <c r="K195" s="386">
        <v>29948</v>
      </c>
    </row>
    <row r="196" spans="1:11" ht="14.4" customHeight="1" x14ac:dyDescent="0.3">
      <c r="A196" s="381" t="s">
        <v>379</v>
      </c>
      <c r="B196" s="382" t="s">
        <v>381</v>
      </c>
      <c r="C196" s="383" t="s">
        <v>387</v>
      </c>
      <c r="D196" s="384" t="s">
        <v>388</v>
      </c>
      <c r="E196" s="383" t="s">
        <v>411</v>
      </c>
      <c r="F196" s="384" t="s">
        <v>412</v>
      </c>
      <c r="G196" s="383" t="s">
        <v>805</v>
      </c>
      <c r="H196" s="383" t="s">
        <v>806</v>
      </c>
      <c r="I196" s="385">
        <v>274.67</v>
      </c>
      <c r="J196" s="385">
        <v>10</v>
      </c>
      <c r="K196" s="386">
        <v>2746.65</v>
      </c>
    </row>
    <row r="197" spans="1:11" ht="14.4" customHeight="1" x14ac:dyDescent="0.3">
      <c r="A197" s="381" t="s">
        <v>379</v>
      </c>
      <c r="B197" s="382" t="s">
        <v>381</v>
      </c>
      <c r="C197" s="383" t="s">
        <v>387</v>
      </c>
      <c r="D197" s="384" t="s">
        <v>388</v>
      </c>
      <c r="E197" s="383" t="s">
        <v>411</v>
      </c>
      <c r="F197" s="384" t="s">
        <v>412</v>
      </c>
      <c r="G197" s="383" t="s">
        <v>807</v>
      </c>
      <c r="H197" s="383" t="s">
        <v>808</v>
      </c>
      <c r="I197" s="385">
        <v>274.66000000000003</v>
      </c>
      <c r="J197" s="385">
        <v>1</v>
      </c>
      <c r="K197" s="386">
        <v>274.66000000000003</v>
      </c>
    </row>
    <row r="198" spans="1:11" ht="14.4" customHeight="1" x14ac:dyDescent="0.3">
      <c r="A198" s="381" t="s">
        <v>379</v>
      </c>
      <c r="B198" s="382" t="s">
        <v>381</v>
      </c>
      <c r="C198" s="383" t="s">
        <v>387</v>
      </c>
      <c r="D198" s="384" t="s">
        <v>388</v>
      </c>
      <c r="E198" s="383" t="s">
        <v>411</v>
      </c>
      <c r="F198" s="384" t="s">
        <v>412</v>
      </c>
      <c r="G198" s="383" t="s">
        <v>809</v>
      </c>
      <c r="H198" s="383" t="s">
        <v>810</v>
      </c>
      <c r="I198" s="385">
        <v>13124.87</v>
      </c>
      <c r="J198" s="385">
        <v>2</v>
      </c>
      <c r="K198" s="386">
        <v>26249.74</v>
      </c>
    </row>
    <row r="199" spans="1:11" ht="14.4" customHeight="1" x14ac:dyDescent="0.3">
      <c r="A199" s="381" t="s">
        <v>379</v>
      </c>
      <c r="B199" s="382" t="s">
        <v>381</v>
      </c>
      <c r="C199" s="383" t="s">
        <v>387</v>
      </c>
      <c r="D199" s="384" t="s">
        <v>388</v>
      </c>
      <c r="E199" s="383" t="s">
        <v>411</v>
      </c>
      <c r="F199" s="384" t="s">
        <v>412</v>
      </c>
      <c r="G199" s="383" t="s">
        <v>811</v>
      </c>
      <c r="H199" s="383" t="s">
        <v>812</v>
      </c>
      <c r="I199" s="385">
        <v>492.5</v>
      </c>
      <c r="J199" s="385">
        <v>2</v>
      </c>
      <c r="K199" s="386">
        <v>985</v>
      </c>
    </row>
    <row r="200" spans="1:11" ht="14.4" customHeight="1" x14ac:dyDescent="0.3">
      <c r="A200" s="381" t="s">
        <v>379</v>
      </c>
      <c r="B200" s="382" t="s">
        <v>381</v>
      </c>
      <c r="C200" s="383" t="s">
        <v>387</v>
      </c>
      <c r="D200" s="384" t="s">
        <v>388</v>
      </c>
      <c r="E200" s="383" t="s">
        <v>411</v>
      </c>
      <c r="F200" s="384" t="s">
        <v>412</v>
      </c>
      <c r="G200" s="383" t="s">
        <v>813</v>
      </c>
      <c r="H200" s="383" t="s">
        <v>814</v>
      </c>
      <c r="I200" s="385">
        <v>2662</v>
      </c>
      <c r="J200" s="385">
        <v>2</v>
      </c>
      <c r="K200" s="386">
        <v>5324</v>
      </c>
    </row>
    <row r="201" spans="1:11" ht="14.4" customHeight="1" x14ac:dyDescent="0.3">
      <c r="A201" s="381" t="s">
        <v>379</v>
      </c>
      <c r="B201" s="382" t="s">
        <v>381</v>
      </c>
      <c r="C201" s="383" t="s">
        <v>387</v>
      </c>
      <c r="D201" s="384" t="s">
        <v>388</v>
      </c>
      <c r="E201" s="383" t="s">
        <v>411</v>
      </c>
      <c r="F201" s="384" t="s">
        <v>412</v>
      </c>
      <c r="G201" s="383" t="s">
        <v>815</v>
      </c>
      <c r="H201" s="383" t="s">
        <v>816</v>
      </c>
      <c r="I201" s="385">
        <v>3414.62</v>
      </c>
      <c r="J201" s="385">
        <v>1</v>
      </c>
      <c r="K201" s="386">
        <v>3414.62</v>
      </c>
    </row>
    <row r="202" spans="1:11" ht="14.4" customHeight="1" x14ac:dyDescent="0.3">
      <c r="A202" s="381" t="s">
        <v>379</v>
      </c>
      <c r="B202" s="382" t="s">
        <v>381</v>
      </c>
      <c r="C202" s="383" t="s">
        <v>387</v>
      </c>
      <c r="D202" s="384" t="s">
        <v>388</v>
      </c>
      <c r="E202" s="383" t="s">
        <v>411</v>
      </c>
      <c r="F202" s="384" t="s">
        <v>412</v>
      </c>
      <c r="G202" s="383" t="s">
        <v>817</v>
      </c>
      <c r="H202" s="383" t="s">
        <v>818</v>
      </c>
      <c r="I202" s="385">
        <v>492.5</v>
      </c>
      <c r="J202" s="385">
        <v>2</v>
      </c>
      <c r="K202" s="386">
        <v>985</v>
      </c>
    </row>
    <row r="203" spans="1:11" ht="14.4" customHeight="1" x14ac:dyDescent="0.3">
      <c r="A203" s="381" t="s">
        <v>379</v>
      </c>
      <c r="B203" s="382" t="s">
        <v>381</v>
      </c>
      <c r="C203" s="383" t="s">
        <v>387</v>
      </c>
      <c r="D203" s="384" t="s">
        <v>388</v>
      </c>
      <c r="E203" s="383" t="s">
        <v>411</v>
      </c>
      <c r="F203" s="384" t="s">
        <v>412</v>
      </c>
      <c r="G203" s="383" t="s">
        <v>819</v>
      </c>
      <c r="H203" s="383" t="s">
        <v>820</v>
      </c>
      <c r="I203" s="385">
        <v>13103.09</v>
      </c>
      <c r="J203" s="385">
        <v>1</v>
      </c>
      <c r="K203" s="386">
        <v>13103.09</v>
      </c>
    </row>
    <row r="204" spans="1:11" ht="14.4" customHeight="1" x14ac:dyDescent="0.3">
      <c r="A204" s="381" t="s">
        <v>379</v>
      </c>
      <c r="B204" s="382" t="s">
        <v>381</v>
      </c>
      <c r="C204" s="383" t="s">
        <v>387</v>
      </c>
      <c r="D204" s="384" t="s">
        <v>388</v>
      </c>
      <c r="E204" s="383" t="s">
        <v>411</v>
      </c>
      <c r="F204" s="384" t="s">
        <v>412</v>
      </c>
      <c r="G204" s="383" t="s">
        <v>821</v>
      </c>
      <c r="H204" s="383" t="s">
        <v>822</v>
      </c>
      <c r="I204" s="385">
        <v>0</v>
      </c>
      <c r="J204" s="385">
        <v>1</v>
      </c>
      <c r="K204" s="386">
        <v>0</v>
      </c>
    </row>
    <row r="205" spans="1:11" ht="14.4" customHeight="1" x14ac:dyDescent="0.3">
      <c r="A205" s="381" t="s">
        <v>379</v>
      </c>
      <c r="B205" s="382" t="s">
        <v>381</v>
      </c>
      <c r="C205" s="383" t="s">
        <v>387</v>
      </c>
      <c r="D205" s="384" t="s">
        <v>388</v>
      </c>
      <c r="E205" s="383" t="s">
        <v>411</v>
      </c>
      <c r="F205" s="384" t="s">
        <v>412</v>
      </c>
      <c r="G205" s="383" t="s">
        <v>823</v>
      </c>
      <c r="H205" s="383" t="s">
        <v>824</v>
      </c>
      <c r="I205" s="385">
        <v>3414.62</v>
      </c>
      <c r="J205" s="385">
        <v>1</v>
      </c>
      <c r="K205" s="386">
        <v>3414.62</v>
      </c>
    </row>
    <row r="206" spans="1:11" ht="14.4" customHeight="1" x14ac:dyDescent="0.3">
      <c r="A206" s="381" t="s">
        <v>379</v>
      </c>
      <c r="B206" s="382" t="s">
        <v>381</v>
      </c>
      <c r="C206" s="383" t="s">
        <v>387</v>
      </c>
      <c r="D206" s="384" t="s">
        <v>388</v>
      </c>
      <c r="E206" s="383" t="s">
        <v>411</v>
      </c>
      <c r="F206" s="384" t="s">
        <v>412</v>
      </c>
      <c r="G206" s="383" t="s">
        <v>825</v>
      </c>
      <c r="H206" s="383" t="s">
        <v>826</v>
      </c>
      <c r="I206" s="385">
        <v>33.659999999999997</v>
      </c>
      <c r="J206" s="385">
        <v>720</v>
      </c>
      <c r="K206" s="386">
        <v>24236.79</v>
      </c>
    </row>
    <row r="207" spans="1:11" ht="14.4" customHeight="1" x14ac:dyDescent="0.3">
      <c r="A207" s="381" t="s">
        <v>379</v>
      </c>
      <c r="B207" s="382" t="s">
        <v>381</v>
      </c>
      <c r="C207" s="383" t="s">
        <v>387</v>
      </c>
      <c r="D207" s="384" t="s">
        <v>388</v>
      </c>
      <c r="E207" s="383" t="s">
        <v>411</v>
      </c>
      <c r="F207" s="384" t="s">
        <v>412</v>
      </c>
      <c r="G207" s="383" t="s">
        <v>827</v>
      </c>
      <c r="H207" s="383" t="s">
        <v>828</v>
      </c>
      <c r="I207" s="385">
        <v>492.5</v>
      </c>
      <c r="J207" s="385">
        <v>2</v>
      </c>
      <c r="K207" s="386">
        <v>985</v>
      </c>
    </row>
    <row r="208" spans="1:11" ht="14.4" customHeight="1" x14ac:dyDescent="0.3">
      <c r="A208" s="381" t="s">
        <v>379</v>
      </c>
      <c r="B208" s="382" t="s">
        <v>381</v>
      </c>
      <c r="C208" s="383" t="s">
        <v>387</v>
      </c>
      <c r="D208" s="384" t="s">
        <v>388</v>
      </c>
      <c r="E208" s="383" t="s">
        <v>411</v>
      </c>
      <c r="F208" s="384" t="s">
        <v>412</v>
      </c>
      <c r="G208" s="383" t="s">
        <v>829</v>
      </c>
      <c r="H208" s="383" t="s">
        <v>830</v>
      </c>
      <c r="I208" s="385">
        <v>274.77999999999997</v>
      </c>
      <c r="J208" s="385">
        <v>3</v>
      </c>
      <c r="K208" s="386">
        <v>824.33</v>
      </c>
    </row>
    <row r="209" spans="1:11" ht="14.4" customHeight="1" x14ac:dyDescent="0.3">
      <c r="A209" s="381" t="s">
        <v>379</v>
      </c>
      <c r="B209" s="382" t="s">
        <v>381</v>
      </c>
      <c r="C209" s="383" t="s">
        <v>387</v>
      </c>
      <c r="D209" s="384" t="s">
        <v>388</v>
      </c>
      <c r="E209" s="383" t="s">
        <v>411</v>
      </c>
      <c r="F209" s="384" t="s">
        <v>412</v>
      </c>
      <c r="G209" s="383" t="s">
        <v>831</v>
      </c>
      <c r="H209" s="383" t="s">
        <v>832</v>
      </c>
      <c r="I209" s="385">
        <v>2117.5</v>
      </c>
      <c r="J209" s="385">
        <v>1</v>
      </c>
      <c r="K209" s="386">
        <v>2117.5</v>
      </c>
    </row>
    <row r="210" spans="1:11" ht="14.4" customHeight="1" x14ac:dyDescent="0.3">
      <c r="A210" s="381" t="s">
        <v>379</v>
      </c>
      <c r="B210" s="382" t="s">
        <v>381</v>
      </c>
      <c r="C210" s="383" t="s">
        <v>387</v>
      </c>
      <c r="D210" s="384" t="s">
        <v>388</v>
      </c>
      <c r="E210" s="383" t="s">
        <v>411</v>
      </c>
      <c r="F210" s="384" t="s">
        <v>412</v>
      </c>
      <c r="G210" s="383" t="s">
        <v>833</v>
      </c>
      <c r="H210" s="383" t="s">
        <v>834</v>
      </c>
      <c r="I210" s="385">
        <v>2117.5</v>
      </c>
      <c r="J210" s="385">
        <v>1</v>
      </c>
      <c r="K210" s="386">
        <v>2117.5</v>
      </c>
    </row>
    <row r="211" spans="1:11" ht="14.4" customHeight="1" x14ac:dyDescent="0.3">
      <c r="A211" s="381" t="s">
        <v>379</v>
      </c>
      <c r="B211" s="382" t="s">
        <v>381</v>
      </c>
      <c r="C211" s="383" t="s">
        <v>387</v>
      </c>
      <c r="D211" s="384" t="s">
        <v>388</v>
      </c>
      <c r="E211" s="383" t="s">
        <v>411</v>
      </c>
      <c r="F211" s="384" t="s">
        <v>412</v>
      </c>
      <c r="G211" s="383" t="s">
        <v>835</v>
      </c>
      <c r="H211" s="383" t="s">
        <v>836</v>
      </c>
      <c r="I211" s="385">
        <v>133.1</v>
      </c>
      <c r="J211" s="385">
        <v>2</v>
      </c>
      <c r="K211" s="386">
        <v>266.2</v>
      </c>
    </row>
    <row r="212" spans="1:11" ht="14.4" customHeight="1" x14ac:dyDescent="0.3">
      <c r="A212" s="381" t="s">
        <v>379</v>
      </c>
      <c r="B212" s="382" t="s">
        <v>381</v>
      </c>
      <c r="C212" s="383" t="s">
        <v>387</v>
      </c>
      <c r="D212" s="384" t="s">
        <v>388</v>
      </c>
      <c r="E212" s="383" t="s">
        <v>411</v>
      </c>
      <c r="F212" s="384" t="s">
        <v>412</v>
      </c>
      <c r="G212" s="383" t="s">
        <v>837</v>
      </c>
      <c r="H212" s="383" t="s">
        <v>838</v>
      </c>
      <c r="I212" s="385">
        <v>17.63</v>
      </c>
      <c r="J212" s="385">
        <v>20</v>
      </c>
      <c r="K212" s="386">
        <v>352.59</v>
      </c>
    </row>
    <row r="213" spans="1:11" ht="14.4" customHeight="1" x14ac:dyDescent="0.3">
      <c r="A213" s="381" t="s">
        <v>379</v>
      </c>
      <c r="B213" s="382" t="s">
        <v>381</v>
      </c>
      <c r="C213" s="383" t="s">
        <v>387</v>
      </c>
      <c r="D213" s="384" t="s">
        <v>388</v>
      </c>
      <c r="E213" s="383" t="s">
        <v>411</v>
      </c>
      <c r="F213" s="384" t="s">
        <v>412</v>
      </c>
      <c r="G213" s="383" t="s">
        <v>839</v>
      </c>
      <c r="H213" s="383" t="s">
        <v>840</v>
      </c>
      <c r="I213" s="385">
        <v>3223.67</v>
      </c>
      <c r="J213" s="385">
        <v>3</v>
      </c>
      <c r="K213" s="386">
        <v>9671</v>
      </c>
    </row>
    <row r="214" spans="1:11" ht="14.4" customHeight="1" x14ac:dyDescent="0.3">
      <c r="A214" s="381" t="s">
        <v>379</v>
      </c>
      <c r="B214" s="382" t="s">
        <v>381</v>
      </c>
      <c r="C214" s="383" t="s">
        <v>387</v>
      </c>
      <c r="D214" s="384" t="s">
        <v>388</v>
      </c>
      <c r="E214" s="383" t="s">
        <v>411</v>
      </c>
      <c r="F214" s="384" t="s">
        <v>412</v>
      </c>
      <c r="G214" s="383" t="s">
        <v>841</v>
      </c>
      <c r="H214" s="383" t="s">
        <v>842</v>
      </c>
      <c r="I214" s="385">
        <v>492.5</v>
      </c>
      <c r="J214" s="385">
        <v>2</v>
      </c>
      <c r="K214" s="386">
        <v>985</v>
      </c>
    </row>
    <row r="215" spans="1:11" ht="14.4" customHeight="1" x14ac:dyDescent="0.3">
      <c r="A215" s="381" t="s">
        <v>379</v>
      </c>
      <c r="B215" s="382" t="s">
        <v>381</v>
      </c>
      <c r="C215" s="383" t="s">
        <v>387</v>
      </c>
      <c r="D215" s="384" t="s">
        <v>388</v>
      </c>
      <c r="E215" s="383" t="s">
        <v>411</v>
      </c>
      <c r="F215" s="384" t="s">
        <v>412</v>
      </c>
      <c r="G215" s="383" t="s">
        <v>843</v>
      </c>
      <c r="H215" s="383" t="s">
        <v>844</v>
      </c>
      <c r="I215" s="385">
        <v>8569.2199999999993</v>
      </c>
      <c r="J215" s="385">
        <v>1</v>
      </c>
      <c r="K215" s="386">
        <v>8569.2199999999993</v>
      </c>
    </row>
    <row r="216" spans="1:11" ht="14.4" customHeight="1" x14ac:dyDescent="0.3">
      <c r="A216" s="381" t="s">
        <v>379</v>
      </c>
      <c r="B216" s="382" t="s">
        <v>381</v>
      </c>
      <c r="C216" s="383" t="s">
        <v>387</v>
      </c>
      <c r="D216" s="384" t="s">
        <v>388</v>
      </c>
      <c r="E216" s="383" t="s">
        <v>411</v>
      </c>
      <c r="F216" s="384" t="s">
        <v>412</v>
      </c>
      <c r="G216" s="383" t="s">
        <v>845</v>
      </c>
      <c r="H216" s="383" t="s">
        <v>846</v>
      </c>
      <c r="I216" s="385">
        <v>4686.33</v>
      </c>
      <c r="J216" s="385">
        <v>1</v>
      </c>
      <c r="K216" s="386">
        <v>4686.33</v>
      </c>
    </row>
    <row r="217" spans="1:11" ht="14.4" customHeight="1" x14ac:dyDescent="0.3">
      <c r="A217" s="381" t="s">
        <v>379</v>
      </c>
      <c r="B217" s="382" t="s">
        <v>381</v>
      </c>
      <c r="C217" s="383" t="s">
        <v>387</v>
      </c>
      <c r="D217" s="384" t="s">
        <v>388</v>
      </c>
      <c r="E217" s="383" t="s">
        <v>411</v>
      </c>
      <c r="F217" s="384" t="s">
        <v>412</v>
      </c>
      <c r="G217" s="383" t="s">
        <v>847</v>
      </c>
      <c r="H217" s="383" t="s">
        <v>848</v>
      </c>
      <c r="I217" s="385">
        <v>42.36</v>
      </c>
      <c r="J217" s="385">
        <v>1</v>
      </c>
      <c r="K217" s="386">
        <v>42.36</v>
      </c>
    </row>
    <row r="218" spans="1:11" ht="14.4" customHeight="1" x14ac:dyDescent="0.3">
      <c r="A218" s="381" t="s">
        <v>379</v>
      </c>
      <c r="B218" s="382" t="s">
        <v>381</v>
      </c>
      <c r="C218" s="383" t="s">
        <v>387</v>
      </c>
      <c r="D218" s="384" t="s">
        <v>388</v>
      </c>
      <c r="E218" s="383" t="s">
        <v>411</v>
      </c>
      <c r="F218" s="384" t="s">
        <v>412</v>
      </c>
      <c r="G218" s="383" t="s">
        <v>849</v>
      </c>
      <c r="H218" s="383" t="s">
        <v>850</v>
      </c>
      <c r="I218" s="385">
        <v>115</v>
      </c>
      <c r="J218" s="385">
        <v>5</v>
      </c>
      <c r="K218" s="386">
        <v>575</v>
      </c>
    </row>
    <row r="219" spans="1:11" ht="14.4" customHeight="1" x14ac:dyDescent="0.3">
      <c r="A219" s="381" t="s">
        <v>379</v>
      </c>
      <c r="B219" s="382" t="s">
        <v>381</v>
      </c>
      <c r="C219" s="383" t="s">
        <v>387</v>
      </c>
      <c r="D219" s="384" t="s">
        <v>388</v>
      </c>
      <c r="E219" s="383" t="s">
        <v>411</v>
      </c>
      <c r="F219" s="384" t="s">
        <v>412</v>
      </c>
      <c r="G219" s="383" t="s">
        <v>851</v>
      </c>
      <c r="H219" s="383" t="s">
        <v>852</v>
      </c>
      <c r="I219" s="385">
        <v>1076.9000000000001</v>
      </c>
      <c r="J219" s="385">
        <v>1</v>
      </c>
      <c r="K219" s="386">
        <v>1076.9000000000001</v>
      </c>
    </row>
    <row r="220" spans="1:11" ht="14.4" customHeight="1" x14ac:dyDescent="0.3">
      <c r="A220" s="381" t="s">
        <v>379</v>
      </c>
      <c r="B220" s="382" t="s">
        <v>381</v>
      </c>
      <c r="C220" s="383" t="s">
        <v>387</v>
      </c>
      <c r="D220" s="384" t="s">
        <v>388</v>
      </c>
      <c r="E220" s="383" t="s">
        <v>411</v>
      </c>
      <c r="F220" s="384" t="s">
        <v>412</v>
      </c>
      <c r="G220" s="383" t="s">
        <v>853</v>
      </c>
      <c r="H220" s="383" t="s">
        <v>854</v>
      </c>
      <c r="I220" s="385">
        <v>16740</v>
      </c>
      <c r="J220" s="385">
        <v>1</v>
      </c>
      <c r="K220" s="386">
        <v>16740</v>
      </c>
    </row>
    <row r="221" spans="1:11" ht="14.4" customHeight="1" x14ac:dyDescent="0.3">
      <c r="A221" s="381" t="s">
        <v>379</v>
      </c>
      <c r="B221" s="382" t="s">
        <v>381</v>
      </c>
      <c r="C221" s="383" t="s">
        <v>387</v>
      </c>
      <c r="D221" s="384" t="s">
        <v>388</v>
      </c>
      <c r="E221" s="383" t="s">
        <v>411</v>
      </c>
      <c r="F221" s="384" t="s">
        <v>412</v>
      </c>
      <c r="G221" s="383" t="s">
        <v>855</v>
      </c>
      <c r="H221" s="383" t="s">
        <v>856</v>
      </c>
      <c r="I221" s="385">
        <v>2420</v>
      </c>
      <c r="J221" s="385">
        <v>3</v>
      </c>
      <c r="K221" s="386">
        <v>7260</v>
      </c>
    </row>
    <row r="222" spans="1:11" ht="14.4" customHeight="1" x14ac:dyDescent="0.3">
      <c r="A222" s="381" t="s">
        <v>379</v>
      </c>
      <c r="B222" s="382" t="s">
        <v>381</v>
      </c>
      <c r="C222" s="383" t="s">
        <v>387</v>
      </c>
      <c r="D222" s="384" t="s">
        <v>388</v>
      </c>
      <c r="E222" s="383" t="s">
        <v>411</v>
      </c>
      <c r="F222" s="384" t="s">
        <v>412</v>
      </c>
      <c r="G222" s="383" t="s">
        <v>857</v>
      </c>
      <c r="H222" s="383" t="s">
        <v>858</v>
      </c>
      <c r="I222" s="385">
        <v>9196</v>
      </c>
      <c r="J222" s="385">
        <v>1</v>
      </c>
      <c r="K222" s="386">
        <v>9196</v>
      </c>
    </row>
    <row r="223" spans="1:11" ht="14.4" customHeight="1" x14ac:dyDescent="0.3">
      <c r="A223" s="381" t="s">
        <v>379</v>
      </c>
      <c r="B223" s="382" t="s">
        <v>381</v>
      </c>
      <c r="C223" s="383" t="s">
        <v>387</v>
      </c>
      <c r="D223" s="384" t="s">
        <v>388</v>
      </c>
      <c r="E223" s="383" t="s">
        <v>411</v>
      </c>
      <c r="F223" s="384" t="s">
        <v>412</v>
      </c>
      <c r="G223" s="383" t="s">
        <v>859</v>
      </c>
      <c r="H223" s="383" t="s">
        <v>860</v>
      </c>
      <c r="I223" s="385">
        <v>285.2</v>
      </c>
      <c r="J223" s="385">
        <v>1</v>
      </c>
      <c r="K223" s="386">
        <v>285.2</v>
      </c>
    </row>
    <row r="224" spans="1:11" ht="14.4" customHeight="1" x14ac:dyDescent="0.3">
      <c r="A224" s="381" t="s">
        <v>379</v>
      </c>
      <c r="B224" s="382" t="s">
        <v>381</v>
      </c>
      <c r="C224" s="383" t="s">
        <v>387</v>
      </c>
      <c r="D224" s="384" t="s">
        <v>388</v>
      </c>
      <c r="E224" s="383" t="s">
        <v>411</v>
      </c>
      <c r="F224" s="384" t="s">
        <v>412</v>
      </c>
      <c r="G224" s="383" t="s">
        <v>861</v>
      </c>
      <c r="H224" s="383" t="s">
        <v>862</v>
      </c>
      <c r="I224" s="385">
        <v>4850.91</v>
      </c>
      <c r="J224" s="385">
        <v>1</v>
      </c>
      <c r="K224" s="386">
        <v>4850.91</v>
      </c>
    </row>
    <row r="225" spans="1:11" ht="14.4" customHeight="1" x14ac:dyDescent="0.3">
      <c r="A225" s="381" t="s">
        <v>379</v>
      </c>
      <c r="B225" s="382" t="s">
        <v>381</v>
      </c>
      <c r="C225" s="383" t="s">
        <v>387</v>
      </c>
      <c r="D225" s="384" t="s">
        <v>388</v>
      </c>
      <c r="E225" s="383" t="s">
        <v>411</v>
      </c>
      <c r="F225" s="384" t="s">
        <v>412</v>
      </c>
      <c r="G225" s="383" t="s">
        <v>863</v>
      </c>
      <c r="H225" s="383" t="s">
        <v>864</v>
      </c>
      <c r="I225" s="385">
        <v>70.19</v>
      </c>
      <c r="J225" s="385">
        <v>3</v>
      </c>
      <c r="K225" s="386">
        <v>210.58</v>
      </c>
    </row>
    <row r="226" spans="1:11" ht="14.4" customHeight="1" x14ac:dyDescent="0.3">
      <c r="A226" s="381" t="s">
        <v>379</v>
      </c>
      <c r="B226" s="382" t="s">
        <v>381</v>
      </c>
      <c r="C226" s="383" t="s">
        <v>387</v>
      </c>
      <c r="D226" s="384" t="s">
        <v>388</v>
      </c>
      <c r="E226" s="383" t="s">
        <v>411</v>
      </c>
      <c r="F226" s="384" t="s">
        <v>412</v>
      </c>
      <c r="G226" s="383" t="s">
        <v>865</v>
      </c>
      <c r="H226" s="383" t="s">
        <v>866</v>
      </c>
      <c r="I226" s="385">
        <v>228.85</v>
      </c>
      <c r="J226" s="385">
        <v>1</v>
      </c>
      <c r="K226" s="386">
        <v>228.85</v>
      </c>
    </row>
    <row r="227" spans="1:11" ht="14.4" customHeight="1" x14ac:dyDescent="0.3">
      <c r="A227" s="381" t="s">
        <v>379</v>
      </c>
      <c r="B227" s="382" t="s">
        <v>381</v>
      </c>
      <c r="C227" s="383" t="s">
        <v>387</v>
      </c>
      <c r="D227" s="384" t="s">
        <v>388</v>
      </c>
      <c r="E227" s="383" t="s">
        <v>411</v>
      </c>
      <c r="F227" s="384" t="s">
        <v>412</v>
      </c>
      <c r="G227" s="383" t="s">
        <v>867</v>
      </c>
      <c r="H227" s="383" t="s">
        <v>868</v>
      </c>
      <c r="I227" s="385">
        <v>4850.91</v>
      </c>
      <c r="J227" s="385">
        <v>1</v>
      </c>
      <c r="K227" s="386">
        <v>4850.91</v>
      </c>
    </row>
    <row r="228" spans="1:11" ht="14.4" customHeight="1" x14ac:dyDescent="0.3">
      <c r="A228" s="381" t="s">
        <v>379</v>
      </c>
      <c r="B228" s="382" t="s">
        <v>381</v>
      </c>
      <c r="C228" s="383" t="s">
        <v>387</v>
      </c>
      <c r="D228" s="384" t="s">
        <v>388</v>
      </c>
      <c r="E228" s="383" t="s">
        <v>411</v>
      </c>
      <c r="F228" s="384" t="s">
        <v>412</v>
      </c>
      <c r="G228" s="383" t="s">
        <v>869</v>
      </c>
      <c r="H228" s="383" t="s">
        <v>870</v>
      </c>
      <c r="I228" s="385">
        <v>492.5</v>
      </c>
      <c r="J228" s="385">
        <v>2</v>
      </c>
      <c r="K228" s="386">
        <v>985</v>
      </c>
    </row>
    <row r="229" spans="1:11" ht="14.4" customHeight="1" x14ac:dyDescent="0.3">
      <c r="A229" s="381" t="s">
        <v>379</v>
      </c>
      <c r="B229" s="382" t="s">
        <v>381</v>
      </c>
      <c r="C229" s="383" t="s">
        <v>387</v>
      </c>
      <c r="D229" s="384" t="s">
        <v>388</v>
      </c>
      <c r="E229" s="383" t="s">
        <v>411</v>
      </c>
      <c r="F229" s="384" t="s">
        <v>412</v>
      </c>
      <c r="G229" s="383" t="s">
        <v>871</v>
      </c>
      <c r="H229" s="383" t="s">
        <v>872</v>
      </c>
      <c r="I229" s="385">
        <v>177.1</v>
      </c>
      <c r="J229" s="385">
        <v>1</v>
      </c>
      <c r="K229" s="386">
        <v>177.1</v>
      </c>
    </row>
    <row r="230" spans="1:11" ht="14.4" customHeight="1" x14ac:dyDescent="0.3">
      <c r="A230" s="381" t="s">
        <v>379</v>
      </c>
      <c r="B230" s="382" t="s">
        <v>381</v>
      </c>
      <c r="C230" s="383" t="s">
        <v>387</v>
      </c>
      <c r="D230" s="384" t="s">
        <v>388</v>
      </c>
      <c r="E230" s="383" t="s">
        <v>411</v>
      </c>
      <c r="F230" s="384" t="s">
        <v>412</v>
      </c>
      <c r="G230" s="383" t="s">
        <v>873</v>
      </c>
      <c r="H230" s="383" t="s">
        <v>874</v>
      </c>
      <c r="I230" s="385">
        <v>274.67</v>
      </c>
      <c r="J230" s="385">
        <v>1</v>
      </c>
      <c r="K230" s="386">
        <v>274.67</v>
      </c>
    </row>
    <row r="231" spans="1:11" ht="14.4" customHeight="1" x14ac:dyDescent="0.3">
      <c r="A231" s="381" t="s">
        <v>379</v>
      </c>
      <c r="B231" s="382" t="s">
        <v>381</v>
      </c>
      <c r="C231" s="383" t="s">
        <v>387</v>
      </c>
      <c r="D231" s="384" t="s">
        <v>388</v>
      </c>
      <c r="E231" s="383" t="s">
        <v>411</v>
      </c>
      <c r="F231" s="384" t="s">
        <v>412</v>
      </c>
      <c r="G231" s="383" t="s">
        <v>875</v>
      </c>
      <c r="H231" s="383" t="s">
        <v>876</v>
      </c>
      <c r="I231" s="385">
        <v>217.35</v>
      </c>
      <c r="J231" s="385">
        <v>1</v>
      </c>
      <c r="K231" s="386">
        <v>217.35</v>
      </c>
    </row>
    <row r="232" spans="1:11" ht="14.4" customHeight="1" x14ac:dyDescent="0.3">
      <c r="A232" s="381" t="s">
        <v>379</v>
      </c>
      <c r="B232" s="382" t="s">
        <v>381</v>
      </c>
      <c r="C232" s="383" t="s">
        <v>387</v>
      </c>
      <c r="D232" s="384" t="s">
        <v>388</v>
      </c>
      <c r="E232" s="383" t="s">
        <v>411</v>
      </c>
      <c r="F232" s="384" t="s">
        <v>412</v>
      </c>
      <c r="G232" s="383" t="s">
        <v>877</v>
      </c>
      <c r="H232" s="383" t="s">
        <v>878</v>
      </c>
      <c r="I232" s="385">
        <v>423.5</v>
      </c>
      <c r="J232" s="385">
        <v>1</v>
      </c>
      <c r="K232" s="386">
        <v>423.5</v>
      </c>
    </row>
    <row r="233" spans="1:11" ht="14.4" customHeight="1" x14ac:dyDescent="0.3">
      <c r="A233" s="381" t="s">
        <v>379</v>
      </c>
      <c r="B233" s="382" t="s">
        <v>381</v>
      </c>
      <c r="C233" s="383" t="s">
        <v>387</v>
      </c>
      <c r="D233" s="384" t="s">
        <v>388</v>
      </c>
      <c r="E233" s="383" t="s">
        <v>411</v>
      </c>
      <c r="F233" s="384" t="s">
        <v>412</v>
      </c>
      <c r="G233" s="383" t="s">
        <v>879</v>
      </c>
      <c r="H233" s="383" t="s">
        <v>880</v>
      </c>
      <c r="I233" s="385">
        <v>3639.68</v>
      </c>
      <c r="J233" s="385">
        <v>3</v>
      </c>
      <c r="K233" s="386">
        <v>10919.04</v>
      </c>
    </row>
    <row r="234" spans="1:11" ht="14.4" customHeight="1" x14ac:dyDescent="0.3">
      <c r="A234" s="381" t="s">
        <v>379</v>
      </c>
      <c r="B234" s="382" t="s">
        <v>381</v>
      </c>
      <c r="C234" s="383" t="s">
        <v>387</v>
      </c>
      <c r="D234" s="384" t="s">
        <v>388</v>
      </c>
      <c r="E234" s="383" t="s">
        <v>411</v>
      </c>
      <c r="F234" s="384" t="s">
        <v>412</v>
      </c>
      <c r="G234" s="383" t="s">
        <v>881</v>
      </c>
      <c r="H234" s="383" t="s">
        <v>882</v>
      </c>
      <c r="I234" s="385">
        <v>233.45</v>
      </c>
      <c r="J234" s="385">
        <v>2</v>
      </c>
      <c r="K234" s="386">
        <v>466.9</v>
      </c>
    </row>
    <row r="235" spans="1:11" ht="14.4" customHeight="1" x14ac:dyDescent="0.3">
      <c r="A235" s="381" t="s">
        <v>379</v>
      </c>
      <c r="B235" s="382" t="s">
        <v>381</v>
      </c>
      <c r="C235" s="383" t="s">
        <v>387</v>
      </c>
      <c r="D235" s="384" t="s">
        <v>388</v>
      </c>
      <c r="E235" s="383" t="s">
        <v>411</v>
      </c>
      <c r="F235" s="384" t="s">
        <v>412</v>
      </c>
      <c r="G235" s="383" t="s">
        <v>883</v>
      </c>
      <c r="H235" s="383" t="s">
        <v>884</v>
      </c>
      <c r="I235" s="385">
        <v>470.35</v>
      </c>
      <c r="J235" s="385">
        <v>2</v>
      </c>
      <c r="K235" s="386">
        <v>940.7</v>
      </c>
    </row>
    <row r="236" spans="1:11" ht="14.4" customHeight="1" x14ac:dyDescent="0.3">
      <c r="A236" s="381" t="s">
        <v>379</v>
      </c>
      <c r="B236" s="382" t="s">
        <v>381</v>
      </c>
      <c r="C236" s="383" t="s">
        <v>387</v>
      </c>
      <c r="D236" s="384" t="s">
        <v>388</v>
      </c>
      <c r="E236" s="383" t="s">
        <v>411</v>
      </c>
      <c r="F236" s="384" t="s">
        <v>412</v>
      </c>
      <c r="G236" s="383" t="s">
        <v>885</v>
      </c>
      <c r="H236" s="383" t="s">
        <v>886</v>
      </c>
      <c r="I236" s="385">
        <v>154.1</v>
      </c>
      <c r="J236" s="385">
        <v>6</v>
      </c>
      <c r="K236" s="386">
        <v>924.6</v>
      </c>
    </row>
    <row r="237" spans="1:11" ht="14.4" customHeight="1" x14ac:dyDescent="0.3">
      <c r="A237" s="381" t="s">
        <v>379</v>
      </c>
      <c r="B237" s="382" t="s">
        <v>381</v>
      </c>
      <c r="C237" s="383" t="s">
        <v>387</v>
      </c>
      <c r="D237" s="384" t="s">
        <v>388</v>
      </c>
      <c r="E237" s="383" t="s">
        <v>411</v>
      </c>
      <c r="F237" s="384" t="s">
        <v>412</v>
      </c>
      <c r="G237" s="383" t="s">
        <v>887</v>
      </c>
      <c r="H237" s="383" t="s">
        <v>888</v>
      </c>
      <c r="I237" s="385">
        <v>4850.95</v>
      </c>
      <c r="J237" s="385">
        <v>1</v>
      </c>
      <c r="K237" s="386">
        <v>4850.95</v>
      </c>
    </row>
    <row r="238" spans="1:11" ht="14.4" customHeight="1" x14ac:dyDescent="0.3">
      <c r="A238" s="381" t="s">
        <v>379</v>
      </c>
      <c r="B238" s="382" t="s">
        <v>381</v>
      </c>
      <c r="C238" s="383" t="s">
        <v>387</v>
      </c>
      <c r="D238" s="384" t="s">
        <v>388</v>
      </c>
      <c r="E238" s="383" t="s">
        <v>411</v>
      </c>
      <c r="F238" s="384" t="s">
        <v>412</v>
      </c>
      <c r="G238" s="383" t="s">
        <v>889</v>
      </c>
      <c r="H238" s="383" t="s">
        <v>890</v>
      </c>
      <c r="I238" s="385">
        <v>3523.52</v>
      </c>
      <c r="J238" s="385">
        <v>1</v>
      </c>
      <c r="K238" s="386">
        <v>3523.52</v>
      </c>
    </row>
    <row r="239" spans="1:11" ht="14.4" customHeight="1" x14ac:dyDescent="0.3">
      <c r="A239" s="381" t="s">
        <v>379</v>
      </c>
      <c r="B239" s="382" t="s">
        <v>381</v>
      </c>
      <c r="C239" s="383" t="s">
        <v>387</v>
      </c>
      <c r="D239" s="384" t="s">
        <v>388</v>
      </c>
      <c r="E239" s="383" t="s">
        <v>411</v>
      </c>
      <c r="F239" s="384" t="s">
        <v>412</v>
      </c>
      <c r="G239" s="383" t="s">
        <v>891</v>
      </c>
      <c r="H239" s="383" t="s">
        <v>892</v>
      </c>
      <c r="I239" s="385">
        <v>186.48222222222219</v>
      </c>
      <c r="J239" s="385">
        <v>12</v>
      </c>
      <c r="K239" s="386">
        <v>1939.3799999999997</v>
      </c>
    </row>
    <row r="240" spans="1:11" ht="14.4" customHeight="1" thickBot="1" x14ac:dyDescent="0.35">
      <c r="A240" s="387" t="s">
        <v>379</v>
      </c>
      <c r="B240" s="388" t="s">
        <v>381</v>
      </c>
      <c r="C240" s="389" t="s">
        <v>387</v>
      </c>
      <c r="D240" s="390" t="s">
        <v>388</v>
      </c>
      <c r="E240" s="389" t="s">
        <v>411</v>
      </c>
      <c r="F240" s="390" t="s">
        <v>412</v>
      </c>
      <c r="G240" s="389" t="s">
        <v>893</v>
      </c>
      <c r="H240" s="389" t="s">
        <v>894</v>
      </c>
      <c r="I240" s="391">
        <v>118.45</v>
      </c>
      <c r="J240" s="391">
        <v>4</v>
      </c>
      <c r="K240" s="392">
        <v>473.8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1"/>
  <sheetViews>
    <sheetView showGridLines="0" showRowColHeader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2" width="12.21875" customWidth="1"/>
    <col min="3" max="3" width="12.21875" hidden="1" customWidth="1"/>
    <col min="4" max="4" width="12.21875" customWidth="1"/>
    <col min="5" max="6" width="12.21875" hidden="1" customWidth="1"/>
    <col min="7" max="7" width="12.21875" customWidth="1"/>
    <col min="8" max="8" width="12.21875" hidden="1" customWidth="1"/>
    <col min="9" max="11" width="12.21875" customWidth="1"/>
    <col min="12" max="12" width="12.21875" hidden="1" customWidth="1"/>
  </cols>
  <sheetData>
    <row r="1" spans="1:12" ht="18.600000000000001" thickBot="1" x14ac:dyDescent="0.4">
      <c r="A1" s="315" t="s">
        <v>96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5" thickBot="1" x14ac:dyDescent="0.35">
      <c r="A2" s="207" t="s">
        <v>214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</row>
    <row r="3" spans="1:12" x14ac:dyDescent="0.3">
      <c r="A3" s="228" t="s">
        <v>208</v>
      </c>
      <c r="B3" s="317" t="s">
        <v>186</v>
      </c>
      <c r="C3" s="209">
        <v>0</v>
      </c>
      <c r="D3" s="210">
        <v>101</v>
      </c>
      <c r="E3" s="231">
        <v>203</v>
      </c>
      <c r="F3" s="210" t="s">
        <v>166</v>
      </c>
      <c r="G3" s="210" t="s">
        <v>167</v>
      </c>
      <c r="H3" s="210" t="s">
        <v>168</v>
      </c>
      <c r="I3" s="210" t="s">
        <v>169</v>
      </c>
      <c r="J3" s="210" t="s">
        <v>170</v>
      </c>
      <c r="K3" s="210">
        <v>930</v>
      </c>
      <c r="L3" s="211">
        <v>940</v>
      </c>
    </row>
    <row r="4" spans="1:12" ht="60.6" outlineLevel="1" thickBot="1" x14ac:dyDescent="0.35">
      <c r="A4" s="229">
        <v>2014</v>
      </c>
      <c r="B4" s="318"/>
      <c r="C4" s="212" t="s">
        <v>187</v>
      </c>
      <c r="D4" s="213" t="s">
        <v>188</v>
      </c>
      <c r="E4" s="232" t="s">
        <v>189</v>
      </c>
      <c r="F4" s="213" t="s">
        <v>190</v>
      </c>
      <c r="G4" s="213" t="s">
        <v>191</v>
      </c>
      <c r="H4" s="213" t="s">
        <v>192</v>
      </c>
      <c r="I4" s="213" t="s">
        <v>193</v>
      </c>
      <c r="J4" s="213" t="s">
        <v>194</v>
      </c>
      <c r="K4" s="213" t="s">
        <v>195</v>
      </c>
      <c r="L4" s="214" t="s">
        <v>196</v>
      </c>
    </row>
    <row r="5" spans="1:12" x14ac:dyDescent="0.3">
      <c r="A5" s="215" t="s">
        <v>197</v>
      </c>
      <c r="B5" s="259"/>
      <c r="C5" s="260"/>
      <c r="D5" s="261"/>
      <c r="E5" s="261"/>
      <c r="F5" s="261"/>
      <c r="G5" s="261"/>
      <c r="H5" s="261"/>
      <c r="I5" s="261"/>
      <c r="J5" s="261"/>
      <c r="K5" s="261"/>
      <c r="L5" s="262"/>
    </row>
    <row r="6" spans="1:12" ht="15" collapsed="1" thickBot="1" x14ac:dyDescent="0.35">
      <c r="A6" s="216" t="s">
        <v>62</v>
      </c>
      <c r="B6" s="263">
        <f xml:space="preserve">
TRUNC(IF($A$4&lt;=12,SUMIFS('ON Data'!D:D,'ON Data'!$B:$B,$A$4,'ON Data'!$C:$C,1),SUMIFS('ON Data'!D:D,'ON Data'!$C:$C,1)/'ON Data'!$B$3),1)</f>
        <v>33</v>
      </c>
      <c r="C6" s="264">
        <f xml:space="preserve">
TRUNC(IF($A$4&lt;=12,SUMIFS('ON Data'!E:E,'ON Data'!$B:$B,$A$4,'ON Data'!$C:$C,1),SUMIFS('ON Data'!E:E,'ON Data'!$C:$C,1)/'ON Data'!$B$3),1)</f>
        <v>0</v>
      </c>
      <c r="D6" s="265">
        <f xml:space="preserve">
TRUNC(IF($A$4&lt;=12,SUMIFS('ON Data'!F:F,'ON Data'!$B:$B,$A$4,'ON Data'!$C:$C,1),SUMIFS('ON Data'!F:F,'ON Data'!$C:$C,1)/'ON Data'!$B$3),1)</f>
        <v>5.7</v>
      </c>
      <c r="E6" s="265">
        <f xml:space="preserve">
TRUNC(IF($A$4&lt;=12,SUMIFS('ON Data'!H:H,'ON Data'!$B:$B,$A$4,'ON Data'!$C:$C,1),SUMIFS('ON Data'!H:H,'ON Data'!$C:$C,1)/'ON Data'!$B$3),1)</f>
        <v>0</v>
      </c>
      <c r="F6" s="265">
        <f xml:space="preserve">
TRUNC(IF($A$4&lt;=12,SUMIFS('ON Data'!I:I,'ON Data'!$B:$B,$A$4,'ON Data'!$C:$C,1),SUMIFS('ON Data'!I:I,'ON Data'!$C:$C,1)/'ON Data'!$B$3),1)</f>
        <v>0</v>
      </c>
      <c r="G6" s="265">
        <f xml:space="preserve">
TRUNC(IF($A$4&lt;=12,SUMIFS('ON Data'!J:J,'ON Data'!$B:$B,$A$4,'ON Data'!$C:$C,1),SUMIFS('ON Data'!J:J,'ON Data'!$C:$C,1)/'ON Data'!$B$3),1)</f>
        <v>19</v>
      </c>
      <c r="H6" s="265">
        <f xml:space="preserve">
TRUNC(IF($A$4&lt;=12,SUMIFS('ON Data'!K:K,'ON Data'!$B:$B,$A$4,'ON Data'!$C:$C,1),SUMIFS('ON Data'!K:K,'ON Data'!$C:$C,1)/'ON Data'!$B$3),1)</f>
        <v>0</v>
      </c>
      <c r="I6" s="265">
        <f xml:space="preserve">
TRUNC(IF($A$4&lt;=12,SUMIFS('ON Data'!L:L,'ON Data'!$B:$B,$A$4,'ON Data'!$C:$C,1),SUMIFS('ON Data'!L:L,'ON Data'!$C:$C,1)/'ON Data'!$B$3),1)</f>
        <v>3</v>
      </c>
      <c r="J6" s="265">
        <f xml:space="preserve">
TRUNC(IF($A$4&lt;=12,SUMIFS('ON Data'!M:M,'ON Data'!$B:$B,$A$4,'ON Data'!$C:$C,1),SUMIFS('ON Data'!M:M,'ON Data'!$C:$C,1)/'ON Data'!$B$3),1)</f>
        <v>4.3</v>
      </c>
      <c r="K6" s="265">
        <f xml:space="preserve">
TRUNC(IF($A$4&lt;=12,SUMIFS('ON Data'!N:N,'ON Data'!$B:$B,$A$4,'ON Data'!$C:$C,1),SUMIFS('ON Data'!N:N,'ON Data'!$C:$C,1)/'ON Data'!$B$3),1)</f>
        <v>1</v>
      </c>
      <c r="L6" s="266">
        <f xml:space="preserve">
TRUNC(IF($A$4&lt;=12,SUMIFS('ON Data'!O:O,'ON Data'!$B:$B,$A$4,'ON Data'!$C:$C,1),SUMIFS('ON Data'!O:O,'ON Data'!$C:$C,1)/'ON Data'!$B$3),1)</f>
        <v>0</v>
      </c>
    </row>
    <row r="7" spans="1:12" ht="15" hidden="1" outlineLevel="1" thickBot="1" x14ac:dyDescent="0.35">
      <c r="A7" s="216" t="s">
        <v>97</v>
      </c>
      <c r="B7" s="263"/>
      <c r="C7" s="267"/>
      <c r="D7" s="265"/>
      <c r="E7" s="265"/>
      <c r="F7" s="265"/>
      <c r="G7" s="265"/>
      <c r="H7" s="265"/>
      <c r="I7" s="265"/>
      <c r="J7" s="265"/>
      <c r="K7" s="265"/>
      <c r="L7" s="266"/>
    </row>
    <row r="8" spans="1:12" ht="15" hidden="1" outlineLevel="1" thickBot="1" x14ac:dyDescent="0.35">
      <c r="A8" s="216" t="s">
        <v>64</v>
      </c>
      <c r="B8" s="263"/>
      <c r="C8" s="267"/>
      <c r="D8" s="265"/>
      <c r="E8" s="265"/>
      <c r="F8" s="265"/>
      <c r="G8" s="265"/>
      <c r="H8" s="265"/>
      <c r="I8" s="265"/>
      <c r="J8" s="265"/>
      <c r="K8" s="265"/>
      <c r="L8" s="266"/>
    </row>
    <row r="9" spans="1:12" ht="15" hidden="1" outlineLevel="1" thickBot="1" x14ac:dyDescent="0.35">
      <c r="A9" s="217" t="s">
        <v>57</v>
      </c>
      <c r="B9" s="268"/>
      <c r="C9" s="269"/>
      <c r="D9" s="270"/>
      <c r="E9" s="270"/>
      <c r="F9" s="270"/>
      <c r="G9" s="270"/>
      <c r="H9" s="270"/>
      <c r="I9" s="270"/>
      <c r="J9" s="270"/>
      <c r="K9" s="270"/>
      <c r="L9" s="271"/>
    </row>
    <row r="10" spans="1:12" x14ac:dyDescent="0.3">
      <c r="A10" s="218" t="s">
        <v>198</v>
      </c>
      <c r="B10" s="233"/>
      <c r="C10" s="234"/>
      <c r="D10" s="235"/>
      <c r="E10" s="235"/>
      <c r="F10" s="235"/>
      <c r="G10" s="235"/>
      <c r="H10" s="235"/>
      <c r="I10" s="235"/>
      <c r="J10" s="235"/>
      <c r="K10" s="235"/>
      <c r="L10" s="236"/>
    </row>
    <row r="11" spans="1:12" x14ac:dyDescent="0.3">
      <c r="A11" s="219" t="s">
        <v>199</v>
      </c>
      <c r="B11" s="237">
        <f xml:space="preserve">
IF($A$4&lt;=12,SUMIFS('ON Data'!D:D,'ON Data'!$B:$B,$A$4,'ON Data'!$C:$C,2),SUMIFS('ON Data'!D:D,'ON Data'!$C:$C,2))</f>
        <v>9957.2999999999993</v>
      </c>
      <c r="C11" s="238">
        <f xml:space="preserve">
IF($A$4&lt;=12,SUMIFS('ON Data'!E:E,'ON Data'!$B:$B,$A$4,'ON Data'!$C:$C,2),SUMIFS('ON Data'!E:E,'ON Data'!$C:$C,2))</f>
        <v>0</v>
      </c>
      <c r="D11" s="239">
        <f xml:space="preserve">
IF($A$4&lt;=12,SUMIFS('ON Data'!F:F,'ON Data'!$B:$B,$A$4,'ON Data'!$C:$C,2),SUMIFS('ON Data'!F:F,'ON Data'!$C:$C,2))</f>
        <v>1750</v>
      </c>
      <c r="E11" s="239">
        <f xml:space="preserve">
IF($A$4&lt;=12,SUMIFS('ON Data'!H:H,'ON Data'!$B:$B,$A$4,'ON Data'!$C:$C,2),SUMIFS('ON Data'!H:H,'ON Data'!$C:$C,2))</f>
        <v>0</v>
      </c>
      <c r="F11" s="239">
        <f xml:space="preserve">
IF($A$4&lt;=12,SUMIFS('ON Data'!I:I,'ON Data'!$B:$B,$A$4,'ON Data'!$C:$C,2),SUMIFS('ON Data'!I:I,'ON Data'!$C:$C,2))</f>
        <v>0</v>
      </c>
      <c r="G11" s="239">
        <f xml:space="preserve">
IF($A$4&lt;=12,SUMIFS('ON Data'!J:J,'ON Data'!$B:$B,$A$4,'ON Data'!$C:$C,2),SUMIFS('ON Data'!J:J,'ON Data'!$C:$C,2))</f>
        <v>5680.1</v>
      </c>
      <c r="H11" s="239">
        <f xml:space="preserve">
IF($A$4&lt;=12,SUMIFS('ON Data'!K:K,'ON Data'!$B:$B,$A$4,'ON Data'!$C:$C,2),SUMIFS('ON Data'!K:K,'ON Data'!$C:$C,2))</f>
        <v>0</v>
      </c>
      <c r="I11" s="239">
        <f xml:space="preserve">
IF($A$4&lt;=12,SUMIFS('ON Data'!L:L,'ON Data'!$B:$B,$A$4,'ON Data'!$C:$C,2),SUMIFS('ON Data'!L:L,'ON Data'!$C:$C,2))</f>
        <v>896</v>
      </c>
      <c r="J11" s="239">
        <f xml:space="preserve">
IF($A$4&lt;=12,SUMIFS('ON Data'!M:M,'ON Data'!$B:$B,$A$4,'ON Data'!$C:$C,2),SUMIFS('ON Data'!M:M,'ON Data'!$C:$C,2))</f>
        <v>1295.2</v>
      </c>
      <c r="K11" s="239">
        <f xml:space="preserve">
IF($A$4&lt;=12,SUMIFS('ON Data'!N:N,'ON Data'!$B:$B,$A$4,'ON Data'!$C:$C,2),SUMIFS('ON Data'!N:N,'ON Data'!$C:$C,2))</f>
        <v>336</v>
      </c>
      <c r="L11" s="240">
        <f xml:space="preserve">
IF($A$4&lt;=12,SUMIFS('ON Data'!O:O,'ON Data'!$B:$B,$A$4,'ON Data'!$C:$C,2),SUMIFS('ON Data'!O:O,'ON Data'!$C:$C,2))</f>
        <v>0</v>
      </c>
    </row>
    <row r="12" spans="1:12" x14ac:dyDescent="0.3">
      <c r="A12" s="219" t="s">
        <v>200</v>
      </c>
      <c r="B12" s="237">
        <f xml:space="preserve">
IF($A$4&lt;=12,SUMIFS('ON Data'!D:D,'ON Data'!$B:$B,$A$4,'ON Data'!$C:$C,3),SUMIFS('ON Data'!D:D,'ON Data'!$C:$C,3))</f>
        <v>72</v>
      </c>
      <c r="C12" s="238">
        <f xml:space="preserve">
IF($A$4&lt;=12,SUMIFS('ON Data'!E:E,'ON Data'!$B:$B,$A$4,'ON Data'!$C:$C,3),SUMIFS('ON Data'!E:E,'ON Data'!$C:$C,3))</f>
        <v>0</v>
      </c>
      <c r="D12" s="239">
        <f xml:space="preserve">
IF($A$4&lt;=12,SUMIFS('ON Data'!F:F,'ON Data'!$B:$B,$A$4,'ON Data'!$C:$C,3),SUMIFS('ON Data'!F:F,'ON Data'!$C:$C,3))</f>
        <v>50</v>
      </c>
      <c r="E12" s="239">
        <f xml:space="preserve">
IF($A$4&lt;=12,SUMIFS('ON Data'!H:H,'ON Data'!$B:$B,$A$4,'ON Data'!$C:$C,3),SUMIFS('ON Data'!H:H,'ON Data'!$C:$C,3))</f>
        <v>0</v>
      </c>
      <c r="F12" s="239">
        <f xml:space="preserve">
IF($A$4&lt;=12,SUMIFS('ON Data'!I:I,'ON Data'!$B:$B,$A$4,'ON Data'!$C:$C,3),SUMIFS('ON Data'!I:I,'ON Data'!$C:$C,3))</f>
        <v>0</v>
      </c>
      <c r="G12" s="239">
        <f xml:space="preserve">
IF($A$4&lt;=12,SUMIFS('ON Data'!J:J,'ON Data'!$B:$B,$A$4,'ON Data'!$C:$C,3),SUMIFS('ON Data'!J:J,'ON Data'!$C:$C,3))</f>
        <v>22</v>
      </c>
      <c r="H12" s="239">
        <f xml:space="preserve">
IF($A$4&lt;=12,SUMIFS('ON Data'!K:K,'ON Data'!$B:$B,$A$4,'ON Data'!$C:$C,3),SUMIFS('ON Data'!K:K,'ON Data'!$C:$C,3))</f>
        <v>0</v>
      </c>
      <c r="I12" s="239">
        <f xml:space="preserve">
IF($A$4&lt;=12,SUMIFS('ON Data'!L:L,'ON Data'!$B:$B,$A$4,'ON Data'!$C:$C,3),SUMIFS('ON Data'!L:L,'ON Data'!$C:$C,3))</f>
        <v>0</v>
      </c>
      <c r="J12" s="239">
        <f xml:space="preserve">
IF($A$4&lt;=12,SUMIFS('ON Data'!M:M,'ON Data'!$B:$B,$A$4,'ON Data'!$C:$C,3),SUMIFS('ON Data'!M:M,'ON Data'!$C:$C,3))</f>
        <v>0</v>
      </c>
      <c r="K12" s="239">
        <f xml:space="preserve">
IF($A$4&lt;=12,SUMIFS('ON Data'!N:N,'ON Data'!$B:$B,$A$4,'ON Data'!$C:$C,3),SUMIFS('ON Data'!N:N,'ON Data'!$C:$C,3))</f>
        <v>0</v>
      </c>
      <c r="L12" s="240">
        <f xml:space="preserve">
IF($A$4&lt;=12,SUMIFS('ON Data'!O:O,'ON Data'!$B:$B,$A$4,'ON Data'!$C:$C,3),SUMIFS('ON Data'!O:O,'ON Data'!$C:$C,3))</f>
        <v>0</v>
      </c>
    </row>
    <row r="13" spans="1:12" x14ac:dyDescent="0.3">
      <c r="A13" s="219" t="s">
        <v>209</v>
      </c>
      <c r="B13" s="237">
        <f xml:space="preserve">
IF($A$4&lt;=12,SUMIFS('ON Data'!D:D,'ON Data'!$B:$B,$A$4,'ON Data'!$C:$C,4),SUMIFS('ON Data'!D:D,'ON Data'!$C:$C,4))</f>
        <v>299</v>
      </c>
      <c r="C13" s="238">
        <f xml:space="preserve">
IF($A$4&lt;=12,SUMIFS('ON Data'!E:E,'ON Data'!$B:$B,$A$4,'ON Data'!$C:$C,4),SUMIFS('ON Data'!E:E,'ON Data'!$C:$C,4))</f>
        <v>0</v>
      </c>
      <c r="D13" s="239">
        <f xml:space="preserve">
IF($A$4&lt;=12,SUMIFS('ON Data'!F:F,'ON Data'!$B:$B,$A$4,'ON Data'!$C:$C,4),SUMIFS('ON Data'!F:F,'ON Data'!$C:$C,4))</f>
        <v>31</v>
      </c>
      <c r="E13" s="239">
        <f xml:space="preserve">
IF($A$4&lt;=12,SUMIFS('ON Data'!H:H,'ON Data'!$B:$B,$A$4,'ON Data'!$C:$C,4),SUMIFS('ON Data'!H:H,'ON Data'!$C:$C,4))</f>
        <v>0</v>
      </c>
      <c r="F13" s="239">
        <f xml:space="preserve">
IF($A$4&lt;=12,SUMIFS('ON Data'!I:I,'ON Data'!$B:$B,$A$4,'ON Data'!$C:$C,4),SUMIFS('ON Data'!I:I,'ON Data'!$C:$C,4))</f>
        <v>0</v>
      </c>
      <c r="G13" s="239">
        <f xml:space="preserve">
IF($A$4&lt;=12,SUMIFS('ON Data'!J:J,'ON Data'!$B:$B,$A$4,'ON Data'!$C:$C,4),SUMIFS('ON Data'!J:J,'ON Data'!$C:$C,4))</f>
        <v>215</v>
      </c>
      <c r="H13" s="239">
        <f xml:space="preserve">
IF($A$4&lt;=12,SUMIFS('ON Data'!K:K,'ON Data'!$B:$B,$A$4,'ON Data'!$C:$C,4),SUMIFS('ON Data'!K:K,'ON Data'!$C:$C,4))</f>
        <v>0</v>
      </c>
      <c r="I13" s="239">
        <f xml:space="preserve">
IF($A$4&lt;=12,SUMIFS('ON Data'!L:L,'ON Data'!$B:$B,$A$4,'ON Data'!$C:$C,4),SUMIFS('ON Data'!L:L,'ON Data'!$C:$C,4))</f>
        <v>0</v>
      </c>
      <c r="J13" s="239">
        <f xml:space="preserve">
IF($A$4&lt;=12,SUMIFS('ON Data'!M:M,'ON Data'!$B:$B,$A$4,'ON Data'!$C:$C,4),SUMIFS('ON Data'!M:M,'ON Data'!$C:$C,4))</f>
        <v>53</v>
      </c>
      <c r="K13" s="239">
        <f xml:space="preserve">
IF($A$4&lt;=12,SUMIFS('ON Data'!N:N,'ON Data'!$B:$B,$A$4,'ON Data'!$C:$C,4),SUMIFS('ON Data'!N:N,'ON Data'!$C:$C,4))</f>
        <v>0</v>
      </c>
      <c r="L13" s="240">
        <f xml:space="preserve">
IF($A$4&lt;=12,SUMIFS('ON Data'!O:O,'ON Data'!$B:$B,$A$4,'ON Data'!$C:$C,4),SUMIFS('ON Data'!O:O,'ON Data'!$C:$C,4))</f>
        <v>0</v>
      </c>
    </row>
    <row r="14" spans="1:12" ht="15" thickBot="1" x14ac:dyDescent="0.35">
      <c r="A14" s="220" t="s">
        <v>201</v>
      </c>
      <c r="B14" s="241">
        <f xml:space="preserve">
IF($A$4&lt;=12,SUMIFS('ON Data'!D:D,'ON Data'!$B:$B,$A$4,'ON Data'!$C:$C,5),SUMIFS('ON Data'!D:D,'ON Data'!$C:$C,5))</f>
        <v>0</v>
      </c>
      <c r="C14" s="242">
        <f xml:space="preserve">
IF($A$4&lt;=12,SUMIFS('ON Data'!E:E,'ON Data'!$B:$B,$A$4,'ON Data'!$C:$C,5),SUMIFS('ON Data'!E:E,'ON Data'!$C:$C,5))</f>
        <v>0</v>
      </c>
      <c r="D14" s="243">
        <f xml:space="preserve">
IF($A$4&lt;=12,SUMIFS('ON Data'!F:F,'ON Data'!$B:$B,$A$4,'ON Data'!$C:$C,5),SUMIFS('ON Data'!F:F,'ON Data'!$C:$C,5))</f>
        <v>0</v>
      </c>
      <c r="E14" s="243">
        <f xml:space="preserve">
IF($A$4&lt;=12,SUMIFS('ON Data'!H:H,'ON Data'!$B:$B,$A$4,'ON Data'!$C:$C,5),SUMIFS('ON Data'!H:H,'ON Data'!$C:$C,5))</f>
        <v>0</v>
      </c>
      <c r="F14" s="243">
        <f xml:space="preserve">
IF($A$4&lt;=12,SUMIFS('ON Data'!I:I,'ON Data'!$B:$B,$A$4,'ON Data'!$C:$C,5),SUMIFS('ON Data'!I:I,'ON Data'!$C:$C,5))</f>
        <v>0</v>
      </c>
      <c r="G14" s="243">
        <f xml:space="preserve">
IF($A$4&lt;=12,SUMIFS('ON Data'!J:J,'ON Data'!$B:$B,$A$4,'ON Data'!$C:$C,5),SUMIFS('ON Data'!J:J,'ON Data'!$C:$C,5))</f>
        <v>0</v>
      </c>
      <c r="H14" s="243">
        <f xml:space="preserve">
IF($A$4&lt;=12,SUMIFS('ON Data'!K:K,'ON Data'!$B:$B,$A$4,'ON Data'!$C:$C,5),SUMIFS('ON Data'!K:K,'ON Data'!$C:$C,5))</f>
        <v>0</v>
      </c>
      <c r="I14" s="243">
        <f xml:space="preserve">
IF($A$4&lt;=12,SUMIFS('ON Data'!L:L,'ON Data'!$B:$B,$A$4,'ON Data'!$C:$C,5),SUMIFS('ON Data'!L:L,'ON Data'!$C:$C,5))</f>
        <v>0</v>
      </c>
      <c r="J14" s="243">
        <f xml:space="preserve">
IF($A$4&lt;=12,SUMIFS('ON Data'!M:M,'ON Data'!$B:$B,$A$4,'ON Data'!$C:$C,5),SUMIFS('ON Data'!M:M,'ON Data'!$C:$C,5))</f>
        <v>0</v>
      </c>
      <c r="K14" s="243">
        <f xml:space="preserve">
IF($A$4&lt;=12,SUMIFS('ON Data'!N:N,'ON Data'!$B:$B,$A$4,'ON Data'!$C:$C,5),SUMIFS('ON Data'!N:N,'ON Data'!$C:$C,5))</f>
        <v>0</v>
      </c>
      <c r="L14" s="244">
        <f xml:space="preserve">
IF($A$4&lt;=12,SUMIFS('ON Data'!O:O,'ON Data'!$B:$B,$A$4,'ON Data'!$C:$C,5),SUMIFS('ON Data'!O:O,'ON Data'!$C:$C,5))</f>
        <v>0</v>
      </c>
    </row>
    <row r="15" spans="1:12" x14ac:dyDescent="0.3">
      <c r="A15" s="141" t="s">
        <v>213</v>
      </c>
      <c r="B15" s="245"/>
      <c r="C15" s="246"/>
      <c r="D15" s="247"/>
      <c r="E15" s="247"/>
      <c r="F15" s="247"/>
      <c r="G15" s="247"/>
      <c r="H15" s="247"/>
      <c r="I15" s="247"/>
      <c r="J15" s="247"/>
      <c r="K15" s="247"/>
      <c r="L15" s="248"/>
    </row>
    <row r="16" spans="1:12" x14ac:dyDescent="0.3">
      <c r="A16" s="221" t="s">
        <v>202</v>
      </c>
      <c r="B16" s="237">
        <f xml:space="preserve">
IF($A$4&lt;=12,SUMIFS('ON Data'!D:D,'ON Data'!$B:$B,$A$4,'ON Data'!$C:$C,7),SUMIFS('ON Data'!D:D,'ON Data'!$C:$C,7))</f>
        <v>0</v>
      </c>
      <c r="C16" s="238">
        <f xml:space="preserve">
IF($A$4&lt;=12,SUMIFS('ON Data'!E:E,'ON Data'!$B:$B,$A$4,'ON Data'!$C:$C,7),SUMIFS('ON Data'!E:E,'ON Data'!$C:$C,7))</f>
        <v>0</v>
      </c>
      <c r="D16" s="239">
        <f xml:space="preserve">
IF($A$4&lt;=12,SUMIFS('ON Data'!F:F,'ON Data'!$B:$B,$A$4,'ON Data'!$C:$C,7),SUMIFS('ON Data'!F:F,'ON Data'!$C:$C,7))</f>
        <v>0</v>
      </c>
      <c r="E16" s="239">
        <f xml:space="preserve">
IF($A$4&lt;=12,SUMIFS('ON Data'!H:H,'ON Data'!$B:$B,$A$4,'ON Data'!$C:$C,7),SUMIFS('ON Data'!H:H,'ON Data'!$C:$C,7))</f>
        <v>0</v>
      </c>
      <c r="F16" s="239">
        <f xml:space="preserve">
IF($A$4&lt;=12,SUMIFS('ON Data'!I:I,'ON Data'!$B:$B,$A$4,'ON Data'!$C:$C,7),SUMIFS('ON Data'!I:I,'ON Data'!$C:$C,7))</f>
        <v>0</v>
      </c>
      <c r="G16" s="239">
        <f xml:space="preserve">
IF($A$4&lt;=12,SUMIFS('ON Data'!J:J,'ON Data'!$B:$B,$A$4,'ON Data'!$C:$C,7),SUMIFS('ON Data'!J:J,'ON Data'!$C:$C,7))</f>
        <v>0</v>
      </c>
      <c r="H16" s="239">
        <f xml:space="preserve">
IF($A$4&lt;=12,SUMIFS('ON Data'!K:K,'ON Data'!$B:$B,$A$4,'ON Data'!$C:$C,7),SUMIFS('ON Data'!K:K,'ON Data'!$C:$C,7))</f>
        <v>0</v>
      </c>
      <c r="I16" s="239">
        <f xml:space="preserve">
IF($A$4&lt;=12,SUMIFS('ON Data'!L:L,'ON Data'!$B:$B,$A$4,'ON Data'!$C:$C,7),SUMIFS('ON Data'!L:L,'ON Data'!$C:$C,7))</f>
        <v>0</v>
      </c>
      <c r="J16" s="239">
        <f xml:space="preserve">
IF($A$4&lt;=12,SUMIFS('ON Data'!M:M,'ON Data'!$B:$B,$A$4,'ON Data'!$C:$C,7),SUMIFS('ON Data'!M:M,'ON Data'!$C:$C,7))</f>
        <v>0</v>
      </c>
      <c r="K16" s="239">
        <f xml:space="preserve">
IF($A$4&lt;=12,SUMIFS('ON Data'!N:N,'ON Data'!$B:$B,$A$4,'ON Data'!$C:$C,7),SUMIFS('ON Data'!N:N,'ON Data'!$C:$C,7))</f>
        <v>0</v>
      </c>
      <c r="L16" s="240">
        <f xml:space="preserve">
IF($A$4&lt;=12,SUMIFS('ON Data'!O:O,'ON Data'!$B:$B,$A$4,'ON Data'!$C:$C,7),SUMIFS('ON Data'!O:O,'ON Data'!$C:$C,7))</f>
        <v>0</v>
      </c>
    </row>
    <row r="17" spans="1:12" x14ac:dyDescent="0.3">
      <c r="A17" s="221" t="s">
        <v>203</v>
      </c>
      <c r="B17" s="237">
        <f xml:space="preserve">
IF($A$4&lt;=12,SUMIFS('ON Data'!D:D,'ON Data'!$B:$B,$A$4,'ON Data'!$C:$C,8),SUMIFS('ON Data'!D:D,'ON Data'!$C:$C,8))</f>
        <v>0</v>
      </c>
      <c r="C17" s="238">
        <f xml:space="preserve">
IF($A$4&lt;=12,SUMIFS('ON Data'!E:E,'ON Data'!$B:$B,$A$4,'ON Data'!$C:$C,8),SUMIFS('ON Data'!E:E,'ON Data'!$C:$C,8))</f>
        <v>0</v>
      </c>
      <c r="D17" s="239">
        <f xml:space="preserve">
IF($A$4&lt;=12,SUMIFS('ON Data'!F:F,'ON Data'!$B:$B,$A$4,'ON Data'!$C:$C,8),SUMIFS('ON Data'!F:F,'ON Data'!$C:$C,8))</f>
        <v>0</v>
      </c>
      <c r="E17" s="239">
        <f xml:space="preserve">
IF($A$4&lt;=12,SUMIFS('ON Data'!H:H,'ON Data'!$B:$B,$A$4,'ON Data'!$C:$C,8),SUMIFS('ON Data'!H:H,'ON Data'!$C:$C,8))</f>
        <v>0</v>
      </c>
      <c r="F17" s="239">
        <f xml:space="preserve">
IF($A$4&lt;=12,SUMIFS('ON Data'!I:I,'ON Data'!$B:$B,$A$4,'ON Data'!$C:$C,8),SUMIFS('ON Data'!I:I,'ON Data'!$C:$C,8))</f>
        <v>0</v>
      </c>
      <c r="G17" s="239">
        <f xml:space="preserve">
IF($A$4&lt;=12,SUMIFS('ON Data'!J:J,'ON Data'!$B:$B,$A$4,'ON Data'!$C:$C,8),SUMIFS('ON Data'!J:J,'ON Data'!$C:$C,8))</f>
        <v>0</v>
      </c>
      <c r="H17" s="239">
        <f xml:space="preserve">
IF($A$4&lt;=12,SUMIFS('ON Data'!K:K,'ON Data'!$B:$B,$A$4,'ON Data'!$C:$C,8),SUMIFS('ON Data'!K:K,'ON Data'!$C:$C,8))</f>
        <v>0</v>
      </c>
      <c r="I17" s="239">
        <f xml:space="preserve">
IF($A$4&lt;=12,SUMIFS('ON Data'!L:L,'ON Data'!$B:$B,$A$4,'ON Data'!$C:$C,8),SUMIFS('ON Data'!L:L,'ON Data'!$C:$C,8))</f>
        <v>0</v>
      </c>
      <c r="J17" s="239">
        <f xml:space="preserve">
IF($A$4&lt;=12,SUMIFS('ON Data'!M:M,'ON Data'!$B:$B,$A$4,'ON Data'!$C:$C,8),SUMIFS('ON Data'!M:M,'ON Data'!$C:$C,8))</f>
        <v>0</v>
      </c>
      <c r="K17" s="239">
        <f xml:space="preserve">
IF($A$4&lt;=12,SUMIFS('ON Data'!N:N,'ON Data'!$B:$B,$A$4,'ON Data'!$C:$C,8),SUMIFS('ON Data'!N:N,'ON Data'!$C:$C,8))</f>
        <v>0</v>
      </c>
      <c r="L17" s="240">
        <f xml:space="preserve">
IF($A$4&lt;=12,SUMIFS('ON Data'!O:O,'ON Data'!$B:$B,$A$4,'ON Data'!$C:$C,8),SUMIFS('ON Data'!O:O,'ON Data'!$C:$C,8))</f>
        <v>0</v>
      </c>
    </row>
    <row r="18" spans="1:12" x14ac:dyDescent="0.3">
      <c r="A18" s="221" t="s">
        <v>204</v>
      </c>
      <c r="B18" s="237">
        <f xml:space="preserve">
B19-B16-B17</f>
        <v>0</v>
      </c>
      <c r="C18" s="238">
        <f t="shared" ref="C18:L18" si="0" xml:space="preserve">
C19-C16-C17</f>
        <v>0</v>
      </c>
      <c r="D18" s="239">
        <f t="shared" si="0"/>
        <v>0</v>
      </c>
      <c r="E18" s="239">
        <f t="shared" si="0"/>
        <v>0</v>
      </c>
      <c r="F18" s="239">
        <f t="shared" si="0"/>
        <v>0</v>
      </c>
      <c r="G18" s="239">
        <f t="shared" si="0"/>
        <v>0</v>
      </c>
      <c r="H18" s="239">
        <f t="shared" si="0"/>
        <v>0</v>
      </c>
      <c r="I18" s="239">
        <f t="shared" si="0"/>
        <v>0</v>
      </c>
      <c r="J18" s="239">
        <f t="shared" si="0"/>
        <v>0</v>
      </c>
      <c r="K18" s="239">
        <f t="shared" si="0"/>
        <v>0</v>
      </c>
      <c r="L18" s="240">
        <f t="shared" si="0"/>
        <v>0</v>
      </c>
    </row>
    <row r="19" spans="1:12" ht="15" thickBot="1" x14ac:dyDescent="0.35">
      <c r="A19" s="222" t="s">
        <v>205</v>
      </c>
      <c r="B19" s="249">
        <f xml:space="preserve">
IF($A$4&lt;=12,SUMIFS('ON Data'!D:D,'ON Data'!$B:$B,$A$4,'ON Data'!$C:$C,9),SUMIFS('ON Data'!D:D,'ON Data'!$C:$C,9))</f>
        <v>0</v>
      </c>
      <c r="C19" s="250">
        <f xml:space="preserve">
IF($A$4&lt;=12,SUMIFS('ON Data'!E:E,'ON Data'!$B:$B,$A$4,'ON Data'!$C:$C,9),SUMIFS('ON Data'!E:E,'ON Data'!$C:$C,9))</f>
        <v>0</v>
      </c>
      <c r="D19" s="251">
        <f xml:space="preserve">
IF($A$4&lt;=12,SUMIFS('ON Data'!F:F,'ON Data'!$B:$B,$A$4,'ON Data'!$C:$C,9),SUMIFS('ON Data'!F:F,'ON Data'!$C:$C,9))</f>
        <v>0</v>
      </c>
      <c r="E19" s="251">
        <f xml:space="preserve">
IF($A$4&lt;=12,SUMIFS('ON Data'!H:H,'ON Data'!$B:$B,$A$4,'ON Data'!$C:$C,9),SUMIFS('ON Data'!H:H,'ON Data'!$C:$C,9))</f>
        <v>0</v>
      </c>
      <c r="F19" s="251">
        <f xml:space="preserve">
IF($A$4&lt;=12,SUMIFS('ON Data'!I:I,'ON Data'!$B:$B,$A$4,'ON Data'!$C:$C,9),SUMIFS('ON Data'!I:I,'ON Data'!$C:$C,9))</f>
        <v>0</v>
      </c>
      <c r="G19" s="251">
        <f xml:space="preserve">
IF($A$4&lt;=12,SUMIFS('ON Data'!J:J,'ON Data'!$B:$B,$A$4,'ON Data'!$C:$C,9),SUMIFS('ON Data'!J:J,'ON Data'!$C:$C,9))</f>
        <v>0</v>
      </c>
      <c r="H19" s="251">
        <f xml:space="preserve">
IF($A$4&lt;=12,SUMIFS('ON Data'!K:K,'ON Data'!$B:$B,$A$4,'ON Data'!$C:$C,9),SUMIFS('ON Data'!K:K,'ON Data'!$C:$C,9))</f>
        <v>0</v>
      </c>
      <c r="I19" s="251">
        <f xml:space="preserve">
IF($A$4&lt;=12,SUMIFS('ON Data'!L:L,'ON Data'!$B:$B,$A$4,'ON Data'!$C:$C,9),SUMIFS('ON Data'!L:L,'ON Data'!$C:$C,9))</f>
        <v>0</v>
      </c>
      <c r="J19" s="251">
        <f xml:space="preserve">
IF($A$4&lt;=12,SUMIFS('ON Data'!M:M,'ON Data'!$B:$B,$A$4,'ON Data'!$C:$C,9),SUMIFS('ON Data'!M:M,'ON Data'!$C:$C,9))</f>
        <v>0</v>
      </c>
      <c r="K19" s="251">
        <f xml:space="preserve">
IF($A$4&lt;=12,SUMIFS('ON Data'!N:N,'ON Data'!$B:$B,$A$4,'ON Data'!$C:$C,9),SUMIFS('ON Data'!N:N,'ON Data'!$C:$C,9))</f>
        <v>0</v>
      </c>
      <c r="L19" s="252">
        <f xml:space="preserve">
IF($A$4&lt;=12,SUMIFS('ON Data'!O:O,'ON Data'!$B:$B,$A$4,'ON Data'!$C:$C,9),SUMIFS('ON Data'!O:O,'ON Data'!$C:$C,9))</f>
        <v>0</v>
      </c>
    </row>
    <row r="20" spans="1:12" ht="15" collapsed="1" thickBot="1" x14ac:dyDescent="0.35">
      <c r="A20" s="223" t="s">
        <v>62</v>
      </c>
      <c r="B20" s="253">
        <f xml:space="preserve">
IF($A$4&lt;=12,SUMIFS('ON Data'!D:D,'ON Data'!$B:$B,$A$4,'ON Data'!$C:$C,6),SUMIFS('ON Data'!D:D,'ON Data'!$C:$C,6))</f>
        <v>2036671</v>
      </c>
      <c r="C20" s="254">
        <f xml:space="preserve">
IF($A$4&lt;=12,SUMIFS('ON Data'!E:E,'ON Data'!$B:$B,$A$4,'ON Data'!$C:$C,6),SUMIFS('ON Data'!E:E,'ON Data'!$C:$C,6))</f>
        <v>0</v>
      </c>
      <c r="D20" s="255">
        <f xml:space="preserve">
IF($A$4&lt;=12,SUMIFS('ON Data'!F:F,'ON Data'!$B:$B,$A$4,'ON Data'!$C:$C,6),SUMIFS('ON Data'!F:F,'ON Data'!$C:$C,6))</f>
        <v>633895</v>
      </c>
      <c r="E20" s="255">
        <f xml:space="preserve">
IF($A$4&lt;=12,SUMIFS('ON Data'!H:H,'ON Data'!$B:$B,$A$4,'ON Data'!$C:$C,6),SUMIFS('ON Data'!H:H,'ON Data'!$C:$C,6))</f>
        <v>0</v>
      </c>
      <c r="F20" s="255">
        <f xml:space="preserve">
IF($A$4&lt;=12,SUMIFS('ON Data'!I:I,'ON Data'!$B:$B,$A$4,'ON Data'!$C:$C,6),SUMIFS('ON Data'!I:I,'ON Data'!$C:$C,6))</f>
        <v>0</v>
      </c>
      <c r="G20" s="255">
        <f xml:space="preserve">
IF($A$4&lt;=12,SUMIFS('ON Data'!J:J,'ON Data'!$B:$B,$A$4,'ON Data'!$C:$C,6),SUMIFS('ON Data'!J:J,'ON Data'!$C:$C,6))</f>
        <v>977979</v>
      </c>
      <c r="H20" s="255">
        <f xml:space="preserve">
IF($A$4&lt;=12,SUMIFS('ON Data'!K:K,'ON Data'!$B:$B,$A$4,'ON Data'!$C:$C,6),SUMIFS('ON Data'!K:K,'ON Data'!$C:$C,6))</f>
        <v>0</v>
      </c>
      <c r="I20" s="255">
        <f xml:space="preserve">
IF($A$4&lt;=12,SUMIFS('ON Data'!L:L,'ON Data'!$B:$B,$A$4,'ON Data'!$C:$C,6),SUMIFS('ON Data'!L:L,'ON Data'!$C:$C,6))</f>
        <v>97814</v>
      </c>
      <c r="J20" s="255">
        <f xml:space="preserve">
IF($A$4&lt;=12,SUMIFS('ON Data'!M:M,'ON Data'!$B:$B,$A$4,'ON Data'!$C:$C,6),SUMIFS('ON Data'!M:M,'ON Data'!$C:$C,6))</f>
        <v>297635</v>
      </c>
      <c r="K20" s="255">
        <f xml:space="preserve">
IF($A$4&lt;=12,SUMIFS('ON Data'!N:N,'ON Data'!$B:$B,$A$4,'ON Data'!$C:$C,6),SUMIFS('ON Data'!N:N,'ON Data'!$C:$C,6))</f>
        <v>29348</v>
      </c>
      <c r="L20" s="256">
        <f xml:space="preserve">
IF($A$4&lt;=12,SUMIFS('ON Data'!O:O,'ON Data'!$B:$B,$A$4,'ON Data'!$C:$C,6),SUMIFS('ON Data'!O:O,'ON Data'!$C:$C,6))</f>
        <v>0</v>
      </c>
    </row>
    <row r="21" spans="1:12" ht="15" hidden="1" outlineLevel="1" thickBot="1" x14ac:dyDescent="0.35">
      <c r="A21" s="216" t="s">
        <v>97</v>
      </c>
      <c r="B21" s="237"/>
      <c r="C21" s="238"/>
      <c r="D21" s="239"/>
      <c r="E21" s="239"/>
      <c r="F21" s="239"/>
      <c r="G21" s="239"/>
      <c r="H21" s="239"/>
      <c r="I21" s="239"/>
      <c r="J21" s="239"/>
      <c r="K21" s="239"/>
      <c r="L21" s="240"/>
    </row>
    <row r="22" spans="1:12" ht="15" hidden="1" outlineLevel="1" thickBot="1" x14ac:dyDescent="0.35">
      <c r="A22" s="216" t="s">
        <v>64</v>
      </c>
      <c r="B22" s="237"/>
      <c r="C22" s="238"/>
      <c r="D22" s="239"/>
      <c r="E22" s="239"/>
      <c r="F22" s="239"/>
      <c r="G22" s="239"/>
      <c r="H22" s="239"/>
      <c r="I22" s="239"/>
      <c r="J22" s="239"/>
      <c r="K22" s="239"/>
      <c r="L22" s="240"/>
    </row>
    <row r="23" spans="1:12" ht="15" hidden="1" outlineLevel="1" thickBot="1" x14ac:dyDescent="0.35">
      <c r="A23" s="224" t="s">
        <v>57</v>
      </c>
      <c r="B23" s="241"/>
      <c r="C23" s="242"/>
      <c r="D23" s="243"/>
      <c r="E23" s="243"/>
      <c r="F23" s="243"/>
      <c r="G23" s="243"/>
      <c r="H23" s="243"/>
      <c r="I23" s="243"/>
      <c r="J23" s="243"/>
      <c r="K23" s="243"/>
      <c r="L23" s="244"/>
    </row>
    <row r="24" spans="1:12" x14ac:dyDescent="0.3">
      <c r="A24" s="218" t="s">
        <v>206</v>
      </c>
      <c r="B24" s="233"/>
      <c r="C24" s="234"/>
      <c r="D24" s="278" t="s">
        <v>188</v>
      </c>
      <c r="E24" s="320" t="s">
        <v>207</v>
      </c>
      <c r="F24" s="320"/>
      <c r="G24" s="320"/>
      <c r="H24" s="320"/>
      <c r="I24" s="235"/>
      <c r="J24" s="235"/>
      <c r="K24" s="235"/>
      <c r="L24" s="236"/>
    </row>
    <row r="25" spans="1:12" ht="15" collapsed="1" thickBot="1" x14ac:dyDescent="0.35">
      <c r="A25" s="219" t="s">
        <v>62</v>
      </c>
      <c r="B25" s="237">
        <f>SUM(D25:H25)</f>
        <v>0</v>
      </c>
      <c r="C25" s="257">
        <v>0</v>
      </c>
      <c r="D25" s="277">
        <v>0</v>
      </c>
      <c r="E25" s="319">
        <v>0</v>
      </c>
      <c r="F25" s="319"/>
      <c r="G25" s="319"/>
      <c r="H25" s="319"/>
      <c r="I25" s="239">
        <v>0</v>
      </c>
      <c r="J25" s="239">
        <v>0</v>
      </c>
      <c r="K25" s="239">
        <v>0</v>
      </c>
      <c r="L25" s="240">
        <v>0</v>
      </c>
    </row>
    <row r="26" spans="1:12" ht="14.4" hidden="1" customHeight="1" outlineLevel="1" x14ac:dyDescent="0.35">
      <c r="A26" s="225" t="s">
        <v>97</v>
      </c>
      <c r="B26" s="249">
        <f t="shared" ref="B26:B28" si="1">SUM(D26:H26)</f>
        <v>0</v>
      </c>
      <c r="C26" s="257">
        <v>0</v>
      </c>
      <c r="D26" s="277">
        <v>0</v>
      </c>
      <c r="E26" s="319">
        <v>0</v>
      </c>
      <c r="F26" s="319"/>
      <c r="G26" s="319"/>
      <c r="H26" s="319"/>
      <c r="I26" s="239">
        <v>0</v>
      </c>
      <c r="J26" s="239">
        <v>0</v>
      </c>
      <c r="K26" s="239">
        <v>0</v>
      </c>
      <c r="L26" s="240">
        <v>0</v>
      </c>
    </row>
    <row r="27" spans="1:12" ht="14.4" hidden="1" customHeight="1" outlineLevel="1" x14ac:dyDescent="0.35">
      <c r="A27" s="225" t="s">
        <v>64</v>
      </c>
      <c r="B27" s="249">
        <f t="shared" si="1"/>
        <v>0</v>
      </c>
      <c r="C27" s="257">
        <v>0</v>
      </c>
      <c r="D27" s="277">
        <v>0</v>
      </c>
      <c r="E27" s="319">
        <v>0</v>
      </c>
      <c r="F27" s="319"/>
      <c r="G27" s="319"/>
      <c r="H27" s="319"/>
      <c r="I27" s="239">
        <v>0</v>
      </c>
      <c r="J27" s="239">
        <v>0</v>
      </c>
      <c r="K27" s="239">
        <v>0</v>
      </c>
      <c r="L27" s="240">
        <v>0</v>
      </c>
    </row>
    <row r="28" spans="1:12" ht="15" hidden="1" customHeight="1" outlineLevel="1" thickBot="1" x14ac:dyDescent="0.35">
      <c r="A28" s="225" t="s">
        <v>57</v>
      </c>
      <c r="B28" s="249">
        <f t="shared" si="1"/>
        <v>0</v>
      </c>
      <c r="C28" s="258">
        <v>0</v>
      </c>
      <c r="D28" s="276">
        <v>0</v>
      </c>
      <c r="E28" s="314">
        <v>0</v>
      </c>
      <c r="F28" s="314"/>
      <c r="G28" s="314"/>
      <c r="H28" s="314"/>
      <c r="I28" s="243">
        <v>0</v>
      </c>
      <c r="J28" s="243">
        <v>0</v>
      </c>
      <c r="K28" s="243">
        <v>0</v>
      </c>
      <c r="L28" s="244">
        <v>0</v>
      </c>
    </row>
    <row r="29" spans="1:12" x14ac:dyDescent="0.3">
      <c r="A29" s="226"/>
      <c r="B29" s="226"/>
      <c r="C29" s="227"/>
      <c r="D29" s="226"/>
      <c r="E29" s="227"/>
      <c r="F29" s="226"/>
      <c r="G29" s="226"/>
      <c r="H29" s="226"/>
      <c r="I29" s="226"/>
      <c r="J29" s="226"/>
      <c r="K29" s="226"/>
      <c r="L29" s="226"/>
    </row>
    <row r="30" spans="1:12" x14ac:dyDescent="0.3">
      <c r="A30" s="93" t="s">
        <v>132</v>
      </c>
      <c r="B30" s="110"/>
      <c r="C30" s="110"/>
      <c r="D30" s="110"/>
      <c r="E30" s="110"/>
      <c r="F30" s="110"/>
      <c r="G30" s="110"/>
      <c r="H30" s="129"/>
      <c r="I30" s="129"/>
      <c r="J30" s="129"/>
      <c r="K30" s="129"/>
      <c r="L30" s="129"/>
    </row>
    <row r="31" spans="1:12" ht="14.4" customHeight="1" x14ac:dyDescent="0.3">
      <c r="A31" s="274" t="s">
        <v>212</v>
      </c>
      <c r="B31" s="275"/>
      <c r="C31" s="275"/>
      <c r="D31" s="275"/>
      <c r="E31" s="275"/>
      <c r="F31" s="275"/>
      <c r="G31" s="275"/>
    </row>
  </sheetData>
  <mergeCells count="7">
    <mergeCell ref="E28:H28"/>
    <mergeCell ref="A1:L1"/>
    <mergeCell ref="B3:B4"/>
    <mergeCell ref="E25:H25"/>
    <mergeCell ref="E24:H24"/>
    <mergeCell ref="E26:H26"/>
    <mergeCell ref="E27:H27"/>
  </mergeCells>
  <hyperlinks>
    <hyperlink ref="A2" location="Obsah!A1" display="Zpět na Obsah  KL 01  1.-4.měsíc"/>
  </hyperlinks>
  <pageMargins left="0.25" right="0.25" top="0.75" bottom="0.75" header="0.3" footer="0.3"/>
  <pageSetup paperSize="9" scale="77" orientation="landscape" r:id="rId1"/>
  <ignoredErrors>
    <ignoredError sqref="B27:B28 B25:B26" formulaRange="1"/>
    <ignoredError sqref="B6:D6 E6:L6" evalErro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Data'!$R$3:$R$16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R16"/>
  <sheetViews>
    <sheetView showGridLines="0" showRowColHeaders="0" workbookViewId="0"/>
  </sheetViews>
  <sheetFormatPr defaultRowHeight="14.4" x14ac:dyDescent="0.3"/>
  <cols>
    <col min="1" max="16384" width="8.88671875" style="203"/>
  </cols>
  <sheetData>
    <row r="1" spans="1:18" x14ac:dyDescent="0.3">
      <c r="A1" s="203" t="s">
        <v>896</v>
      </c>
    </row>
    <row r="2" spans="1:18" x14ac:dyDescent="0.3">
      <c r="A2" s="207" t="s">
        <v>214</v>
      </c>
    </row>
    <row r="3" spans="1:18" x14ac:dyDescent="0.3">
      <c r="B3" s="204">
        <f>MAX(B5:B1048576)</f>
        <v>2</v>
      </c>
      <c r="D3" s="204">
        <f t="shared" ref="D3:G3" si="0">SUM(D5:D1048576)</f>
        <v>2047065.4</v>
      </c>
      <c r="E3" s="204">
        <f t="shared" si="0"/>
        <v>0</v>
      </c>
      <c r="F3" s="204">
        <f t="shared" si="0"/>
        <v>635737.5</v>
      </c>
      <c r="G3" s="204">
        <f t="shared" si="0"/>
        <v>0</v>
      </c>
      <c r="H3" s="204">
        <f t="shared" ref="H3:O3" si="1">SUM(H5:H1048576)</f>
        <v>0</v>
      </c>
      <c r="I3" s="204">
        <f t="shared" si="1"/>
        <v>0</v>
      </c>
      <c r="J3" s="204">
        <f t="shared" si="1"/>
        <v>983934.1</v>
      </c>
      <c r="K3" s="204">
        <f t="shared" si="1"/>
        <v>0</v>
      </c>
      <c r="L3" s="204">
        <f t="shared" si="1"/>
        <v>98716</v>
      </c>
      <c r="M3" s="204">
        <f t="shared" si="1"/>
        <v>298991.8</v>
      </c>
      <c r="N3" s="204">
        <f t="shared" si="1"/>
        <v>29686</v>
      </c>
      <c r="O3" s="204">
        <f t="shared" si="1"/>
        <v>0</v>
      </c>
      <c r="Q3" s="203" t="s">
        <v>173</v>
      </c>
      <c r="R3" s="230">
        <v>2014</v>
      </c>
    </row>
    <row r="4" spans="1:18" x14ac:dyDescent="0.3">
      <c r="A4" s="205" t="s">
        <v>8</v>
      </c>
      <c r="B4" s="206" t="s">
        <v>56</v>
      </c>
      <c r="C4" s="206" t="s">
        <v>161</v>
      </c>
      <c r="D4" s="206" t="s">
        <v>6</v>
      </c>
      <c r="E4" s="206" t="s">
        <v>162</v>
      </c>
      <c r="F4" s="206" t="s">
        <v>163</v>
      </c>
      <c r="G4" s="206" t="s">
        <v>164</v>
      </c>
      <c r="H4" s="206" t="s">
        <v>165</v>
      </c>
      <c r="I4" s="206" t="s">
        <v>166</v>
      </c>
      <c r="J4" s="206" t="s">
        <v>167</v>
      </c>
      <c r="K4" s="206" t="s">
        <v>168</v>
      </c>
      <c r="L4" s="206" t="s">
        <v>169</v>
      </c>
      <c r="M4" s="206" t="s">
        <v>170</v>
      </c>
      <c r="N4" s="206" t="s">
        <v>171</v>
      </c>
      <c r="O4" s="206" t="s">
        <v>172</v>
      </c>
      <c r="Q4" s="203" t="s">
        <v>174</v>
      </c>
      <c r="R4" s="230">
        <v>1</v>
      </c>
    </row>
    <row r="5" spans="1:18" x14ac:dyDescent="0.3">
      <c r="A5" s="203">
        <v>40</v>
      </c>
      <c r="B5" s="203">
        <v>1</v>
      </c>
      <c r="C5" s="203">
        <v>1</v>
      </c>
      <c r="D5" s="203">
        <v>33.049999999999997</v>
      </c>
      <c r="E5" s="203">
        <v>0</v>
      </c>
      <c r="F5" s="203">
        <v>5.75</v>
      </c>
      <c r="G5" s="203">
        <v>0</v>
      </c>
      <c r="H5" s="203">
        <v>0</v>
      </c>
      <c r="I5" s="203">
        <v>0</v>
      </c>
      <c r="J5" s="203">
        <v>19</v>
      </c>
      <c r="K5" s="203">
        <v>0</v>
      </c>
      <c r="L5" s="203">
        <v>3</v>
      </c>
      <c r="M5" s="203">
        <v>4.3</v>
      </c>
      <c r="N5" s="203">
        <v>1</v>
      </c>
      <c r="O5" s="203">
        <v>0</v>
      </c>
      <c r="Q5" s="203" t="s">
        <v>175</v>
      </c>
      <c r="R5" s="230">
        <v>2</v>
      </c>
    </row>
    <row r="6" spans="1:18" x14ac:dyDescent="0.3">
      <c r="A6" s="203">
        <v>40</v>
      </c>
      <c r="B6" s="203">
        <v>1</v>
      </c>
      <c r="C6" s="203">
        <v>2</v>
      </c>
      <c r="D6" s="203">
        <v>5340.4</v>
      </c>
      <c r="E6" s="203">
        <v>0</v>
      </c>
      <c r="F6" s="203">
        <v>925.2</v>
      </c>
      <c r="G6" s="203">
        <v>0</v>
      </c>
      <c r="H6" s="203">
        <v>0</v>
      </c>
      <c r="I6" s="203">
        <v>0</v>
      </c>
      <c r="J6" s="203">
        <v>3064</v>
      </c>
      <c r="K6" s="203">
        <v>0</v>
      </c>
      <c r="L6" s="203">
        <v>488</v>
      </c>
      <c r="M6" s="203">
        <v>687.2</v>
      </c>
      <c r="N6" s="203">
        <v>176</v>
      </c>
      <c r="O6" s="203">
        <v>0</v>
      </c>
      <c r="Q6" s="203" t="s">
        <v>176</v>
      </c>
      <c r="R6" s="230">
        <v>3</v>
      </c>
    </row>
    <row r="7" spans="1:18" x14ac:dyDescent="0.3">
      <c r="A7" s="203">
        <v>40</v>
      </c>
      <c r="B7" s="203">
        <v>1</v>
      </c>
      <c r="C7" s="203">
        <v>3</v>
      </c>
      <c r="D7" s="203">
        <v>38</v>
      </c>
      <c r="E7" s="203">
        <v>0</v>
      </c>
      <c r="F7" s="203">
        <v>27</v>
      </c>
      <c r="G7" s="203">
        <v>0</v>
      </c>
      <c r="H7" s="203">
        <v>0</v>
      </c>
      <c r="I7" s="203">
        <v>0</v>
      </c>
      <c r="J7" s="203">
        <v>11</v>
      </c>
      <c r="K7" s="203">
        <v>0</v>
      </c>
      <c r="L7" s="203">
        <v>0</v>
      </c>
      <c r="M7" s="203">
        <v>0</v>
      </c>
      <c r="N7" s="203">
        <v>0</v>
      </c>
      <c r="O7" s="203">
        <v>0</v>
      </c>
      <c r="Q7" s="203" t="s">
        <v>177</v>
      </c>
      <c r="R7" s="230">
        <v>4</v>
      </c>
    </row>
    <row r="8" spans="1:18" x14ac:dyDescent="0.3">
      <c r="A8" s="203">
        <v>40</v>
      </c>
      <c r="B8" s="203">
        <v>1</v>
      </c>
      <c r="C8" s="203">
        <v>4</v>
      </c>
      <c r="D8" s="203">
        <v>151</v>
      </c>
      <c r="E8" s="203">
        <v>0</v>
      </c>
      <c r="F8" s="203">
        <v>11</v>
      </c>
      <c r="G8" s="203">
        <v>0</v>
      </c>
      <c r="H8" s="203">
        <v>0</v>
      </c>
      <c r="I8" s="203">
        <v>0</v>
      </c>
      <c r="J8" s="203">
        <v>106</v>
      </c>
      <c r="K8" s="203">
        <v>0</v>
      </c>
      <c r="L8" s="203">
        <v>0</v>
      </c>
      <c r="M8" s="203">
        <v>34</v>
      </c>
      <c r="N8" s="203">
        <v>0</v>
      </c>
      <c r="O8" s="203">
        <v>0</v>
      </c>
      <c r="Q8" s="203" t="s">
        <v>178</v>
      </c>
      <c r="R8" s="230">
        <v>5</v>
      </c>
    </row>
    <row r="9" spans="1:18" x14ac:dyDescent="0.3">
      <c r="A9" s="203">
        <v>40</v>
      </c>
      <c r="B9" s="203">
        <v>1</v>
      </c>
      <c r="C9" s="203">
        <v>6</v>
      </c>
      <c r="D9" s="203">
        <v>1035569</v>
      </c>
      <c r="E9" s="203">
        <v>0</v>
      </c>
      <c r="F9" s="203">
        <v>316018</v>
      </c>
      <c r="G9" s="203">
        <v>0</v>
      </c>
      <c r="H9" s="203">
        <v>0</v>
      </c>
      <c r="I9" s="203">
        <v>0</v>
      </c>
      <c r="J9" s="203">
        <v>496150</v>
      </c>
      <c r="K9" s="203">
        <v>0</v>
      </c>
      <c r="L9" s="203">
        <v>49323</v>
      </c>
      <c r="M9" s="203">
        <v>159730</v>
      </c>
      <c r="N9" s="203">
        <v>14348</v>
      </c>
      <c r="O9" s="203">
        <v>0</v>
      </c>
      <c r="Q9" s="203" t="s">
        <v>179</v>
      </c>
      <c r="R9" s="230">
        <v>6</v>
      </c>
    </row>
    <row r="10" spans="1:18" x14ac:dyDescent="0.3">
      <c r="A10" s="203">
        <v>40</v>
      </c>
      <c r="B10" s="203">
        <v>2</v>
      </c>
      <c r="C10" s="203">
        <v>1</v>
      </c>
      <c r="D10" s="203">
        <v>33.049999999999997</v>
      </c>
      <c r="E10" s="203">
        <v>0</v>
      </c>
      <c r="F10" s="203">
        <v>5.75</v>
      </c>
      <c r="G10" s="203">
        <v>0</v>
      </c>
      <c r="H10" s="203">
        <v>0</v>
      </c>
      <c r="I10" s="203">
        <v>0</v>
      </c>
      <c r="J10" s="203">
        <v>19</v>
      </c>
      <c r="K10" s="203">
        <v>0</v>
      </c>
      <c r="L10" s="203">
        <v>3</v>
      </c>
      <c r="M10" s="203">
        <v>4.3</v>
      </c>
      <c r="N10" s="203">
        <v>1</v>
      </c>
      <c r="O10" s="203">
        <v>0</v>
      </c>
      <c r="Q10" s="203" t="s">
        <v>180</v>
      </c>
      <c r="R10" s="230">
        <v>7</v>
      </c>
    </row>
    <row r="11" spans="1:18" x14ac:dyDescent="0.3">
      <c r="A11" s="203">
        <v>40</v>
      </c>
      <c r="B11" s="203">
        <v>2</v>
      </c>
      <c r="C11" s="203">
        <v>2</v>
      </c>
      <c r="D11" s="203">
        <v>4616.8999999999996</v>
      </c>
      <c r="E11" s="203">
        <v>0</v>
      </c>
      <c r="F11" s="203">
        <v>824.8</v>
      </c>
      <c r="G11" s="203">
        <v>0</v>
      </c>
      <c r="H11" s="203">
        <v>0</v>
      </c>
      <c r="I11" s="203">
        <v>0</v>
      </c>
      <c r="J11" s="203">
        <v>2616.1</v>
      </c>
      <c r="K11" s="203">
        <v>0</v>
      </c>
      <c r="L11" s="203">
        <v>408</v>
      </c>
      <c r="M11" s="203">
        <v>608</v>
      </c>
      <c r="N11" s="203">
        <v>160</v>
      </c>
      <c r="O11" s="203">
        <v>0</v>
      </c>
      <c r="Q11" s="203" t="s">
        <v>181</v>
      </c>
      <c r="R11" s="230">
        <v>8</v>
      </c>
    </row>
    <row r="12" spans="1:18" x14ac:dyDescent="0.3">
      <c r="A12" s="203">
        <v>40</v>
      </c>
      <c r="B12" s="203">
        <v>2</v>
      </c>
      <c r="C12" s="203">
        <v>3</v>
      </c>
      <c r="D12" s="203">
        <v>34</v>
      </c>
      <c r="E12" s="203">
        <v>0</v>
      </c>
      <c r="F12" s="203">
        <v>23</v>
      </c>
      <c r="G12" s="203">
        <v>0</v>
      </c>
      <c r="H12" s="203">
        <v>0</v>
      </c>
      <c r="I12" s="203">
        <v>0</v>
      </c>
      <c r="J12" s="203">
        <v>11</v>
      </c>
      <c r="K12" s="203">
        <v>0</v>
      </c>
      <c r="L12" s="203">
        <v>0</v>
      </c>
      <c r="M12" s="203">
        <v>0</v>
      </c>
      <c r="N12" s="203">
        <v>0</v>
      </c>
      <c r="O12" s="203">
        <v>0</v>
      </c>
      <c r="Q12" s="203" t="s">
        <v>182</v>
      </c>
      <c r="R12" s="230">
        <v>9</v>
      </c>
    </row>
    <row r="13" spans="1:18" x14ac:dyDescent="0.3">
      <c r="A13" s="203">
        <v>40</v>
      </c>
      <c r="B13" s="203">
        <v>2</v>
      </c>
      <c r="C13" s="203">
        <v>4</v>
      </c>
      <c r="D13" s="203">
        <v>148</v>
      </c>
      <c r="E13" s="203">
        <v>0</v>
      </c>
      <c r="F13" s="203">
        <v>20</v>
      </c>
      <c r="G13" s="203">
        <v>0</v>
      </c>
      <c r="H13" s="203">
        <v>0</v>
      </c>
      <c r="I13" s="203">
        <v>0</v>
      </c>
      <c r="J13" s="203">
        <v>109</v>
      </c>
      <c r="K13" s="203">
        <v>0</v>
      </c>
      <c r="L13" s="203">
        <v>0</v>
      </c>
      <c r="M13" s="203">
        <v>19</v>
      </c>
      <c r="N13" s="203">
        <v>0</v>
      </c>
      <c r="O13" s="203">
        <v>0</v>
      </c>
      <c r="Q13" s="203" t="s">
        <v>183</v>
      </c>
      <c r="R13" s="230">
        <v>10</v>
      </c>
    </row>
    <row r="14" spans="1:18" x14ac:dyDescent="0.3">
      <c r="A14" s="203">
        <v>40</v>
      </c>
      <c r="B14" s="203">
        <v>2</v>
      </c>
      <c r="C14" s="203">
        <v>6</v>
      </c>
      <c r="D14" s="203">
        <v>1001102</v>
      </c>
      <c r="E14" s="203">
        <v>0</v>
      </c>
      <c r="F14" s="203">
        <v>317877</v>
      </c>
      <c r="G14" s="203">
        <v>0</v>
      </c>
      <c r="H14" s="203">
        <v>0</v>
      </c>
      <c r="I14" s="203">
        <v>0</v>
      </c>
      <c r="J14" s="203">
        <v>481829</v>
      </c>
      <c r="K14" s="203">
        <v>0</v>
      </c>
      <c r="L14" s="203">
        <v>48491</v>
      </c>
      <c r="M14" s="203">
        <v>137905</v>
      </c>
      <c r="N14" s="203">
        <v>15000</v>
      </c>
      <c r="O14" s="203">
        <v>0</v>
      </c>
      <c r="Q14" s="203" t="s">
        <v>184</v>
      </c>
      <c r="R14" s="230">
        <v>11</v>
      </c>
    </row>
    <row r="15" spans="1:18" x14ac:dyDescent="0.3">
      <c r="Q15" s="203" t="s">
        <v>185</v>
      </c>
      <c r="R15" s="230">
        <v>12</v>
      </c>
    </row>
    <row r="16" spans="1:18" x14ac:dyDescent="0.3">
      <c r="Q16" s="203" t="s">
        <v>173</v>
      </c>
      <c r="R16" s="230">
        <v>2014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0" bestFit="1" customWidth="1"/>
    <col min="2" max="2" width="7.77734375" style="86" customWidth="1"/>
    <col min="3" max="3" width="5.44140625" style="110" hidden="1" customWidth="1"/>
    <col min="4" max="4" width="7.77734375" style="86" customWidth="1"/>
    <col min="5" max="5" width="5.44140625" style="110" hidden="1" customWidth="1"/>
    <col min="6" max="6" width="7.77734375" style="86" customWidth="1"/>
    <col min="7" max="7" width="7.77734375" style="189" customWidth="1"/>
    <col min="8" max="8" width="7.77734375" style="86" customWidth="1"/>
    <col min="9" max="9" width="5.44140625" style="110" hidden="1" customWidth="1"/>
    <col min="10" max="10" width="7.77734375" style="86" customWidth="1"/>
    <col min="11" max="11" width="5.44140625" style="110" hidden="1" customWidth="1"/>
    <col min="12" max="12" width="7.77734375" style="86" customWidth="1"/>
    <col min="13" max="13" width="7.77734375" style="189" customWidth="1"/>
    <col min="14" max="14" width="7.77734375" style="86" customWidth="1"/>
    <col min="15" max="15" width="5" style="110" hidden="1" customWidth="1"/>
    <col min="16" max="16" width="7.77734375" style="86" customWidth="1"/>
    <col min="17" max="17" width="5" style="110" hidden="1" customWidth="1"/>
    <col min="18" max="18" width="7.77734375" style="86" customWidth="1"/>
    <col min="19" max="19" width="7.77734375" style="189" customWidth="1"/>
    <col min="20" max="16384" width="8.88671875" style="110"/>
  </cols>
  <sheetData>
    <row r="1" spans="1:19" ht="18.600000000000001" customHeight="1" thickBot="1" x14ac:dyDescent="0.4">
      <c r="A1" s="321" t="s">
        <v>900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</row>
    <row r="2" spans="1:19" ht="14.4" customHeight="1" thickBot="1" x14ac:dyDescent="0.35">
      <c r="A2" s="207" t="s">
        <v>214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1:19" ht="14.4" customHeight="1" thickBot="1" x14ac:dyDescent="0.35">
      <c r="A3" s="193" t="s">
        <v>116</v>
      </c>
      <c r="B3" s="194">
        <f>SUBTOTAL(9,B6:B1048576)</f>
        <v>5609934</v>
      </c>
      <c r="C3" s="195">
        <f t="shared" ref="C3:R3" si="0">SUBTOTAL(9,C6:C1048576)</f>
        <v>1</v>
      </c>
      <c r="D3" s="195">
        <f t="shared" si="0"/>
        <v>5418406</v>
      </c>
      <c r="E3" s="195">
        <f t="shared" si="0"/>
        <v>0.9658591348846528</v>
      </c>
      <c r="F3" s="195">
        <f t="shared" si="0"/>
        <v>5034517</v>
      </c>
      <c r="G3" s="196">
        <f>IF(B3&lt;&gt;0,F3/B3,"")</f>
        <v>0.8974289180585725</v>
      </c>
      <c r="H3" s="197">
        <f t="shared" si="0"/>
        <v>0</v>
      </c>
      <c r="I3" s="195">
        <f t="shared" si="0"/>
        <v>0</v>
      </c>
      <c r="J3" s="195">
        <f t="shared" si="0"/>
        <v>0</v>
      </c>
      <c r="K3" s="195">
        <f t="shared" si="0"/>
        <v>0</v>
      </c>
      <c r="L3" s="195">
        <f t="shared" si="0"/>
        <v>0</v>
      </c>
      <c r="M3" s="198" t="str">
        <f>IF(H3&lt;&gt;0,L3/H3,"")</f>
        <v/>
      </c>
      <c r="N3" s="194">
        <f t="shared" si="0"/>
        <v>0</v>
      </c>
      <c r="O3" s="195">
        <f t="shared" si="0"/>
        <v>0</v>
      </c>
      <c r="P3" s="195">
        <f t="shared" si="0"/>
        <v>0</v>
      </c>
      <c r="Q3" s="195">
        <f t="shared" si="0"/>
        <v>0</v>
      </c>
      <c r="R3" s="195">
        <f t="shared" si="0"/>
        <v>0</v>
      </c>
      <c r="S3" s="196" t="str">
        <f>IF(N3&lt;&gt;0,R3/N3,"")</f>
        <v/>
      </c>
    </row>
    <row r="4" spans="1:19" ht="14.4" customHeight="1" x14ac:dyDescent="0.3">
      <c r="A4" s="322" t="s">
        <v>88</v>
      </c>
      <c r="B4" s="323" t="s">
        <v>89</v>
      </c>
      <c r="C4" s="324"/>
      <c r="D4" s="324"/>
      <c r="E4" s="324"/>
      <c r="F4" s="324"/>
      <c r="G4" s="325"/>
      <c r="H4" s="323" t="s">
        <v>90</v>
      </c>
      <c r="I4" s="324"/>
      <c r="J4" s="324"/>
      <c r="K4" s="324"/>
      <c r="L4" s="324"/>
      <c r="M4" s="325"/>
      <c r="N4" s="323" t="s">
        <v>91</v>
      </c>
      <c r="O4" s="324"/>
      <c r="P4" s="324"/>
      <c r="Q4" s="324"/>
      <c r="R4" s="324"/>
      <c r="S4" s="325"/>
    </row>
    <row r="5" spans="1:19" ht="14.4" customHeight="1" thickBot="1" x14ac:dyDescent="0.35">
      <c r="A5" s="393"/>
      <c r="B5" s="394">
        <v>2012</v>
      </c>
      <c r="C5" s="395"/>
      <c r="D5" s="395">
        <v>2013</v>
      </c>
      <c r="E5" s="395"/>
      <c r="F5" s="395">
        <v>2014</v>
      </c>
      <c r="G5" s="396" t="s">
        <v>5</v>
      </c>
      <c r="H5" s="394">
        <v>2012</v>
      </c>
      <c r="I5" s="395"/>
      <c r="J5" s="395">
        <v>2013</v>
      </c>
      <c r="K5" s="395"/>
      <c r="L5" s="395">
        <v>2014</v>
      </c>
      <c r="M5" s="396" t="s">
        <v>5</v>
      </c>
      <c r="N5" s="394">
        <v>2012</v>
      </c>
      <c r="O5" s="395"/>
      <c r="P5" s="395">
        <v>2013</v>
      </c>
      <c r="Q5" s="395"/>
      <c r="R5" s="395">
        <v>2014</v>
      </c>
      <c r="S5" s="396" t="s">
        <v>5</v>
      </c>
    </row>
    <row r="6" spans="1:19" ht="14.4" customHeight="1" thickBot="1" x14ac:dyDescent="0.35">
      <c r="A6" s="401" t="s">
        <v>897</v>
      </c>
      <c r="B6" s="397">
        <v>5609934</v>
      </c>
      <c r="C6" s="398">
        <v>1</v>
      </c>
      <c r="D6" s="397">
        <v>5418406</v>
      </c>
      <c r="E6" s="398">
        <v>0.9658591348846528</v>
      </c>
      <c r="F6" s="397">
        <v>5034517</v>
      </c>
      <c r="G6" s="399">
        <v>0.8974289180585725</v>
      </c>
      <c r="H6" s="397"/>
      <c r="I6" s="398"/>
      <c r="J6" s="397"/>
      <c r="K6" s="398"/>
      <c r="L6" s="397"/>
      <c r="M6" s="399"/>
      <c r="N6" s="397"/>
      <c r="O6" s="398"/>
      <c r="P6" s="397"/>
      <c r="Q6" s="398"/>
      <c r="R6" s="397"/>
      <c r="S6" s="400"/>
    </row>
    <row r="7" spans="1:19" ht="14.4" customHeight="1" x14ac:dyDescent="0.3">
      <c r="A7" s="402" t="s">
        <v>898</v>
      </c>
    </row>
    <row r="8" spans="1:19" ht="14.4" customHeight="1" x14ac:dyDescent="0.3">
      <c r="A8" s="403" t="s">
        <v>159</v>
      </c>
    </row>
    <row r="9" spans="1:19" ht="14.4" customHeight="1" x14ac:dyDescent="0.3">
      <c r="A9" s="402" t="s">
        <v>899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2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10" bestFit="1" customWidth="1"/>
    <col min="2" max="2" width="2.109375" style="110" bestFit="1" customWidth="1"/>
    <col min="3" max="3" width="8" style="110" bestFit="1" customWidth="1"/>
    <col min="4" max="4" width="50.88671875" style="110" bestFit="1" customWidth="1"/>
    <col min="5" max="6" width="11.109375" style="186" customWidth="1"/>
    <col min="7" max="8" width="9.33203125" style="110" hidden="1" customWidth="1"/>
    <col min="9" max="10" width="11.109375" style="186" customWidth="1"/>
    <col min="11" max="12" width="9.33203125" style="110" hidden="1" customWidth="1"/>
    <col min="13" max="14" width="11.109375" style="186" customWidth="1"/>
    <col min="15" max="15" width="11.109375" style="189" customWidth="1"/>
    <col min="16" max="16" width="11.109375" style="186" customWidth="1"/>
    <col min="17" max="16384" width="8.88671875" style="110"/>
  </cols>
  <sheetData>
    <row r="1" spans="1:16" ht="18.600000000000001" customHeight="1" thickBot="1" x14ac:dyDescent="0.4">
      <c r="A1" s="283" t="s">
        <v>1017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</row>
    <row r="2" spans="1:16" ht="14.4" customHeight="1" thickBot="1" x14ac:dyDescent="0.35">
      <c r="A2" s="207" t="s">
        <v>214</v>
      </c>
      <c r="B2" s="111"/>
      <c r="C2" s="111"/>
      <c r="D2" s="111"/>
      <c r="E2" s="201"/>
      <c r="F2" s="201"/>
      <c r="G2" s="111"/>
      <c r="H2" s="111"/>
      <c r="I2" s="201"/>
      <c r="J2" s="201"/>
      <c r="K2" s="111"/>
      <c r="L2" s="111"/>
      <c r="M2" s="201"/>
      <c r="N2" s="201"/>
      <c r="O2" s="202"/>
      <c r="P2" s="201"/>
    </row>
    <row r="3" spans="1:16" ht="14.4" customHeight="1" thickBot="1" x14ac:dyDescent="0.35">
      <c r="D3" s="65" t="s">
        <v>116</v>
      </c>
      <c r="E3" s="82">
        <f t="shared" ref="E3:N3" si="0">SUBTOTAL(9,E6:E1048576)</f>
        <v>26636</v>
      </c>
      <c r="F3" s="83">
        <f t="shared" si="0"/>
        <v>5609934</v>
      </c>
      <c r="G3" s="58"/>
      <c r="H3" s="58"/>
      <c r="I3" s="83">
        <f t="shared" si="0"/>
        <v>24909</v>
      </c>
      <c r="J3" s="83">
        <f t="shared" si="0"/>
        <v>5418406</v>
      </c>
      <c r="K3" s="58"/>
      <c r="L3" s="58"/>
      <c r="M3" s="83">
        <f t="shared" si="0"/>
        <v>23186</v>
      </c>
      <c r="N3" s="83">
        <f t="shared" si="0"/>
        <v>5034517</v>
      </c>
      <c r="O3" s="59">
        <f>IF(F3=0,0,N3/F3)</f>
        <v>0.8974289180585725</v>
      </c>
      <c r="P3" s="84">
        <f>IF(M3=0,0,N3/M3)</f>
        <v>217.13607349262486</v>
      </c>
    </row>
    <row r="4" spans="1:16" ht="14.4" customHeight="1" x14ac:dyDescent="0.3">
      <c r="A4" s="327" t="s">
        <v>84</v>
      </c>
      <c r="B4" s="328" t="s">
        <v>85</v>
      </c>
      <c r="C4" s="329" t="s">
        <v>86</v>
      </c>
      <c r="D4" s="330" t="s">
        <v>59</v>
      </c>
      <c r="E4" s="331">
        <v>2012</v>
      </c>
      <c r="F4" s="332"/>
      <c r="G4" s="81"/>
      <c r="H4" s="81"/>
      <c r="I4" s="331">
        <v>2013</v>
      </c>
      <c r="J4" s="332"/>
      <c r="K4" s="81"/>
      <c r="L4" s="81"/>
      <c r="M4" s="331">
        <v>2014</v>
      </c>
      <c r="N4" s="332"/>
      <c r="O4" s="333" t="s">
        <v>5</v>
      </c>
      <c r="P4" s="326" t="s">
        <v>87</v>
      </c>
    </row>
    <row r="5" spans="1:16" ht="14.4" customHeight="1" thickBot="1" x14ac:dyDescent="0.35">
      <c r="A5" s="404"/>
      <c r="B5" s="405"/>
      <c r="C5" s="406"/>
      <c r="D5" s="407"/>
      <c r="E5" s="408" t="s">
        <v>61</v>
      </c>
      <c r="F5" s="409" t="s">
        <v>17</v>
      </c>
      <c r="G5" s="410"/>
      <c r="H5" s="410"/>
      <c r="I5" s="408" t="s">
        <v>61</v>
      </c>
      <c r="J5" s="409" t="s">
        <v>17</v>
      </c>
      <c r="K5" s="410"/>
      <c r="L5" s="410"/>
      <c r="M5" s="408" t="s">
        <v>61</v>
      </c>
      <c r="N5" s="409" t="s">
        <v>17</v>
      </c>
      <c r="O5" s="411"/>
      <c r="P5" s="412"/>
    </row>
    <row r="6" spans="1:16" ht="14.4" customHeight="1" x14ac:dyDescent="0.3">
      <c r="A6" s="375" t="s">
        <v>901</v>
      </c>
      <c r="B6" s="376" t="s">
        <v>902</v>
      </c>
      <c r="C6" s="376" t="s">
        <v>903</v>
      </c>
      <c r="D6" s="376" t="s">
        <v>904</v>
      </c>
      <c r="E6" s="379">
        <v>59</v>
      </c>
      <c r="F6" s="379">
        <v>9322</v>
      </c>
      <c r="G6" s="376">
        <v>1</v>
      </c>
      <c r="H6" s="376">
        <v>158</v>
      </c>
      <c r="I6" s="379">
        <v>73</v>
      </c>
      <c r="J6" s="379">
        <v>11607</v>
      </c>
      <c r="K6" s="376">
        <v>1.2451190731602659</v>
      </c>
      <c r="L6" s="376">
        <v>159</v>
      </c>
      <c r="M6" s="379">
        <v>81</v>
      </c>
      <c r="N6" s="379">
        <v>12879</v>
      </c>
      <c r="O6" s="413">
        <v>1.3815704784381033</v>
      </c>
      <c r="P6" s="380">
        <v>159</v>
      </c>
    </row>
    <row r="7" spans="1:16" ht="14.4" customHeight="1" x14ac:dyDescent="0.3">
      <c r="A7" s="381" t="s">
        <v>901</v>
      </c>
      <c r="B7" s="382" t="s">
        <v>902</v>
      </c>
      <c r="C7" s="382" t="s">
        <v>905</v>
      </c>
      <c r="D7" s="382" t="s">
        <v>906</v>
      </c>
      <c r="E7" s="385">
        <v>848</v>
      </c>
      <c r="F7" s="385">
        <v>102608</v>
      </c>
      <c r="G7" s="382">
        <v>1</v>
      </c>
      <c r="H7" s="382">
        <v>121</v>
      </c>
      <c r="I7" s="385">
        <v>767</v>
      </c>
      <c r="J7" s="385">
        <v>93574</v>
      </c>
      <c r="K7" s="382">
        <v>0.91195618275378143</v>
      </c>
      <c r="L7" s="382">
        <v>122</v>
      </c>
      <c r="M7" s="385">
        <v>940</v>
      </c>
      <c r="N7" s="385">
        <v>114680</v>
      </c>
      <c r="O7" s="414">
        <v>1.1176516450958989</v>
      </c>
      <c r="P7" s="386">
        <v>122</v>
      </c>
    </row>
    <row r="8" spans="1:16" ht="14.4" customHeight="1" x14ac:dyDescent="0.3">
      <c r="A8" s="381" t="s">
        <v>901</v>
      </c>
      <c r="B8" s="382" t="s">
        <v>902</v>
      </c>
      <c r="C8" s="382" t="s">
        <v>907</v>
      </c>
      <c r="D8" s="382" t="s">
        <v>908</v>
      </c>
      <c r="E8" s="385">
        <v>1172</v>
      </c>
      <c r="F8" s="385">
        <v>73836</v>
      </c>
      <c r="G8" s="382">
        <v>1</v>
      </c>
      <c r="H8" s="382">
        <v>63</v>
      </c>
      <c r="I8" s="385">
        <v>916</v>
      </c>
      <c r="J8" s="385">
        <v>58624</v>
      </c>
      <c r="K8" s="382">
        <v>0.79397583834443908</v>
      </c>
      <c r="L8" s="382">
        <v>64</v>
      </c>
      <c r="M8" s="385">
        <v>809</v>
      </c>
      <c r="N8" s="385">
        <v>51776</v>
      </c>
      <c r="O8" s="414">
        <v>0.70122975242429164</v>
      </c>
      <c r="P8" s="386">
        <v>64</v>
      </c>
    </row>
    <row r="9" spans="1:16" ht="14.4" customHeight="1" x14ac:dyDescent="0.3">
      <c r="A9" s="381" t="s">
        <v>901</v>
      </c>
      <c r="B9" s="382" t="s">
        <v>902</v>
      </c>
      <c r="C9" s="382" t="s">
        <v>909</v>
      </c>
      <c r="D9" s="382" t="s">
        <v>910</v>
      </c>
      <c r="E9" s="385"/>
      <c r="F9" s="385"/>
      <c r="G9" s="382"/>
      <c r="H9" s="382"/>
      <c r="I9" s="385">
        <v>1</v>
      </c>
      <c r="J9" s="385">
        <v>180</v>
      </c>
      <c r="K9" s="382"/>
      <c r="L9" s="382">
        <v>180</v>
      </c>
      <c r="M9" s="385">
        <v>2</v>
      </c>
      <c r="N9" s="385">
        <v>360</v>
      </c>
      <c r="O9" s="414"/>
      <c r="P9" s="386">
        <v>180</v>
      </c>
    </row>
    <row r="10" spans="1:16" ht="14.4" customHeight="1" x14ac:dyDescent="0.3">
      <c r="A10" s="381" t="s">
        <v>901</v>
      </c>
      <c r="B10" s="382" t="s">
        <v>902</v>
      </c>
      <c r="C10" s="382" t="s">
        <v>911</v>
      </c>
      <c r="D10" s="382" t="s">
        <v>912</v>
      </c>
      <c r="E10" s="385">
        <v>323</v>
      </c>
      <c r="F10" s="385">
        <v>70091</v>
      </c>
      <c r="G10" s="382">
        <v>1</v>
      </c>
      <c r="H10" s="382">
        <v>217</v>
      </c>
      <c r="I10" s="385">
        <v>300</v>
      </c>
      <c r="J10" s="385">
        <v>65700</v>
      </c>
      <c r="K10" s="382">
        <v>0.93735286984063571</v>
      </c>
      <c r="L10" s="382">
        <v>219</v>
      </c>
      <c r="M10" s="385">
        <v>335</v>
      </c>
      <c r="N10" s="385">
        <v>73365</v>
      </c>
      <c r="O10" s="414">
        <v>1.0467107046553765</v>
      </c>
      <c r="P10" s="386">
        <v>219</v>
      </c>
    </row>
    <row r="11" spans="1:16" ht="14.4" customHeight="1" x14ac:dyDescent="0.3">
      <c r="A11" s="381" t="s">
        <v>901</v>
      </c>
      <c r="B11" s="382" t="s">
        <v>902</v>
      </c>
      <c r="C11" s="382" t="s">
        <v>913</v>
      </c>
      <c r="D11" s="382" t="s">
        <v>914</v>
      </c>
      <c r="E11" s="385">
        <v>73</v>
      </c>
      <c r="F11" s="385">
        <v>6132</v>
      </c>
      <c r="G11" s="382">
        <v>1</v>
      </c>
      <c r="H11" s="382">
        <v>84</v>
      </c>
      <c r="I11" s="385">
        <v>82</v>
      </c>
      <c r="J11" s="385">
        <v>6888</v>
      </c>
      <c r="K11" s="382">
        <v>1.1232876712328768</v>
      </c>
      <c r="L11" s="382">
        <v>84</v>
      </c>
      <c r="M11" s="385">
        <v>62</v>
      </c>
      <c r="N11" s="385">
        <v>5208</v>
      </c>
      <c r="O11" s="414">
        <v>0.84931506849315064</v>
      </c>
      <c r="P11" s="386">
        <v>84</v>
      </c>
    </row>
    <row r="12" spans="1:16" ht="14.4" customHeight="1" x14ac:dyDescent="0.3">
      <c r="A12" s="381" t="s">
        <v>901</v>
      </c>
      <c r="B12" s="382" t="s">
        <v>902</v>
      </c>
      <c r="C12" s="382" t="s">
        <v>915</v>
      </c>
      <c r="D12" s="382" t="s">
        <v>916</v>
      </c>
      <c r="E12" s="385">
        <v>23</v>
      </c>
      <c r="F12" s="385">
        <v>6647</v>
      </c>
      <c r="G12" s="382">
        <v>1</v>
      </c>
      <c r="H12" s="382">
        <v>289</v>
      </c>
      <c r="I12" s="385">
        <v>30</v>
      </c>
      <c r="J12" s="385">
        <v>8700</v>
      </c>
      <c r="K12" s="382">
        <v>1.308861140364074</v>
      </c>
      <c r="L12" s="382">
        <v>290</v>
      </c>
      <c r="M12" s="385">
        <v>23</v>
      </c>
      <c r="N12" s="385">
        <v>6670</v>
      </c>
      <c r="O12" s="414">
        <v>1.0034602076124568</v>
      </c>
      <c r="P12" s="386">
        <v>290</v>
      </c>
    </row>
    <row r="13" spans="1:16" ht="14.4" customHeight="1" x14ac:dyDescent="0.3">
      <c r="A13" s="381" t="s">
        <v>901</v>
      </c>
      <c r="B13" s="382" t="s">
        <v>902</v>
      </c>
      <c r="C13" s="382" t="s">
        <v>917</v>
      </c>
      <c r="D13" s="382" t="s">
        <v>918</v>
      </c>
      <c r="E13" s="385">
        <v>80</v>
      </c>
      <c r="F13" s="385">
        <v>93120</v>
      </c>
      <c r="G13" s="382">
        <v>1</v>
      </c>
      <c r="H13" s="382">
        <v>1164</v>
      </c>
      <c r="I13" s="385">
        <v>286</v>
      </c>
      <c r="J13" s="385">
        <v>333190</v>
      </c>
      <c r="K13" s="382">
        <v>3.5780713058419242</v>
      </c>
      <c r="L13" s="382">
        <v>1165</v>
      </c>
      <c r="M13" s="385">
        <v>293</v>
      </c>
      <c r="N13" s="385">
        <v>341345</v>
      </c>
      <c r="O13" s="414">
        <v>3.66564647766323</v>
      </c>
      <c r="P13" s="386">
        <v>1165</v>
      </c>
    </row>
    <row r="14" spans="1:16" ht="14.4" customHeight="1" x14ac:dyDescent="0.3">
      <c r="A14" s="381" t="s">
        <v>901</v>
      </c>
      <c r="B14" s="382" t="s">
        <v>902</v>
      </c>
      <c r="C14" s="382" t="s">
        <v>919</v>
      </c>
      <c r="D14" s="382" t="s">
        <v>920</v>
      </c>
      <c r="E14" s="385">
        <v>3258</v>
      </c>
      <c r="F14" s="385">
        <v>127062</v>
      </c>
      <c r="G14" s="382">
        <v>1</v>
      </c>
      <c r="H14" s="382">
        <v>39</v>
      </c>
      <c r="I14" s="385">
        <v>3211</v>
      </c>
      <c r="J14" s="385">
        <v>125229</v>
      </c>
      <c r="K14" s="382">
        <v>0.98557397176181705</v>
      </c>
      <c r="L14" s="382">
        <v>39</v>
      </c>
      <c r="M14" s="385">
        <v>2894</v>
      </c>
      <c r="N14" s="385">
        <v>112866</v>
      </c>
      <c r="O14" s="414">
        <v>0.8882750153468385</v>
      </c>
      <c r="P14" s="386">
        <v>39</v>
      </c>
    </row>
    <row r="15" spans="1:16" ht="14.4" customHeight="1" x14ac:dyDescent="0.3">
      <c r="A15" s="381" t="s">
        <v>901</v>
      </c>
      <c r="B15" s="382" t="s">
        <v>902</v>
      </c>
      <c r="C15" s="382" t="s">
        <v>921</v>
      </c>
      <c r="D15" s="382" t="s">
        <v>922</v>
      </c>
      <c r="E15" s="385">
        <v>5</v>
      </c>
      <c r="F15" s="385">
        <v>2020</v>
      </c>
      <c r="G15" s="382">
        <v>1</v>
      </c>
      <c r="H15" s="382">
        <v>404</v>
      </c>
      <c r="I15" s="385"/>
      <c r="J15" s="385"/>
      <c r="K15" s="382"/>
      <c r="L15" s="382"/>
      <c r="M15" s="385"/>
      <c r="N15" s="385"/>
      <c r="O15" s="414"/>
      <c r="P15" s="386"/>
    </row>
    <row r="16" spans="1:16" ht="14.4" customHeight="1" x14ac:dyDescent="0.3">
      <c r="A16" s="381" t="s">
        <v>901</v>
      </c>
      <c r="B16" s="382" t="s">
        <v>902</v>
      </c>
      <c r="C16" s="382" t="s">
        <v>923</v>
      </c>
      <c r="D16" s="382" t="s">
        <v>924</v>
      </c>
      <c r="E16" s="385">
        <v>523</v>
      </c>
      <c r="F16" s="385">
        <v>199786</v>
      </c>
      <c r="G16" s="382">
        <v>1</v>
      </c>
      <c r="H16" s="382">
        <v>382</v>
      </c>
      <c r="I16" s="385">
        <v>350</v>
      </c>
      <c r="J16" s="385">
        <v>133700</v>
      </c>
      <c r="K16" s="382">
        <v>0.6692160611854685</v>
      </c>
      <c r="L16" s="382">
        <v>382</v>
      </c>
      <c r="M16" s="385">
        <v>333</v>
      </c>
      <c r="N16" s="385">
        <v>127206</v>
      </c>
      <c r="O16" s="414">
        <v>0.6367112810707457</v>
      </c>
      <c r="P16" s="386">
        <v>382</v>
      </c>
    </row>
    <row r="17" spans="1:16" ht="14.4" customHeight="1" x14ac:dyDescent="0.3">
      <c r="A17" s="381" t="s">
        <v>901</v>
      </c>
      <c r="B17" s="382" t="s">
        <v>902</v>
      </c>
      <c r="C17" s="382" t="s">
        <v>925</v>
      </c>
      <c r="D17" s="382" t="s">
        <v>926</v>
      </c>
      <c r="E17" s="385">
        <v>817</v>
      </c>
      <c r="F17" s="385">
        <v>29412</v>
      </c>
      <c r="G17" s="382">
        <v>1</v>
      </c>
      <c r="H17" s="382">
        <v>36</v>
      </c>
      <c r="I17" s="385">
        <v>770</v>
      </c>
      <c r="J17" s="385">
        <v>28490</v>
      </c>
      <c r="K17" s="382">
        <v>0.9686522507819938</v>
      </c>
      <c r="L17" s="382">
        <v>37</v>
      </c>
      <c r="M17" s="385">
        <v>573</v>
      </c>
      <c r="N17" s="385">
        <v>21201</v>
      </c>
      <c r="O17" s="414">
        <v>0.72082823337413304</v>
      </c>
      <c r="P17" s="386">
        <v>37</v>
      </c>
    </row>
    <row r="18" spans="1:16" ht="14.4" customHeight="1" x14ac:dyDescent="0.3">
      <c r="A18" s="381" t="s">
        <v>901</v>
      </c>
      <c r="B18" s="382" t="s">
        <v>902</v>
      </c>
      <c r="C18" s="382" t="s">
        <v>927</v>
      </c>
      <c r="D18" s="382" t="s">
        <v>928</v>
      </c>
      <c r="E18" s="385">
        <v>168</v>
      </c>
      <c r="F18" s="385">
        <v>14448</v>
      </c>
      <c r="G18" s="382">
        <v>1</v>
      </c>
      <c r="H18" s="382">
        <v>86</v>
      </c>
      <c r="I18" s="385">
        <v>145</v>
      </c>
      <c r="J18" s="385">
        <v>12470</v>
      </c>
      <c r="K18" s="382">
        <v>0.86309523809523814</v>
      </c>
      <c r="L18" s="382">
        <v>86</v>
      </c>
      <c r="M18" s="385">
        <v>102</v>
      </c>
      <c r="N18" s="385">
        <v>8772</v>
      </c>
      <c r="O18" s="414">
        <v>0.6071428571428571</v>
      </c>
      <c r="P18" s="386">
        <v>86</v>
      </c>
    </row>
    <row r="19" spans="1:16" ht="14.4" customHeight="1" x14ac:dyDescent="0.3">
      <c r="A19" s="381" t="s">
        <v>901</v>
      </c>
      <c r="B19" s="382" t="s">
        <v>902</v>
      </c>
      <c r="C19" s="382" t="s">
        <v>929</v>
      </c>
      <c r="D19" s="382" t="s">
        <v>930</v>
      </c>
      <c r="E19" s="385">
        <v>922</v>
      </c>
      <c r="F19" s="385">
        <v>409368</v>
      </c>
      <c r="G19" s="382">
        <v>1</v>
      </c>
      <c r="H19" s="382">
        <v>444</v>
      </c>
      <c r="I19" s="385">
        <v>875</v>
      </c>
      <c r="J19" s="385">
        <v>388500</v>
      </c>
      <c r="K19" s="382">
        <v>0.94902386117136661</v>
      </c>
      <c r="L19" s="382">
        <v>444</v>
      </c>
      <c r="M19" s="385">
        <v>935</v>
      </c>
      <c r="N19" s="385">
        <v>415140</v>
      </c>
      <c r="O19" s="414">
        <v>1.0140997830802603</v>
      </c>
      <c r="P19" s="386">
        <v>444</v>
      </c>
    </row>
    <row r="20" spans="1:16" ht="14.4" customHeight="1" x14ac:dyDescent="0.3">
      <c r="A20" s="381" t="s">
        <v>901</v>
      </c>
      <c r="B20" s="382" t="s">
        <v>902</v>
      </c>
      <c r="C20" s="382" t="s">
        <v>931</v>
      </c>
      <c r="D20" s="382" t="s">
        <v>932</v>
      </c>
      <c r="E20" s="385">
        <v>115</v>
      </c>
      <c r="F20" s="385">
        <v>4600</v>
      </c>
      <c r="G20" s="382">
        <v>1</v>
      </c>
      <c r="H20" s="382">
        <v>40</v>
      </c>
      <c r="I20" s="385">
        <v>98</v>
      </c>
      <c r="J20" s="385">
        <v>4018</v>
      </c>
      <c r="K20" s="382">
        <v>0.87347826086956526</v>
      </c>
      <c r="L20" s="382">
        <v>41</v>
      </c>
      <c r="M20" s="385">
        <v>103</v>
      </c>
      <c r="N20" s="385">
        <v>4223</v>
      </c>
      <c r="O20" s="414">
        <v>0.91804347826086952</v>
      </c>
      <c r="P20" s="386">
        <v>41</v>
      </c>
    </row>
    <row r="21" spans="1:16" ht="14.4" customHeight="1" x14ac:dyDescent="0.3">
      <c r="A21" s="381" t="s">
        <v>901</v>
      </c>
      <c r="B21" s="382" t="s">
        <v>902</v>
      </c>
      <c r="C21" s="382" t="s">
        <v>933</v>
      </c>
      <c r="D21" s="382" t="s">
        <v>934</v>
      </c>
      <c r="E21" s="385">
        <v>240</v>
      </c>
      <c r="F21" s="385">
        <v>117600</v>
      </c>
      <c r="G21" s="382">
        <v>1</v>
      </c>
      <c r="H21" s="382">
        <v>490</v>
      </c>
      <c r="I21" s="385">
        <v>188</v>
      </c>
      <c r="J21" s="385">
        <v>92120</v>
      </c>
      <c r="K21" s="382">
        <v>0.78333333333333333</v>
      </c>
      <c r="L21" s="382">
        <v>490</v>
      </c>
      <c r="M21" s="385">
        <v>315</v>
      </c>
      <c r="N21" s="385">
        <v>154350</v>
      </c>
      <c r="O21" s="414">
        <v>1.3125</v>
      </c>
      <c r="P21" s="386">
        <v>490</v>
      </c>
    </row>
    <row r="22" spans="1:16" ht="14.4" customHeight="1" x14ac:dyDescent="0.3">
      <c r="A22" s="381" t="s">
        <v>901</v>
      </c>
      <c r="B22" s="382" t="s">
        <v>902</v>
      </c>
      <c r="C22" s="382" t="s">
        <v>935</v>
      </c>
      <c r="D22" s="382" t="s">
        <v>936</v>
      </c>
      <c r="E22" s="385">
        <v>139</v>
      </c>
      <c r="F22" s="385">
        <v>4309</v>
      </c>
      <c r="G22" s="382">
        <v>1</v>
      </c>
      <c r="H22" s="382">
        <v>31</v>
      </c>
      <c r="I22" s="385">
        <v>141</v>
      </c>
      <c r="J22" s="385">
        <v>4371</v>
      </c>
      <c r="K22" s="382">
        <v>1.014388489208633</v>
      </c>
      <c r="L22" s="382">
        <v>31</v>
      </c>
      <c r="M22" s="385">
        <v>130</v>
      </c>
      <c r="N22" s="385">
        <v>4030</v>
      </c>
      <c r="O22" s="414">
        <v>0.93525179856115104</v>
      </c>
      <c r="P22" s="386">
        <v>31</v>
      </c>
    </row>
    <row r="23" spans="1:16" ht="14.4" customHeight="1" x14ac:dyDescent="0.3">
      <c r="A23" s="381" t="s">
        <v>901</v>
      </c>
      <c r="B23" s="382" t="s">
        <v>902</v>
      </c>
      <c r="C23" s="382" t="s">
        <v>937</v>
      </c>
      <c r="D23" s="382" t="s">
        <v>938</v>
      </c>
      <c r="E23" s="385">
        <v>11</v>
      </c>
      <c r="F23" s="385">
        <v>869</v>
      </c>
      <c r="G23" s="382">
        <v>1</v>
      </c>
      <c r="H23" s="382">
        <v>79</v>
      </c>
      <c r="I23" s="385">
        <v>2</v>
      </c>
      <c r="J23" s="385">
        <v>160</v>
      </c>
      <c r="K23" s="382">
        <v>0.18411967779056387</v>
      </c>
      <c r="L23" s="382">
        <v>80</v>
      </c>
      <c r="M23" s="385"/>
      <c r="N23" s="385"/>
      <c r="O23" s="414"/>
      <c r="P23" s="386"/>
    </row>
    <row r="24" spans="1:16" ht="14.4" customHeight="1" x14ac:dyDescent="0.3">
      <c r="A24" s="381" t="s">
        <v>901</v>
      </c>
      <c r="B24" s="382" t="s">
        <v>902</v>
      </c>
      <c r="C24" s="382" t="s">
        <v>939</v>
      </c>
      <c r="D24" s="382" t="s">
        <v>940</v>
      </c>
      <c r="E24" s="385">
        <v>61</v>
      </c>
      <c r="F24" s="385">
        <v>12444</v>
      </c>
      <c r="G24" s="382">
        <v>1</v>
      </c>
      <c r="H24" s="382">
        <v>204</v>
      </c>
      <c r="I24" s="385">
        <v>173</v>
      </c>
      <c r="J24" s="385">
        <v>35465</v>
      </c>
      <c r="K24" s="382">
        <v>2.8499678559948571</v>
      </c>
      <c r="L24" s="382">
        <v>205</v>
      </c>
      <c r="M24" s="385">
        <v>111</v>
      </c>
      <c r="N24" s="385">
        <v>22755</v>
      </c>
      <c r="O24" s="414">
        <v>1.8285920925747348</v>
      </c>
      <c r="P24" s="386">
        <v>205</v>
      </c>
    </row>
    <row r="25" spans="1:16" ht="14.4" customHeight="1" x14ac:dyDescent="0.3">
      <c r="A25" s="381" t="s">
        <v>901</v>
      </c>
      <c r="B25" s="382" t="s">
        <v>902</v>
      </c>
      <c r="C25" s="382" t="s">
        <v>941</v>
      </c>
      <c r="D25" s="382" t="s">
        <v>942</v>
      </c>
      <c r="E25" s="385">
        <v>71</v>
      </c>
      <c r="F25" s="385">
        <v>26696</v>
      </c>
      <c r="G25" s="382">
        <v>1</v>
      </c>
      <c r="H25" s="382">
        <v>376</v>
      </c>
      <c r="I25" s="385">
        <v>165</v>
      </c>
      <c r="J25" s="385">
        <v>62205</v>
      </c>
      <c r="K25" s="382">
        <v>2.3301243632004796</v>
      </c>
      <c r="L25" s="382">
        <v>377</v>
      </c>
      <c r="M25" s="385">
        <v>105</v>
      </c>
      <c r="N25" s="385">
        <v>39585</v>
      </c>
      <c r="O25" s="414">
        <v>1.4828064129457597</v>
      </c>
      <c r="P25" s="386">
        <v>377</v>
      </c>
    </row>
    <row r="26" spans="1:16" ht="14.4" customHeight="1" x14ac:dyDescent="0.3">
      <c r="A26" s="381" t="s">
        <v>901</v>
      </c>
      <c r="B26" s="382" t="s">
        <v>902</v>
      </c>
      <c r="C26" s="382" t="s">
        <v>943</v>
      </c>
      <c r="D26" s="382" t="s">
        <v>944</v>
      </c>
      <c r="E26" s="385">
        <v>139</v>
      </c>
      <c r="F26" s="385">
        <v>31970</v>
      </c>
      <c r="G26" s="382">
        <v>1</v>
      </c>
      <c r="H26" s="382">
        <v>230</v>
      </c>
      <c r="I26" s="385">
        <v>120</v>
      </c>
      <c r="J26" s="385">
        <v>27720</v>
      </c>
      <c r="K26" s="382">
        <v>0.8670628714419768</v>
      </c>
      <c r="L26" s="382">
        <v>231</v>
      </c>
      <c r="M26" s="385">
        <v>197</v>
      </c>
      <c r="N26" s="385">
        <v>45507</v>
      </c>
      <c r="O26" s="414">
        <v>1.4234282139505787</v>
      </c>
      <c r="P26" s="386">
        <v>231</v>
      </c>
    </row>
    <row r="27" spans="1:16" ht="14.4" customHeight="1" x14ac:dyDescent="0.3">
      <c r="A27" s="381" t="s">
        <v>901</v>
      </c>
      <c r="B27" s="382" t="s">
        <v>902</v>
      </c>
      <c r="C27" s="382" t="s">
        <v>945</v>
      </c>
      <c r="D27" s="382" t="s">
        <v>946</v>
      </c>
      <c r="E27" s="385">
        <v>85</v>
      </c>
      <c r="F27" s="385">
        <v>10880</v>
      </c>
      <c r="G27" s="382">
        <v>1</v>
      </c>
      <c r="H27" s="382">
        <v>128</v>
      </c>
      <c r="I27" s="385">
        <v>82</v>
      </c>
      <c r="J27" s="385">
        <v>10578</v>
      </c>
      <c r="K27" s="382">
        <v>0.97224264705882357</v>
      </c>
      <c r="L27" s="382">
        <v>129</v>
      </c>
      <c r="M27" s="385">
        <v>30</v>
      </c>
      <c r="N27" s="385">
        <v>3870</v>
      </c>
      <c r="O27" s="414">
        <v>0.35569852941176472</v>
      </c>
      <c r="P27" s="386">
        <v>129</v>
      </c>
    </row>
    <row r="28" spans="1:16" ht="14.4" customHeight="1" x14ac:dyDescent="0.3">
      <c r="A28" s="381" t="s">
        <v>901</v>
      </c>
      <c r="B28" s="382" t="s">
        <v>902</v>
      </c>
      <c r="C28" s="382" t="s">
        <v>947</v>
      </c>
      <c r="D28" s="382" t="s">
        <v>948</v>
      </c>
      <c r="E28" s="385">
        <v>19</v>
      </c>
      <c r="F28" s="385">
        <v>23066</v>
      </c>
      <c r="G28" s="382">
        <v>1</v>
      </c>
      <c r="H28" s="382">
        <v>1214</v>
      </c>
      <c r="I28" s="385">
        <v>18</v>
      </c>
      <c r="J28" s="385">
        <v>22014</v>
      </c>
      <c r="K28" s="382">
        <v>0.95439174542616834</v>
      </c>
      <c r="L28" s="382">
        <v>1223</v>
      </c>
      <c r="M28" s="385">
        <v>18</v>
      </c>
      <c r="N28" s="385">
        <v>22014</v>
      </c>
      <c r="O28" s="414">
        <v>0.95439174542616834</v>
      </c>
      <c r="P28" s="386">
        <v>1223</v>
      </c>
    </row>
    <row r="29" spans="1:16" ht="14.4" customHeight="1" x14ac:dyDescent="0.3">
      <c r="A29" s="381" t="s">
        <v>901</v>
      </c>
      <c r="B29" s="382" t="s">
        <v>902</v>
      </c>
      <c r="C29" s="382" t="s">
        <v>949</v>
      </c>
      <c r="D29" s="382" t="s">
        <v>950</v>
      </c>
      <c r="E29" s="385">
        <v>4358</v>
      </c>
      <c r="F29" s="385">
        <v>69728</v>
      </c>
      <c r="G29" s="382">
        <v>1</v>
      </c>
      <c r="H29" s="382">
        <v>16</v>
      </c>
      <c r="I29" s="385">
        <v>3632</v>
      </c>
      <c r="J29" s="385">
        <v>58112</v>
      </c>
      <c r="K29" s="382">
        <v>0.833409821018816</v>
      </c>
      <c r="L29" s="382">
        <v>16</v>
      </c>
      <c r="M29" s="385">
        <v>3136</v>
      </c>
      <c r="N29" s="385">
        <v>50176</v>
      </c>
      <c r="O29" s="414">
        <v>0.71959614502065172</v>
      </c>
      <c r="P29" s="386">
        <v>16</v>
      </c>
    </row>
    <row r="30" spans="1:16" ht="14.4" customHeight="1" x14ac:dyDescent="0.3">
      <c r="A30" s="381" t="s">
        <v>901</v>
      </c>
      <c r="B30" s="382" t="s">
        <v>902</v>
      </c>
      <c r="C30" s="382" t="s">
        <v>951</v>
      </c>
      <c r="D30" s="382" t="s">
        <v>952</v>
      </c>
      <c r="E30" s="385">
        <v>68</v>
      </c>
      <c r="F30" s="385">
        <v>8908</v>
      </c>
      <c r="G30" s="382">
        <v>1</v>
      </c>
      <c r="H30" s="382">
        <v>131</v>
      </c>
      <c r="I30" s="385">
        <v>79</v>
      </c>
      <c r="J30" s="385">
        <v>10507</v>
      </c>
      <c r="K30" s="382">
        <v>1.1795015716210149</v>
      </c>
      <c r="L30" s="382">
        <v>133</v>
      </c>
      <c r="M30" s="385">
        <v>107</v>
      </c>
      <c r="N30" s="385">
        <v>14231</v>
      </c>
      <c r="O30" s="414">
        <v>1.5975527615626404</v>
      </c>
      <c r="P30" s="386">
        <v>133</v>
      </c>
    </row>
    <row r="31" spans="1:16" ht="14.4" customHeight="1" x14ac:dyDescent="0.3">
      <c r="A31" s="381" t="s">
        <v>901</v>
      </c>
      <c r="B31" s="382" t="s">
        <v>902</v>
      </c>
      <c r="C31" s="382" t="s">
        <v>953</v>
      </c>
      <c r="D31" s="382" t="s">
        <v>954</v>
      </c>
      <c r="E31" s="385">
        <v>49</v>
      </c>
      <c r="F31" s="385">
        <v>4949</v>
      </c>
      <c r="G31" s="382">
        <v>1</v>
      </c>
      <c r="H31" s="382">
        <v>101</v>
      </c>
      <c r="I31" s="385">
        <v>81</v>
      </c>
      <c r="J31" s="385">
        <v>8262</v>
      </c>
      <c r="K31" s="382">
        <v>1.6694281673065265</v>
      </c>
      <c r="L31" s="382">
        <v>102</v>
      </c>
      <c r="M31" s="385">
        <v>76</v>
      </c>
      <c r="N31" s="385">
        <v>7752</v>
      </c>
      <c r="O31" s="414">
        <v>1.5663770458678521</v>
      </c>
      <c r="P31" s="386">
        <v>102</v>
      </c>
    </row>
    <row r="32" spans="1:16" ht="14.4" customHeight="1" x14ac:dyDescent="0.3">
      <c r="A32" s="381" t="s">
        <v>901</v>
      </c>
      <c r="B32" s="382" t="s">
        <v>902</v>
      </c>
      <c r="C32" s="382" t="s">
        <v>955</v>
      </c>
      <c r="D32" s="382" t="s">
        <v>956</v>
      </c>
      <c r="E32" s="385">
        <v>651</v>
      </c>
      <c r="F32" s="385">
        <v>25389</v>
      </c>
      <c r="G32" s="382">
        <v>1</v>
      </c>
      <c r="H32" s="382">
        <v>39</v>
      </c>
      <c r="I32" s="385">
        <v>586</v>
      </c>
      <c r="J32" s="385">
        <v>22854</v>
      </c>
      <c r="K32" s="382">
        <v>0.90015360983102921</v>
      </c>
      <c r="L32" s="382">
        <v>39</v>
      </c>
      <c r="M32" s="385">
        <v>615</v>
      </c>
      <c r="N32" s="385">
        <v>23985</v>
      </c>
      <c r="O32" s="414">
        <v>0.9447004608294931</v>
      </c>
      <c r="P32" s="386">
        <v>39</v>
      </c>
    </row>
    <row r="33" spans="1:16" ht="14.4" customHeight="1" x14ac:dyDescent="0.3">
      <c r="A33" s="381" t="s">
        <v>901</v>
      </c>
      <c r="B33" s="382" t="s">
        <v>902</v>
      </c>
      <c r="C33" s="382" t="s">
        <v>957</v>
      </c>
      <c r="D33" s="382" t="s">
        <v>958</v>
      </c>
      <c r="E33" s="385">
        <v>1278</v>
      </c>
      <c r="F33" s="385">
        <v>143136</v>
      </c>
      <c r="G33" s="382">
        <v>1</v>
      </c>
      <c r="H33" s="382">
        <v>112</v>
      </c>
      <c r="I33" s="385">
        <v>1415</v>
      </c>
      <c r="J33" s="385">
        <v>159895</v>
      </c>
      <c r="K33" s="382">
        <v>1.1170844511513525</v>
      </c>
      <c r="L33" s="382">
        <v>113</v>
      </c>
      <c r="M33" s="385">
        <v>1370</v>
      </c>
      <c r="N33" s="385">
        <v>154810</v>
      </c>
      <c r="O33" s="414">
        <v>1.0815587972278113</v>
      </c>
      <c r="P33" s="386">
        <v>113</v>
      </c>
    </row>
    <row r="34" spans="1:16" ht="14.4" customHeight="1" x14ac:dyDescent="0.3">
      <c r="A34" s="381" t="s">
        <v>901</v>
      </c>
      <c r="B34" s="382" t="s">
        <v>902</v>
      </c>
      <c r="C34" s="382" t="s">
        <v>959</v>
      </c>
      <c r="D34" s="382" t="s">
        <v>960</v>
      </c>
      <c r="E34" s="385">
        <v>89</v>
      </c>
      <c r="F34" s="385">
        <v>7387</v>
      </c>
      <c r="G34" s="382">
        <v>1</v>
      </c>
      <c r="H34" s="382">
        <v>83</v>
      </c>
      <c r="I34" s="385">
        <v>86</v>
      </c>
      <c r="J34" s="385">
        <v>7224</v>
      </c>
      <c r="K34" s="382">
        <v>0.97793420874509274</v>
      </c>
      <c r="L34" s="382">
        <v>84</v>
      </c>
      <c r="M34" s="385">
        <v>128</v>
      </c>
      <c r="N34" s="385">
        <v>10752</v>
      </c>
      <c r="O34" s="414">
        <v>1.4555299851089751</v>
      </c>
      <c r="P34" s="386">
        <v>84</v>
      </c>
    </row>
    <row r="35" spans="1:16" ht="14.4" customHeight="1" x14ac:dyDescent="0.3">
      <c r="A35" s="381" t="s">
        <v>901</v>
      </c>
      <c r="B35" s="382" t="s">
        <v>902</v>
      </c>
      <c r="C35" s="382" t="s">
        <v>961</v>
      </c>
      <c r="D35" s="382" t="s">
        <v>962</v>
      </c>
      <c r="E35" s="385">
        <v>326</v>
      </c>
      <c r="F35" s="385">
        <v>30970</v>
      </c>
      <c r="G35" s="382">
        <v>1</v>
      </c>
      <c r="H35" s="382">
        <v>95</v>
      </c>
      <c r="I35" s="385">
        <v>303</v>
      </c>
      <c r="J35" s="385">
        <v>29088</v>
      </c>
      <c r="K35" s="382">
        <v>0.93923151436874397</v>
      </c>
      <c r="L35" s="382">
        <v>96</v>
      </c>
      <c r="M35" s="385">
        <v>422</v>
      </c>
      <c r="N35" s="385">
        <v>40512</v>
      </c>
      <c r="O35" s="414">
        <v>1.30810461737165</v>
      </c>
      <c r="P35" s="386">
        <v>96</v>
      </c>
    </row>
    <row r="36" spans="1:16" ht="14.4" customHeight="1" x14ac:dyDescent="0.3">
      <c r="A36" s="381" t="s">
        <v>901</v>
      </c>
      <c r="B36" s="382" t="s">
        <v>902</v>
      </c>
      <c r="C36" s="382" t="s">
        <v>963</v>
      </c>
      <c r="D36" s="382" t="s">
        <v>964</v>
      </c>
      <c r="E36" s="385">
        <v>141</v>
      </c>
      <c r="F36" s="385">
        <v>2961</v>
      </c>
      <c r="G36" s="382">
        <v>1</v>
      </c>
      <c r="H36" s="382">
        <v>21</v>
      </c>
      <c r="I36" s="385">
        <v>200</v>
      </c>
      <c r="J36" s="385">
        <v>4200</v>
      </c>
      <c r="K36" s="382">
        <v>1.4184397163120568</v>
      </c>
      <c r="L36" s="382">
        <v>21</v>
      </c>
      <c r="M36" s="385">
        <v>166</v>
      </c>
      <c r="N36" s="385">
        <v>3486</v>
      </c>
      <c r="O36" s="414">
        <v>1.177304964539007</v>
      </c>
      <c r="P36" s="386">
        <v>21</v>
      </c>
    </row>
    <row r="37" spans="1:16" ht="14.4" customHeight="1" x14ac:dyDescent="0.3">
      <c r="A37" s="381" t="s">
        <v>901</v>
      </c>
      <c r="B37" s="382" t="s">
        <v>902</v>
      </c>
      <c r="C37" s="382" t="s">
        <v>965</v>
      </c>
      <c r="D37" s="382" t="s">
        <v>966</v>
      </c>
      <c r="E37" s="385">
        <v>5540</v>
      </c>
      <c r="F37" s="385">
        <v>2692440</v>
      </c>
      <c r="G37" s="382">
        <v>1</v>
      </c>
      <c r="H37" s="382">
        <v>486</v>
      </c>
      <c r="I37" s="385">
        <v>4960</v>
      </c>
      <c r="J37" s="385">
        <v>2410560</v>
      </c>
      <c r="K37" s="382">
        <v>0.89530685920577613</v>
      </c>
      <c r="L37" s="382">
        <v>486</v>
      </c>
      <c r="M37" s="385">
        <v>4207</v>
      </c>
      <c r="N37" s="385">
        <v>2044602</v>
      </c>
      <c r="O37" s="414">
        <v>0.75938628158844768</v>
      </c>
      <c r="P37" s="386">
        <v>486</v>
      </c>
    </row>
    <row r="38" spans="1:16" ht="14.4" customHeight="1" x14ac:dyDescent="0.3">
      <c r="A38" s="381" t="s">
        <v>901</v>
      </c>
      <c r="B38" s="382" t="s">
        <v>902</v>
      </c>
      <c r="C38" s="382" t="s">
        <v>967</v>
      </c>
      <c r="D38" s="382" t="s">
        <v>968</v>
      </c>
      <c r="E38" s="385">
        <v>501</v>
      </c>
      <c r="F38" s="385">
        <v>159819</v>
      </c>
      <c r="G38" s="382">
        <v>1</v>
      </c>
      <c r="H38" s="382">
        <v>319</v>
      </c>
      <c r="I38" s="385">
        <v>509</v>
      </c>
      <c r="J38" s="385">
        <v>162880</v>
      </c>
      <c r="K38" s="382">
        <v>1.0191529167370588</v>
      </c>
      <c r="L38" s="382">
        <v>320</v>
      </c>
      <c r="M38" s="385">
        <v>549</v>
      </c>
      <c r="N38" s="385">
        <v>175680</v>
      </c>
      <c r="O38" s="414">
        <v>1.0992435192311303</v>
      </c>
      <c r="P38" s="386">
        <v>320</v>
      </c>
    </row>
    <row r="39" spans="1:16" ht="14.4" customHeight="1" x14ac:dyDescent="0.3">
      <c r="A39" s="381" t="s">
        <v>901</v>
      </c>
      <c r="B39" s="382" t="s">
        <v>902</v>
      </c>
      <c r="C39" s="382" t="s">
        <v>969</v>
      </c>
      <c r="D39" s="382" t="s">
        <v>970</v>
      </c>
      <c r="E39" s="385">
        <v>342</v>
      </c>
      <c r="F39" s="385">
        <v>80028</v>
      </c>
      <c r="G39" s="382">
        <v>1</v>
      </c>
      <c r="H39" s="382">
        <v>234</v>
      </c>
      <c r="I39" s="385">
        <v>337</v>
      </c>
      <c r="J39" s="385">
        <v>78858</v>
      </c>
      <c r="K39" s="382">
        <v>0.98538011695906436</v>
      </c>
      <c r="L39" s="382">
        <v>234</v>
      </c>
      <c r="M39" s="385">
        <v>328</v>
      </c>
      <c r="N39" s="385">
        <v>76752</v>
      </c>
      <c r="O39" s="414">
        <v>0.95906432748538006</v>
      </c>
      <c r="P39" s="386">
        <v>234</v>
      </c>
    </row>
    <row r="40" spans="1:16" ht="14.4" customHeight="1" x14ac:dyDescent="0.3">
      <c r="A40" s="381" t="s">
        <v>901</v>
      </c>
      <c r="B40" s="382" t="s">
        <v>902</v>
      </c>
      <c r="C40" s="382" t="s">
        <v>971</v>
      </c>
      <c r="D40" s="382" t="s">
        <v>972</v>
      </c>
      <c r="E40" s="385">
        <v>1017</v>
      </c>
      <c r="F40" s="385">
        <v>66105</v>
      </c>
      <c r="G40" s="382">
        <v>1</v>
      </c>
      <c r="H40" s="382">
        <v>65</v>
      </c>
      <c r="I40" s="385">
        <v>1093</v>
      </c>
      <c r="J40" s="385">
        <v>72138</v>
      </c>
      <c r="K40" s="382">
        <v>1.0912638983435443</v>
      </c>
      <c r="L40" s="382">
        <v>66</v>
      </c>
      <c r="M40" s="385">
        <v>893</v>
      </c>
      <c r="N40" s="385">
        <v>58938</v>
      </c>
      <c r="O40" s="414">
        <v>0.89158157476741551</v>
      </c>
      <c r="P40" s="386">
        <v>66</v>
      </c>
    </row>
    <row r="41" spans="1:16" ht="14.4" customHeight="1" x14ac:dyDescent="0.3">
      <c r="A41" s="381" t="s">
        <v>901</v>
      </c>
      <c r="B41" s="382" t="s">
        <v>902</v>
      </c>
      <c r="C41" s="382" t="s">
        <v>973</v>
      </c>
      <c r="D41" s="382" t="s">
        <v>974</v>
      </c>
      <c r="E41" s="385">
        <v>397</v>
      </c>
      <c r="F41" s="385">
        <v>15880</v>
      </c>
      <c r="G41" s="382">
        <v>1</v>
      </c>
      <c r="H41" s="382">
        <v>40</v>
      </c>
      <c r="I41" s="385">
        <v>469</v>
      </c>
      <c r="J41" s="385">
        <v>18760</v>
      </c>
      <c r="K41" s="382">
        <v>1.1813602015113349</v>
      </c>
      <c r="L41" s="382">
        <v>40</v>
      </c>
      <c r="M41" s="385">
        <v>441</v>
      </c>
      <c r="N41" s="385">
        <v>17640</v>
      </c>
      <c r="O41" s="414">
        <v>1.1108312342569269</v>
      </c>
      <c r="P41" s="386">
        <v>40</v>
      </c>
    </row>
    <row r="42" spans="1:16" ht="14.4" customHeight="1" x14ac:dyDescent="0.3">
      <c r="A42" s="381" t="s">
        <v>901</v>
      </c>
      <c r="B42" s="382" t="s">
        <v>902</v>
      </c>
      <c r="C42" s="382" t="s">
        <v>975</v>
      </c>
      <c r="D42" s="382" t="s">
        <v>976</v>
      </c>
      <c r="E42" s="385">
        <v>602</v>
      </c>
      <c r="F42" s="385">
        <v>42140</v>
      </c>
      <c r="G42" s="382">
        <v>1</v>
      </c>
      <c r="H42" s="382">
        <v>70</v>
      </c>
      <c r="I42" s="385">
        <v>748</v>
      </c>
      <c r="J42" s="385">
        <v>53108</v>
      </c>
      <c r="K42" s="382">
        <v>1.2602752728998576</v>
      </c>
      <c r="L42" s="382">
        <v>71</v>
      </c>
      <c r="M42" s="385">
        <v>762</v>
      </c>
      <c r="N42" s="385">
        <v>54102</v>
      </c>
      <c r="O42" s="414">
        <v>1.2838633127669672</v>
      </c>
      <c r="P42" s="386">
        <v>71</v>
      </c>
    </row>
    <row r="43" spans="1:16" ht="14.4" customHeight="1" x14ac:dyDescent="0.3">
      <c r="A43" s="381" t="s">
        <v>901</v>
      </c>
      <c r="B43" s="382" t="s">
        <v>902</v>
      </c>
      <c r="C43" s="382" t="s">
        <v>977</v>
      </c>
      <c r="D43" s="382" t="s">
        <v>978</v>
      </c>
      <c r="E43" s="385">
        <v>115</v>
      </c>
      <c r="F43" s="385">
        <v>8165</v>
      </c>
      <c r="G43" s="382">
        <v>1</v>
      </c>
      <c r="H43" s="382">
        <v>71</v>
      </c>
      <c r="I43" s="385">
        <v>98</v>
      </c>
      <c r="J43" s="385">
        <v>7056</v>
      </c>
      <c r="K43" s="382">
        <v>0.86417636252296393</v>
      </c>
      <c r="L43" s="382">
        <v>72</v>
      </c>
      <c r="M43" s="385">
        <v>102</v>
      </c>
      <c r="N43" s="385">
        <v>7344</v>
      </c>
      <c r="O43" s="414">
        <v>0.8994488671157379</v>
      </c>
      <c r="P43" s="386">
        <v>72</v>
      </c>
    </row>
    <row r="44" spans="1:16" ht="14.4" customHeight="1" x14ac:dyDescent="0.3">
      <c r="A44" s="381" t="s">
        <v>901</v>
      </c>
      <c r="B44" s="382" t="s">
        <v>902</v>
      </c>
      <c r="C44" s="382" t="s">
        <v>979</v>
      </c>
      <c r="D44" s="382" t="s">
        <v>980</v>
      </c>
      <c r="E44" s="385">
        <v>1057</v>
      </c>
      <c r="F44" s="385">
        <v>299131</v>
      </c>
      <c r="G44" s="382">
        <v>1</v>
      </c>
      <c r="H44" s="382">
        <v>283</v>
      </c>
      <c r="I44" s="385">
        <v>615</v>
      </c>
      <c r="J44" s="385">
        <v>174045</v>
      </c>
      <c r="K44" s="382">
        <v>0.58183538315988648</v>
      </c>
      <c r="L44" s="382">
        <v>283</v>
      </c>
      <c r="M44" s="385">
        <v>555</v>
      </c>
      <c r="N44" s="385">
        <v>157065</v>
      </c>
      <c r="O44" s="414">
        <v>0.52507095553453165</v>
      </c>
      <c r="P44" s="386">
        <v>283</v>
      </c>
    </row>
    <row r="45" spans="1:16" ht="14.4" customHeight="1" x14ac:dyDescent="0.3">
      <c r="A45" s="381" t="s">
        <v>901</v>
      </c>
      <c r="B45" s="382" t="s">
        <v>902</v>
      </c>
      <c r="C45" s="382" t="s">
        <v>981</v>
      </c>
      <c r="D45" s="382" t="s">
        <v>982</v>
      </c>
      <c r="E45" s="385">
        <v>7</v>
      </c>
      <c r="F45" s="385">
        <v>1498</v>
      </c>
      <c r="G45" s="382">
        <v>1</v>
      </c>
      <c r="H45" s="382">
        <v>214</v>
      </c>
      <c r="I45" s="385">
        <v>12</v>
      </c>
      <c r="J45" s="385">
        <v>2580</v>
      </c>
      <c r="K45" s="382">
        <v>1.7222963951935915</v>
      </c>
      <c r="L45" s="382">
        <v>215</v>
      </c>
      <c r="M45" s="385">
        <v>17</v>
      </c>
      <c r="N45" s="385">
        <v>3655</v>
      </c>
      <c r="O45" s="414">
        <v>2.4399198931909214</v>
      </c>
      <c r="P45" s="386">
        <v>215</v>
      </c>
    </row>
    <row r="46" spans="1:16" ht="14.4" customHeight="1" x14ac:dyDescent="0.3">
      <c r="A46" s="381" t="s">
        <v>901</v>
      </c>
      <c r="B46" s="382" t="s">
        <v>902</v>
      </c>
      <c r="C46" s="382" t="s">
        <v>983</v>
      </c>
      <c r="D46" s="382" t="s">
        <v>984</v>
      </c>
      <c r="E46" s="385">
        <v>58</v>
      </c>
      <c r="F46" s="385">
        <v>44138</v>
      </c>
      <c r="G46" s="382">
        <v>1</v>
      </c>
      <c r="H46" s="382">
        <v>761</v>
      </c>
      <c r="I46" s="385">
        <v>76</v>
      </c>
      <c r="J46" s="385">
        <v>57836</v>
      </c>
      <c r="K46" s="382">
        <v>1.3103448275862069</v>
      </c>
      <c r="L46" s="382">
        <v>761</v>
      </c>
      <c r="M46" s="385">
        <v>100</v>
      </c>
      <c r="N46" s="385">
        <v>76100</v>
      </c>
      <c r="O46" s="414">
        <v>1.7241379310344827</v>
      </c>
      <c r="P46" s="386">
        <v>761</v>
      </c>
    </row>
    <row r="47" spans="1:16" ht="14.4" customHeight="1" x14ac:dyDescent="0.3">
      <c r="A47" s="381" t="s">
        <v>901</v>
      </c>
      <c r="B47" s="382" t="s">
        <v>902</v>
      </c>
      <c r="C47" s="382" t="s">
        <v>985</v>
      </c>
      <c r="D47" s="382" t="s">
        <v>986</v>
      </c>
      <c r="E47" s="385">
        <v>119</v>
      </c>
      <c r="F47" s="385">
        <v>239547</v>
      </c>
      <c r="G47" s="382">
        <v>1</v>
      </c>
      <c r="H47" s="382">
        <v>2013</v>
      </c>
      <c r="I47" s="385">
        <v>129</v>
      </c>
      <c r="J47" s="385">
        <v>261741</v>
      </c>
      <c r="K47" s="382">
        <v>1.0926498766421622</v>
      </c>
      <c r="L47" s="382">
        <v>2029</v>
      </c>
      <c r="M47" s="385">
        <v>110</v>
      </c>
      <c r="N47" s="385">
        <v>223190</v>
      </c>
      <c r="O47" s="414">
        <v>0.93171694907471181</v>
      </c>
      <c r="P47" s="386">
        <v>2029</v>
      </c>
    </row>
    <row r="48" spans="1:16" ht="14.4" customHeight="1" x14ac:dyDescent="0.3">
      <c r="A48" s="381" t="s">
        <v>901</v>
      </c>
      <c r="B48" s="382" t="s">
        <v>902</v>
      </c>
      <c r="C48" s="382" t="s">
        <v>987</v>
      </c>
      <c r="D48" s="382" t="s">
        <v>988</v>
      </c>
      <c r="E48" s="385">
        <v>26</v>
      </c>
      <c r="F48" s="385">
        <v>15678</v>
      </c>
      <c r="G48" s="382">
        <v>1</v>
      </c>
      <c r="H48" s="382">
        <v>603</v>
      </c>
      <c r="I48" s="385">
        <v>23</v>
      </c>
      <c r="J48" s="385">
        <v>13892</v>
      </c>
      <c r="K48" s="382">
        <v>0.88608240847046815</v>
      </c>
      <c r="L48" s="382">
        <v>604</v>
      </c>
      <c r="M48" s="385">
        <v>39</v>
      </c>
      <c r="N48" s="385">
        <v>23556</v>
      </c>
      <c r="O48" s="414">
        <v>1.5024875621890548</v>
      </c>
      <c r="P48" s="386">
        <v>604</v>
      </c>
    </row>
    <row r="49" spans="1:16" ht="14.4" customHeight="1" x14ac:dyDescent="0.3">
      <c r="A49" s="381" t="s">
        <v>901</v>
      </c>
      <c r="B49" s="382" t="s">
        <v>902</v>
      </c>
      <c r="C49" s="382" t="s">
        <v>989</v>
      </c>
      <c r="D49" s="382" t="s">
        <v>990</v>
      </c>
      <c r="E49" s="385">
        <v>12</v>
      </c>
      <c r="F49" s="385">
        <v>11532</v>
      </c>
      <c r="G49" s="382">
        <v>1</v>
      </c>
      <c r="H49" s="382">
        <v>961</v>
      </c>
      <c r="I49" s="385">
        <v>5</v>
      </c>
      <c r="J49" s="385">
        <v>4805</v>
      </c>
      <c r="K49" s="382">
        <v>0.41666666666666669</v>
      </c>
      <c r="L49" s="382">
        <v>961</v>
      </c>
      <c r="M49" s="385">
        <v>7</v>
      </c>
      <c r="N49" s="385">
        <v>6727</v>
      </c>
      <c r="O49" s="414">
        <v>0.58333333333333337</v>
      </c>
      <c r="P49" s="386">
        <v>961</v>
      </c>
    </row>
    <row r="50" spans="1:16" ht="14.4" customHeight="1" x14ac:dyDescent="0.3">
      <c r="A50" s="381" t="s">
        <v>901</v>
      </c>
      <c r="B50" s="382" t="s">
        <v>902</v>
      </c>
      <c r="C50" s="382" t="s">
        <v>991</v>
      </c>
      <c r="D50" s="382" t="s">
        <v>992</v>
      </c>
      <c r="E50" s="385">
        <v>32</v>
      </c>
      <c r="F50" s="385">
        <v>6336</v>
      </c>
      <c r="G50" s="382">
        <v>1</v>
      </c>
      <c r="H50" s="382">
        <v>198</v>
      </c>
      <c r="I50" s="385"/>
      <c r="J50" s="385"/>
      <c r="K50" s="382"/>
      <c r="L50" s="382"/>
      <c r="M50" s="385"/>
      <c r="N50" s="385"/>
      <c r="O50" s="414"/>
      <c r="P50" s="386"/>
    </row>
    <row r="51" spans="1:16" ht="14.4" customHeight="1" x14ac:dyDescent="0.3">
      <c r="A51" s="381" t="s">
        <v>901</v>
      </c>
      <c r="B51" s="382" t="s">
        <v>902</v>
      </c>
      <c r="C51" s="382" t="s">
        <v>993</v>
      </c>
      <c r="D51" s="382" t="s">
        <v>994</v>
      </c>
      <c r="E51" s="385">
        <v>13</v>
      </c>
      <c r="F51" s="385">
        <v>6565</v>
      </c>
      <c r="G51" s="382">
        <v>1</v>
      </c>
      <c r="H51" s="382">
        <v>505</v>
      </c>
      <c r="I51" s="385">
        <v>37</v>
      </c>
      <c r="J51" s="385">
        <v>18722</v>
      </c>
      <c r="K51" s="382">
        <v>2.851789794364052</v>
      </c>
      <c r="L51" s="382">
        <v>506</v>
      </c>
      <c r="M51" s="385">
        <v>29</v>
      </c>
      <c r="N51" s="385">
        <v>14674</v>
      </c>
      <c r="O51" s="414">
        <v>2.2351865955826353</v>
      </c>
      <c r="P51" s="386">
        <v>506</v>
      </c>
    </row>
    <row r="52" spans="1:16" ht="14.4" customHeight="1" x14ac:dyDescent="0.3">
      <c r="A52" s="381" t="s">
        <v>901</v>
      </c>
      <c r="B52" s="382" t="s">
        <v>902</v>
      </c>
      <c r="C52" s="382" t="s">
        <v>995</v>
      </c>
      <c r="D52" s="382" t="s">
        <v>996</v>
      </c>
      <c r="E52" s="385">
        <v>35</v>
      </c>
      <c r="F52" s="385">
        <v>59185</v>
      </c>
      <c r="G52" s="382">
        <v>1</v>
      </c>
      <c r="H52" s="382">
        <v>1691</v>
      </c>
      <c r="I52" s="385">
        <v>44</v>
      </c>
      <c r="J52" s="385">
        <v>75020</v>
      </c>
      <c r="K52" s="382">
        <v>1.267550899721213</v>
      </c>
      <c r="L52" s="382">
        <v>1705</v>
      </c>
      <c r="M52" s="385">
        <v>21</v>
      </c>
      <c r="N52" s="385">
        <v>35805</v>
      </c>
      <c r="O52" s="414">
        <v>0.60496747486694269</v>
      </c>
      <c r="P52" s="386">
        <v>1705</v>
      </c>
    </row>
    <row r="53" spans="1:16" ht="14.4" customHeight="1" x14ac:dyDescent="0.3">
      <c r="A53" s="381" t="s">
        <v>901</v>
      </c>
      <c r="B53" s="382" t="s">
        <v>902</v>
      </c>
      <c r="C53" s="382" t="s">
        <v>997</v>
      </c>
      <c r="D53" s="382" t="s">
        <v>998</v>
      </c>
      <c r="E53" s="385">
        <v>219</v>
      </c>
      <c r="F53" s="385">
        <v>106434</v>
      </c>
      <c r="G53" s="382">
        <v>1</v>
      </c>
      <c r="H53" s="382">
        <v>486</v>
      </c>
      <c r="I53" s="385">
        <v>188</v>
      </c>
      <c r="J53" s="385">
        <v>91556</v>
      </c>
      <c r="K53" s="382">
        <v>0.86021384144164459</v>
      </c>
      <c r="L53" s="382">
        <v>487</v>
      </c>
      <c r="M53" s="385">
        <v>140</v>
      </c>
      <c r="N53" s="385">
        <v>68180</v>
      </c>
      <c r="O53" s="414">
        <v>0.64058477554165028</v>
      </c>
      <c r="P53" s="386">
        <v>487</v>
      </c>
    </row>
    <row r="54" spans="1:16" ht="14.4" customHeight="1" x14ac:dyDescent="0.3">
      <c r="A54" s="381" t="s">
        <v>901</v>
      </c>
      <c r="B54" s="382" t="s">
        <v>902</v>
      </c>
      <c r="C54" s="382" t="s">
        <v>999</v>
      </c>
      <c r="D54" s="382" t="s">
        <v>1000</v>
      </c>
      <c r="E54" s="385">
        <v>123</v>
      </c>
      <c r="F54" s="385">
        <v>11685</v>
      </c>
      <c r="G54" s="382">
        <v>1</v>
      </c>
      <c r="H54" s="382">
        <v>95</v>
      </c>
      <c r="I54" s="385">
        <v>73</v>
      </c>
      <c r="J54" s="385">
        <v>7008</v>
      </c>
      <c r="K54" s="382">
        <v>0.59974326059050065</v>
      </c>
      <c r="L54" s="382">
        <v>96</v>
      </c>
      <c r="M54" s="385">
        <v>105</v>
      </c>
      <c r="N54" s="385">
        <v>10080</v>
      </c>
      <c r="O54" s="414">
        <v>0.86264441591784335</v>
      </c>
      <c r="P54" s="386">
        <v>96</v>
      </c>
    </row>
    <row r="55" spans="1:16" ht="14.4" customHeight="1" x14ac:dyDescent="0.3">
      <c r="A55" s="381" t="s">
        <v>901</v>
      </c>
      <c r="B55" s="382" t="s">
        <v>902</v>
      </c>
      <c r="C55" s="382" t="s">
        <v>1001</v>
      </c>
      <c r="D55" s="382" t="s">
        <v>1002</v>
      </c>
      <c r="E55" s="385">
        <v>139</v>
      </c>
      <c r="F55" s="385">
        <v>33916</v>
      </c>
      <c r="G55" s="382">
        <v>1</v>
      </c>
      <c r="H55" s="382">
        <v>244</v>
      </c>
      <c r="I55" s="385">
        <v>120</v>
      </c>
      <c r="J55" s="385">
        <v>29400</v>
      </c>
      <c r="K55" s="382">
        <v>0.86684750560207569</v>
      </c>
      <c r="L55" s="382">
        <v>245</v>
      </c>
      <c r="M55" s="385">
        <v>197</v>
      </c>
      <c r="N55" s="385">
        <v>48265</v>
      </c>
      <c r="O55" s="414">
        <v>1.4230746550300744</v>
      </c>
      <c r="P55" s="386">
        <v>245</v>
      </c>
    </row>
    <row r="56" spans="1:16" ht="14.4" customHeight="1" x14ac:dyDescent="0.3">
      <c r="A56" s="381" t="s">
        <v>901</v>
      </c>
      <c r="B56" s="382" t="s">
        <v>902</v>
      </c>
      <c r="C56" s="382" t="s">
        <v>1003</v>
      </c>
      <c r="D56" s="382" t="s">
        <v>1004</v>
      </c>
      <c r="E56" s="385">
        <v>105</v>
      </c>
      <c r="F56" s="385">
        <v>15645</v>
      </c>
      <c r="G56" s="382">
        <v>1</v>
      </c>
      <c r="H56" s="382">
        <v>149</v>
      </c>
      <c r="I56" s="385">
        <v>117</v>
      </c>
      <c r="J56" s="385">
        <v>17550</v>
      </c>
      <c r="K56" s="382">
        <v>1.1217641418983701</v>
      </c>
      <c r="L56" s="382">
        <v>150</v>
      </c>
      <c r="M56" s="385">
        <v>121</v>
      </c>
      <c r="N56" s="385">
        <v>18150</v>
      </c>
      <c r="O56" s="414">
        <v>1.1601150527325024</v>
      </c>
      <c r="P56" s="386">
        <v>150</v>
      </c>
    </row>
    <row r="57" spans="1:16" ht="14.4" customHeight="1" x14ac:dyDescent="0.3">
      <c r="A57" s="381" t="s">
        <v>901</v>
      </c>
      <c r="B57" s="382" t="s">
        <v>902</v>
      </c>
      <c r="C57" s="382" t="s">
        <v>1005</v>
      </c>
      <c r="D57" s="382" t="s">
        <v>1006</v>
      </c>
      <c r="E57" s="385">
        <v>42</v>
      </c>
      <c r="F57" s="385">
        <v>22260</v>
      </c>
      <c r="G57" s="382">
        <v>1</v>
      </c>
      <c r="H57" s="382">
        <v>530</v>
      </c>
      <c r="I57" s="385">
        <v>61</v>
      </c>
      <c r="J57" s="385">
        <v>32330</v>
      </c>
      <c r="K57" s="382">
        <v>1.4523809523809523</v>
      </c>
      <c r="L57" s="382">
        <v>530</v>
      </c>
      <c r="M57" s="385">
        <v>34</v>
      </c>
      <c r="N57" s="385">
        <v>18020</v>
      </c>
      <c r="O57" s="414">
        <v>0.80952380952380953</v>
      </c>
      <c r="P57" s="386">
        <v>530</v>
      </c>
    </row>
    <row r="58" spans="1:16" ht="14.4" customHeight="1" x14ac:dyDescent="0.3">
      <c r="A58" s="381" t="s">
        <v>901</v>
      </c>
      <c r="B58" s="382" t="s">
        <v>902</v>
      </c>
      <c r="C58" s="382" t="s">
        <v>1007</v>
      </c>
      <c r="D58" s="382" t="s">
        <v>1008</v>
      </c>
      <c r="E58" s="385">
        <v>10</v>
      </c>
      <c r="F58" s="385">
        <v>1510</v>
      </c>
      <c r="G58" s="382">
        <v>1</v>
      </c>
      <c r="H58" s="382">
        <v>151</v>
      </c>
      <c r="I58" s="385">
        <v>14</v>
      </c>
      <c r="J58" s="385">
        <v>2128</v>
      </c>
      <c r="K58" s="382">
        <v>1.409271523178808</v>
      </c>
      <c r="L58" s="382">
        <v>152</v>
      </c>
      <c r="M58" s="385">
        <v>16</v>
      </c>
      <c r="N58" s="385">
        <v>2432</v>
      </c>
      <c r="O58" s="414">
        <v>1.6105960264900663</v>
      </c>
      <c r="P58" s="386">
        <v>152</v>
      </c>
    </row>
    <row r="59" spans="1:16" ht="14.4" customHeight="1" x14ac:dyDescent="0.3">
      <c r="A59" s="381" t="s">
        <v>901</v>
      </c>
      <c r="B59" s="382" t="s">
        <v>902</v>
      </c>
      <c r="C59" s="382" t="s">
        <v>1009</v>
      </c>
      <c r="D59" s="382" t="s">
        <v>1010</v>
      </c>
      <c r="E59" s="385">
        <v>4</v>
      </c>
      <c r="F59" s="385">
        <v>108</v>
      </c>
      <c r="G59" s="382">
        <v>1</v>
      </c>
      <c r="H59" s="382">
        <v>27</v>
      </c>
      <c r="I59" s="385">
        <v>2</v>
      </c>
      <c r="J59" s="385">
        <v>54</v>
      </c>
      <c r="K59" s="382">
        <v>0.5</v>
      </c>
      <c r="L59" s="382">
        <v>27</v>
      </c>
      <c r="M59" s="385">
        <v>2</v>
      </c>
      <c r="N59" s="385">
        <v>54</v>
      </c>
      <c r="O59" s="414">
        <v>0.5</v>
      </c>
      <c r="P59" s="386">
        <v>27</v>
      </c>
    </row>
    <row r="60" spans="1:16" ht="14.4" customHeight="1" x14ac:dyDescent="0.3">
      <c r="A60" s="381" t="s">
        <v>901</v>
      </c>
      <c r="B60" s="382" t="s">
        <v>902</v>
      </c>
      <c r="C60" s="382" t="s">
        <v>1011</v>
      </c>
      <c r="D60" s="382" t="s">
        <v>1012</v>
      </c>
      <c r="E60" s="385">
        <v>5</v>
      </c>
      <c r="F60" s="385">
        <v>195</v>
      </c>
      <c r="G60" s="382">
        <v>1</v>
      </c>
      <c r="H60" s="382">
        <v>39</v>
      </c>
      <c r="I60" s="385">
        <v>2</v>
      </c>
      <c r="J60" s="385">
        <v>80</v>
      </c>
      <c r="K60" s="382">
        <v>0.41025641025641024</v>
      </c>
      <c r="L60" s="382">
        <v>40</v>
      </c>
      <c r="M60" s="385"/>
      <c r="N60" s="385"/>
      <c r="O60" s="414"/>
      <c r="P60" s="386"/>
    </row>
    <row r="61" spans="1:16" ht="14.4" customHeight="1" x14ac:dyDescent="0.3">
      <c r="A61" s="381" t="s">
        <v>901</v>
      </c>
      <c r="B61" s="382" t="s">
        <v>902</v>
      </c>
      <c r="C61" s="382" t="s">
        <v>1013</v>
      </c>
      <c r="D61" s="382" t="s">
        <v>1014</v>
      </c>
      <c r="E61" s="385"/>
      <c r="F61" s="385"/>
      <c r="G61" s="382"/>
      <c r="H61" s="382"/>
      <c r="I61" s="385">
        <v>2</v>
      </c>
      <c r="J61" s="385">
        <v>654</v>
      </c>
      <c r="K61" s="382"/>
      <c r="L61" s="382">
        <v>327</v>
      </c>
      <c r="M61" s="385"/>
      <c r="N61" s="385"/>
      <c r="O61" s="414"/>
      <c r="P61" s="386"/>
    </row>
    <row r="62" spans="1:16" ht="14.4" customHeight="1" thickBot="1" x14ac:dyDescent="0.35">
      <c r="A62" s="387" t="s">
        <v>901</v>
      </c>
      <c r="B62" s="388" t="s">
        <v>902</v>
      </c>
      <c r="C62" s="388" t="s">
        <v>1015</v>
      </c>
      <c r="D62" s="388" t="s">
        <v>1016</v>
      </c>
      <c r="E62" s="391">
        <v>5</v>
      </c>
      <c r="F62" s="391">
        <v>280</v>
      </c>
      <c r="G62" s="388">
        <v>1</v>
      </c>
      <c r="H62" s="388">
        <v>56</v>
      </c>
      <c r="I62" s="391"/>
      <c r="J62" s="391"/>
      <c r="K62" s="388"/>
      <c r="L62" s="388"/>
      <c r="M62" s="391"/>
      <c r="N62" s="391"/>
      <c r="O62" s="415"/>
      <c r="P62" s="392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0" bestFit="1" customWidth="1"/>
    <col min="2" max="2" width="7.77734375" style="86" customWidth="1"/>
    <col min="3" max="3" width="0.109375" style="110" hidden="1" customWidth="1"/>
    <col min="4" max="4" width="7.77734375" style="86" customWidth="1"/>
    <col min="5" max="5" width="5.44140625" style="110" hidden="1" customWidth="1"/>
    <col min="6" max="6" width="7.77734375" style="86" customWidth="1"/>
    <col min="7" max="7" width="7.77734375" style="189" customWidth="1"/>
    <col min="8" max="8" width="7.77734375" style="86" customWidth="1"/>
    <col min="9" max="9" width="5.44140625" style="110" hidden="1" customWidth="1"/>
    <col min="10" max="10" width="7.77734375" style="86" customWidth="1"/>
    <col min="11" max="11" width="5.44140625" style="110" hidden="1" customWidth="1"/>
    <col min="12" max="12" width="7.77734375" style="86" customWidth="1"/>
    <col min="13" max="13" width="7.77734375" style="189" customWidth="1"/>
    <col min="14" max="14" width="7.77734375" style="86" customWidth="1"/>
    <col min="15" max="15" width="5" style="110" hidden="1" customWidth="1"/>
    <col min="16" max="16" width="7.77734375" style="86" customWidth="1"/>
    <col min="17" max="17" width="5" style="110" hidden="1" customWidth="1"/>
    <col min="18" max="18" width="7.77734375" style="86" customWidth="1"/>
    <col min="19" max="19" width="7.77734375" style="189" customWidth="1"/>
    <col min="20" max="16384" width="8.88671875" style="110"/>
  </cols>
  <sheetData>
    <row r="1" spans="1:19" ht="18.600000000000001" customHeight="1" thickBot="1" x14ac:dyDescent="0.4">
      <c r="A1" s="292" t="s">
        <v>115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</row>
    <row r="2" spans="1:19" ht="14.4" customHeight="1" thickBot="1" x14ac:dyDescent="0.35">
      <c r="A2" s="207" t="s">
        <v>214</v>
      </c>
      <c r="B2" s="199"/>
      <c r="C2" s="91"/>
      <c r="D2" s="199"/>
      <c r="E2" s="91"/>
      <c r="F2" s="199"/>
      <c r="G2" s="200"/>
      <c r="H2" s="199"/>
      <c r="I2" s="91"/>
      <c r="J2" s="199"/>
      <c r="K2" s="91"/>
      <c r="L2" s="199"/>
      <c r="M2" s="200"/>
      <c r="N2" s="199"/>
      <c r="O2" s="91"/>
      <c r="P2" s="199"/>
      <c r="Q2" s="91"/>
      <c r="R2" s="199"/>
      <c r="S2" s="200"/>
    </row>
    <row r="3" spans="1:19" ht="14.4" customHeight="1" thickBot="1" x14ac:dyDescent="0.35">
      <c r="A3" s="193" t="s">
        <v>116</v>
      </c>
      <c r="B3" s="194">
        <f>SUBTOTAL(9,B6:B1048576)</f>
        <v>3840208</v>
      </c>
      <c r="C3" s="195">
        <f t="shared" ref="C3:R3" si="0">SUBTOTAL(9,C6:C1048576)</f>
        <v>29</v>
      </c>
      <c r="D3" s="195">
        <f t="shared" si="0"/>
        <v>4190652</v>
      </c>
      <c r="E3" s="195">
        <f t="shared" si="0"/>
        <v>30.50351431724588</v>
      </c>
      <c r="F3" s="195">
        <f t="shared" si="0"/>
        <v>4586079</v>
      </c>
      <c r="G3" s="198">
        <f>IF(B3&lt;&gt;0,F3/B3,"")</f>
        <v>1.1942267189693891</v>
      </c>
      <c r="H3" s="194">
        <f t="shared" si="0"/>
        <v>0</v>
      </c>
      <c r="I3" s="195">
        <f t="shared" si="0"/>
        <v>0</v>
      </c>
      <c r="J3" s="195">
        <f t="shared" si="0"/>
        <v>0</v>
      </c>
      <c r="K3" s="195">
        <f t="shared" si="0"/>
        <v>0</v>
      </c>
      <c r="L3" s="195">
        <f t="shared" si="0"/>
        <v>0</v>
      </c>
      <c r="M3" s="196" t="str">
        <f>IF(H3&lt;&gt;0,L3/H3,"")</f>
        <v/>
      </c>
      <c r="N3" s="197">
        <f t="shared" si="0"/>
        <v>0</v>
      </c>
      <c r="O3" s="195">
        <f t="shared" si="0"/>
        <v>0</v>
      </c>
      <c r="P3" s="195">
        <f t="shared" si="0"/>
        <v>0</v>
      </c>
      <c r="Q3" s="195">
        <f t="shared" si="0"/>
        <v>0</v>
      </c>
      <c r="R3" s="195">
        <f t="shared" si="0"/>
        <v>0</v>
      </c>
      <c r="S3" s="196" t="str">
        <f>IF(N3&lt;&gt;0,R3/N3,"")</f>
        <v/>
      </c>
    </row>
    <row r="4" spans="1:19" ht="14.4" customHeight="1" x14ac:dyDescent="0.3">
      <c r="A4" s="322" t="s">
        <v>95</v>
      </c>
      <c r="B4" s="323" t="s">
        <v>89</v>
      </c>
      <c r="C4" s="324"/>
      <c r="D4" s="324"/>
      <c r="E4" s="324"/>
      <c r="F4" s="324"/>
      <c r="G4" s="325"/>
      <c r="H4" s="323" t="s">
        <v>90</v>
      </c>
      <c r="I4" s="324"/>
      <c r="J4" s="324"/>
      <c r="K4" s="324"/>
      <c r="L4" s="324"/>
      <c r="M4" s="325"/>
      <c r="N4" s="323" t="s">
        <v>91</v>
      </c>
      <c r="O4" s="324"/>
      <c r="P4" s="324"/>
      <c r="Q4" s="324"/>
      <c r="R4" s="324"/>
      <c r="S4" s="325"/>
    </row>
    <row r="5" spans="1:19" ht="14.4" customHeight="1" thickBot="1" x14ac:dyDescent="0.35">
      <c r="A5" s="393"/>
      <c r="B5" s="394">
        <v>2012</v>
      </c>
      <c r="C5" s="395"/>
      <c r="D5" s="395">
        <v>2013</v>
      </c>
      <c r="E5" s="395"/>
      <c r="F5" s="395">
        <v>2014</v>
      </c>
      <c r="G5" s="396" t="s">
        <v>5</v>
      </c>
      <c r="H5" s="394">
        <v>2012</v>
      </c>
      <c r="I5" s="395"/>
      <c r="J5" s="395">
        <v>2013</v>
      </c>
      <c r="K5" s="395"/>
      <c r="L5" s="395">
        <v>2014</v>
      </c>
      <c r="M5" s="396" t="s">
        <v>5</v>
      </c>
      <c r="N5" s="394">
        <v>2012</v>
      </c>
      <c r="O5" s="395"/>
      <c r="P5" s="395">
        <v>2013</v>
      </c>
      <c r="Q5" s="395"/>
      <c r="R5" s="395">
        <v>2014</v>
      </c>
      <c r="S5" s="396" t="s">
        <v>5</v>
      </c>
    </row>
    <row r="6" spans="1:19" ht="14.4" customHeight="1" x14ac:dyDescent="0.3">
      <c r="A6" s="422" t="s">
        <v>1018</v>
      </c>
      <c r="B6" s="416">
        <v>169615</v>
      </c>
      <c r="C6" s="376">
        <v>1</v>
      </c>
      <c r="D6" s="416">
        <v>218919</v>
      </c>
      <c r="E6" s="376">
        <v>1.2906818382808125</v>
      </c>
      <c r="F6" s="416">
        <v>130825</v>
      </c>
      <c r="G6" s="413">
        <v>0.77130560386758251</v>
      </c>
      <c r="H6" s="416"/>
      <c r="I6" s="376"/>
      <c r="J6" s="416"/>
      <c r="K6" s="376"/>
      <c r="L6" s="416"/>
      <c r="M6" s="413"/>
      <c r="N6" s="416"/>
      <c r="O6" s="376"/>
      <c r="P6" s="416"/>
      <c r="Q6" s="376"/>
      <c r="R6" s="416"/>
      <c r="S6" s="417"/>
    </row>
    <row r="7" spans="1:19" ht="14.4" customHeight="1" x14ac:dyDescent="0.3">
      <c r="A7" s="423" t="s">
        <v>1019</v>
      </c>
      <c r="B7" s="418">
        <v>188290</v>
      </c>
      <c r="C7" s="382">
        <v>1</v>
      </c>
      <c r="D7" s="418">
        <v>270411</v>
      </c>
      <c r="E7" s="382">
        <v>1.4361410590047268</v>
      </c>
      <c r="F7" s="418">
        <v>272244</v>
      </c>
      <c r="G7" s="414">
        <v>1.4458760422752137</v>
      </c>
      <c r="H7" s="418"/>
      <c r="I7" s="382"/>
      <c r="J7" s="418"/>
      <c r="K7" s="382"/>
      <c r="L7" s="418"/>
      <c r="M7" s="414"/>
      <c r="N7" s="418"/>
      <c r="O7" s="382"/>
      <c r="P7" s="418"/>
      <c r="Q7" s="382"/>
      <c r="R7" s="418"/>
      <c r="S7" s="419"/>
    </row>
    <row r="8" spans="1:19" ht="14.4" customHeight="1" x14ac:dyDescent="0.3">
      <c r="A8" s="423" t="s">
        <v>1020</v>
      </c>
      <c r="B8" s="418">
        <v>537913</v>
      </c>
      <c r="C8" s="382">
        <v>1</v>
      </c>
      <c r="D8" s="418">
        <v>485025</v>
      </c>
      <c r="E8" s="382">
        <v>0.90167926783699226</v>
      </c>
      <c r="F8" s="418">
        <v>411917</v>
      </c>
      <c r="G8" s="414">
        <v>0.76576881391600504</v>
      </c>
      <c r="H8" s="418"/>
      <c r="I8" s="382"/>
      <c r="J8" s="418"/>
      <c r="K8" s="382"/>
      <c r="L8" s="418"/>
      <c r="M8" s="414"/>
      <c r="N8" s="418"/>
      <c r="O8" s="382"/>
      <c r="P8" s="418"/>
      <c r="Q8" s="382"/>
      <c r="R8" s="418"/>
      <c r="S8" s="419"/>
    </row>
    <row r="9" spans="1:19" ht="14.4" customHeight="1" x14ac:dyDescent="0.3">
      <c r="A9" s="423" t="s">
        <v>1021</v>
      </c>
      <c r="B9" s="418">
        <v>146041</v>
      </c>
      <c r="C9" s="382">
        <v>1</v>
      </c>
      <c r="D9" s="418">
        <v>131117</v>
      </c>
      <c r="E9" s="382">
        <v>0.89780951924459573</v>
      </c>
      <c r="F9" s="418">
        <v>155519</v>
      </c>
      <c r="G9" s="414">
        <v>1.0648995829938168</v>
      </c>
      <c r="H9" s="418"/>
      <c r="I9" s="382"/>
      <c r="J9" s="418"/>
      <c r="K9" s="382"/>
      <c r="L9" s="418"/>
      <c r="M9" s="414"/>
      <c r="N9" s="418"/>
      <c r="O9" s="382"/>
      <c r="P9" s="418"/>
      <c r="Q9" s="382"/>
      <c r="R9" s="418"/>
      <c r="S9" s="419"/>
    </row>
    <row r="10" spans="1:19" ht="14.4" customHeight="1" x14ac:dyDescent="0.3">
      <c r="A10" s="423" t="s">
        <v>1022</v>
      </c>
      <c r="B10" s="418">
        <v>35371</v>
      </c>
      <c r="C10" s="382">
        <v>1</v>
      </c>
      <c r="D10" s="418">
        <v>76797</v>
      </c>
      <c r="E10" s="382">
        <v>2.1711854343954085</v>
      </c>
      <c r="F10" s="418">
        <v>55195</v>
      </c>
      <c r="G10" s="414">
        <v>1.5604591331882049</v>
      </c>
      <c r="H10" s="418"/>
      <c r="I10" s="382"/>
      <c r="J10" s="418"/>
      <c r="K10" s="382"/>
      <c r="L10" s="418"/>
      <c r="M10" s="414"/>
      <c r="N10" s="418"/>
      <c r="O10" s="382"/>
      <c r="P10" s="418"/>
      <c r="Q10" s="382"/>
      <c r="R10" s="418"/>
      <c r="S10" s="419"/>
    </row>
    <row r="11" spans="1:19" ht="14.4" customHeight="1" x14ac:dyDescent="0.3">
      <c r="A11" s="423" t="s">
        <v>1023</v>
      </c>
      <c r="B11" s="418">
        <v>72625</v>
      </c>
      <c r="C11" s="382">
        <v>1</v>
      </c>
      <c r="D11" s="418">
        <v>72226</v>
      </c>
      <c r="E11" s="382">
        <v>0.99450602409638555</v>
      </c>
      <c r="F11" s="418">
        <v>70716</v>
      </c>
      <c r="G11" s="414">
        <v>0.97371428571428575</v>
      </c>
      <c r="H11" s="418"/>
      <c r="I11" s="382"/>
      <c r="J11" s="418"/>
      <c r="K11" s="382"/>
      <c r="L11" s="418"/>
      <c r="M11" s="414"/>
      <c r="N11" s="418"/>
      <c r="O11" s="382"/>
      <c r="P11" s="418"/>
      <c r="Q11" s="382"/>
      <c r="R11" s="418"/>
      <c r="S11" s="419"/>
    </row>
    <row r="12" spans="1:19" ht="14.4" customHeight="1" x14ac:dyDescent="0.3">
      <c r="A12" s="423" t="s">
        <v>1024</v>
      </c>
      <c r="B12" s="418">
        <v>159209</v>
      </c>
      <c r="C12" s="382">
        <v>1</v>
      </c>
      <c r="D12" s="418">
        <v>222740</v>
      </c>
      <c r="E12" s="382">
        <v>1.3990415114723413</v>
      </c>
      <c r="F12" s="418">
        <v>236307</v>
      </c>
      <c r="G12" s="414">
        <v>1.4842565432858694</v>
      </c>
      <c r="H12" s="418"/>
      <c r="I12" s="382"/>
      <c r="J12" s="418"/>
      <c r="K12" s="382"/>
      <c r="L12" s="418"/>
      <c r="M12" s="414"/>
      <c r="N12" s="418"/>
      <c r="O12" s="382"/>
      <c r="P12" s="418"/>
      <c r="Q12" s="382"/>
      <c r="R12" s="418"/>
      <c r="S12" s="419"/>
    </row>
    <row r="13" spans="1:19" ht="14.4" customHeight="1" x14ac:dyDescent="0.3">
      <c r="A13" s="423" t="s">
        <v>1025</v>
      </c>
      <c r="B13" s="418">
        <v>53158</v>
      </c>
      <c r="C13" s="382">
        <v>1</v>
      </c>
      <c r="D13" s="418">
        <v>53919</v>
      </c>
      <c r="E13" s="382">
        <v>1.0143158132360135</v>
      </c>
      <c r="F13" s="418">
        <v>37298</v>
      </c>
      <c r="G13" s="414">
        <v>0.70164415516008882</v>
      </c>
      <c r="H13" s="418"/>
      <c r="I13" s="382"/>
      <c r="J13" s="418"/>
      <c r="K13" s="382"/>
      <c r="L13" s="418"/>
      <c r="M13" s="414"/>
      <c r="N13" s="418"/>
      <c r="O13" s="382"/>
      <c r="P13" s="418"/>
      <c r="Q13" s="382"/>
      <c r="R13" s="418"/>
      <c r="S13" s="419"/>
    </row>
    <row r="14" spans="1:19" ht="14.4" customHeight="1" x14ac:dyDescent="0.3">
      <c r="A14" s="423" t="s">
        <v>1026</v>
      </c>
      <c r="B14" s="418">
        <v>90567</v>
      </c>
      <c r="C14" s="382">
        <v>1</v>
      </c>
      <c r="D14" s="418">
        <v>110779</v>
      </c>
      <c r="E14" s="382">
        <v>1.2231717954663399</v>
      </c>
      <c r="F14" s="418">
        <v>75551</v>
      </c>
      <c r="G14" s="414">
        <v>0.83420009495732439</v>
      </c>
      <c r="H14" s="418"/>
      <c r="I14" s="382"/>
      <c r="J14" s="418"/>
      <c r="K14" s="382"/>
      <c r="L14" s="418"/>
      <c r="M14" s="414"/>
      <c r="N14" s="418"/>
      <c r="O14" s="382"/>
      <c r="P14" s="418"/>
      <c r="Q14" s="382"/>
      <c r="R14" s="418"/>
      <c r="S14" s="419"/>
    </row>
    <row r="15" spans="1:19" ht="14.4" customHeight="1" x14ac:dyDescent="0.3">
      <c r="A15" s="423" t="s">
        <v>1027</v>
      </c>
      <c r="B15" s="418">
        <v>491443</v>
      </c>
      <c r="C15" s="382">
        <v>1</v>
      </c>
      <c r="D15" s="418">
        <v>617097</v>
      </c>
      <c r="E15" s="382">
        <v>1.2556837720752967</v>
      </c>
      <c r="F15" s="418">
        <v>466329</v>
      </c>
      <c r="G15" s="414">
        <v>0.94889743062776355</v>
      </c>
      <c r="H15" s="418"/>
      <c r="I15" s="382"/>
      <c r="J15" s="418"/>
      <c r="K15" s="382"/>
      <c r="L15" s="418"/>
      <c r="M15" s="414"/>
      <c r="N15" s="418"/>
      <c r="O15" s="382"/>
      <c r="P15" s="418"/>
      <c r="Q15" s="382"/>
      <c r="R15" s="418"/>
      <c r="S15" s="419"/>
    </row>
    <row r="16" spans="1:19" ht="14.4" customHeight="1" x14ac:dyDescent="0.3">
      <c r="A16" s="423" t="s">
        <v>1028</v>
      </c>
      <c r="B16" s="418">
        <v>93699</v>
      </c>
      <c r="C16" s="382">
        <v>1</v>
      </c>
      <c r="D16" s="418">
        <v>117537</v>
      </c>
      <c r="E16" s="382">
        <v>1.254410399257196</v>
      </c>
      <c r="F16" s="418">
        <v>128188</v>
      </c>
      <c r="G16" s="414">
        <v>1.3680829037663156</v>
      </c>
      <c r="H16" s="418"/>
      <c r="I16" s="382"/>
      <c r="J16" s="418"/>
      <c r="K16" s="382"/>
      <c r="L16" s="418"/>
      <c r="M16" s="414"/>
      <c r="N16" s="418"/>
      <c r="O16" s="382"/>
      <c r="P16" s="418"/>
      <c r="Q16" s="382"/>
      <c r="R16" s="418"/>
      <c r="S16" s="419"/>
    </row>
    <row r="17" spans="1:19" ht="14.4" customHeight="1" x14ac:dyDescent="0.3">
      <c r="A17" s="423" t="s">
        <v>1029</v>
      </c>
      <c r="B17" s="418">
        <v>34999</v>
      </c>
      <c r="C17" s="382">
        <v>1</v>
      </c>
      <c r="D17" s="418">
        <v>29379</v>
      </c>
      <c r="E17" s="382">
        <v>0.8394239835423869</v>
      </c>
      <c r="F17" s="418">
        <v>23979</v>
      </c>
      <c r="G17" s="414">
        <v>0.68513386096745621</v>
      </c>
      <c r="H17" s="418"/>
      <c r="I17" s="382"/>
      <c r="J17" s="418"/>
      <c r="K17" s="382"/>
      <c r="L17" s="418"/>
      <c r="M17" s="414"/>
      <c r="N17" s="418"/>
      <c r="O17" s="382"/>
      <c r="P17" s="418"/>
      <c r="Q17" s="382"/>
      <c r="R17" s="418"/>
      <c r="S17" s="419"/>
    </row>
    <row r="18" spans="1:19" ht="14.4" customHeight="1" x14ac:dyDescent="0.3">
      <c r="A18" s="423" t="s">
        <v>1030</v>
      </c>
      <c r="B18" s="418">
        <v>30314</v>
      </c>
      <c r="C18" s="382">
        <v>1</v>
      </c>
      <c r="D18" s="418">
        <v>11199</v>
      </c>
      <c r="E18" s="382">
        <v>0.36943326515801278</v>
      </c>
      <c r="F18" s="418">
        <v>21792</v>
      </c>
      <c r="G18" s="414">
        <v>0.718875766972356</v>
      </c>
      <c r="H18" s="418"/>
      <c r="I18" s="382"/>
      <c r="J18" s="418"/>
      <c r="K18" s="382"/>
      <c r="L18" s="418"/>
      <c r="M18" s="414"/>
      <c r="N18" s="418"/>
      <c r="O18" s="382"/>
      <c r="P18" s="418"/>
      <c r="Q18" s="382"/>
      <c r="R18" s="418"/>
      <c r="S18" s="419"/>
    </row>
    <row r="19" spans="1:19" ht="14.4" customHeight="1" x14ac:dyDescent="0.3">
      <c r="A19" s="423" t="s">
        <v>1031</v>
      </c>
      <c r="B19" s="418">
        <v>3449</v>
      </c>
      <c r="C19" s="382">
        <v>1</v>
      </c>
      <c r="D19" s="418">
        <v>10933</v>
      </c>
      <c r="E19" s="382">
        <v>3.1699043200927806</v>
      </c>
      <c r="F19" s="418">
        <v>5604</v>
      </c>
      <c r="G19" s="414">
        <v>1.6248187880545086</v>
      </c>
      <c r="H19" s="418"/>
      <c r="I19" s="382"/>
      <c r="J19" s="418"/>
      <c r="K19" s="382"/>
      <c r="L19" s="418"/>
      <c r="M19" s="414"/>
      <c r="N19" s="418"/>
      <c r="O19" s="382"/>
      <c r="P19" s="418"/>
      <c r="Q19" s="382"/>
      <c r="R19" s="418"/>
      <c r="S19" s="419"/>
    </row>
    <row r="20" spans="1:19" ht="14.4" customHeight="1" x14ac:dyDescent="0.3">
      <c r="A20" s="423" t="s">
        <v>1032</v>
      </c>
      <c r="B20" s="418">
        <v>625030</v>
      </c>
      <c r="C20" s="382">
        <v>1</v>
      </c>
      <c r="D20" s="418">
        <v>677447</v>
      </c>
      <c r="E20" s="382">
        <v>1.0838631745676208</v>
      </c>
      <c r="F20" s="418">
        <v>616196</v>
      </c>
      <c r="G20" s="414">
        <v>0.98586627841863594</v>
      </c>
      <c r="H20" s="418"/>
      <c r="I20" s="382"/>
      <c r="J20" s="418"/>
      <c r="K20" s="382"/>
      <c r="L20" s="418"/>
      <c r="M20" s="414"/>
      <c r="N20" s="418"/>
      <c r="O20" s="382"/>
      <c r="P20" s="418"/>
      <c r="Q20" s="382"/>
      <c r="R20" s="418"/>
      <c r="S20" s="419"/>
    </row>
    <row r="21" spans="1:19" ht="14.4" customHeight="1" x14ac:dyDescent="0.3">
      <c r="A21" s="423" t="s">
        <v>1033</v>
      </c>
      <c r="B21" s="418">
        <v>52164</v>
      </c>
      <c r="C21" s="382">
        <v>1</v>
      </c>
      <c r="D21" s="418">
        <v>78433</v>
      </c>
      <c r="E21" s="382">
        <v>1.5035848477877463</v>
      </c>
      <c r="F21" s="418">
        <v>845535</v>
      </c>
      <c r="G21" s="414">
        <v>16.209167241775937</v>
      </c>
      <c r="H21" s="418"/>
      <c r="I21" s="382"/>
      <c r="J21" s="418"/>
      <c r="K21" s="382"/>
      <c r="L21" s="418"/>
      <c r="M21" s="414"/>
      <c r="N21" s="418"/>
      <c r="O21" s="382"/>
      <c r="P21" s="418"/>
      <c r="Q21" s="382"/>
      <c r="R21" s="418"/>
      <c r="S21" s="419"/>
    </row>
    <row r="22" spans="1:19" ht="14.4" customHeight="1" x14ac:dyDescent="0.3">
      <c r="A22" s="423" t="s">
        <v>1034</v>
      </c>
      <c r="B22" s="418">
        <v>7803</v>
      </c>
      <c r="C22" s="382">
        <v>1</v>
      </c>
      <c r="D22" s="418">
        <v>8974</v>
      </c>
      <c r="E22" s="382">
        <v>1.1500704857106241</v>
      </c>
      <c r="F22" s="418">
        <v>2129</v>
      </c>
      <c r="G22" s="414">
        <v>0.27284377803408943</v>
      </c>
      <c r="H22" s="418"/>
      <c r="I22" s="382"/>
      <c r="J22" s="418"/>
      <c r="K22" s="382"/>
      <c r="L22" s="418"/>
      <c r="M22" s="414"/>
      <c r="N22" s="418"/>
      <c r="O22" s="382"/>
      <c r="P22" s="418"/>
      <c r="Q22" s="382"/>
      <c r="R22" s="418"/>
      <c r="S22" s="419"/>
    </row>
    <row r="23" spans="1:19" ht="14.4" customHeight="1" x14ac:dyDescent="0.3">
      <c r="A23" s="423" t="s">
        <v>1035</v>
      </c>
      <c r="B23" s="418">
        <v>3257</v>
      </c>
      <c r="C23" s="382">
        <v>1</v>
      </c>
      <c r="D23" s="418"/>
      <c r="E23" s="382"/>
      <c r="F23" s="418"/>
      <c r="G23" s="414"/>
      <c r="H23" s="418"/>
      <c r="I23" s="382"/>
      <c r="J23" s="418"/>
      <c r="K23" s="382"/>
      <c r="L23" s="418"/>
      <c r="M23" s="414"/>
      <c r="N23" s="418"/>
      <c r="O23" s="382"/>
      <c r="P23" s="418"/>
      <c r="Q23" s="382"/>
      <c r="R23" s="418"/>
      <c r="S23" s="419"/>
    </row>
    <row r="24" spans="1:19" ht="14.4" customHeight="1" x14ac:dyDescent="0.3">
      <c r="A24" s="423" t="s">
        <v>1036</v>
      </c>
      <c r="B24" s="418">
        <v>137477</v>
      </c>
      <c r="C24" s="382">
        <v>1</v>
      </c>
      <c r="D24" s="418">
        <v>211289</v>
      </c>
      <c r="E24" s="382">
        <v>1.5369043549102759</v>
      </c>
      <c r="F24" s="418">
        <v>151139</v>
      </c>
      <c r="G24" s="414">
        <v>1.099376622998756</v>
      </c>
      <c r="H24" s="418"/>
      <c r="I24" s="382"/>
      <c r="J24" s="418"/>
      <c r="K24" s="382"/>
      <c r="L24" s="418"/>
      <c r="M24" s="414"/>
      <c r="N24" s="418"/>
      <c r="O24" s="382"/>
      <c r="P24" s="418"/>
      <c r="Q24" s="382"/>
      <c r="R24" s="418"/>
      <c r="S24" s="419"/>
    </row>
    <row r="25" spans="1:19" ht="14.4" customHeight="1" x14ac:dyDescent="0.3">
      <c r="A25" s="423" t="s">
        <v>1037</v>
      </c>
      <c r="B25" s="418">
        <v>28414</v>
      </c>
      <c r="C25" s="382">
        <v>1</v>
      </c>
      <c r="D25" s="418">
        <v>26234</v>
      </c>
      <c r="E25" s="382">
        <v>0.92327725768987123</v>
      </c>
      <c r="F25" s="418">
        <v>26176</v>
      </c>
      <c r="G25" s="414">
        <v>0.92123601041739989</v>
      </c>
      <c r="H25" s="418"/>
      <c r="I25" s="382"/>
      <c r="J25" s="418"/>
      <c r="K25" s="382"/>
      <c r="L25" s="418"/>
      <c r="M25" s="414"/>
      <c r="N25" s="418"/>
      <c r="O25" s="382"/>
      <c r="P25" s="418"/>
      <c r="Q25" s="382"/>
      <c r="R25" s="418"/>
      <c r="S25" s="419"/>
    </row>
    <row r="26" spans="1:19" ht="14.4" customHeight="1" x14ac:dyDescent="0.3">
      <c r="A26" s="423" t="s">
        <v>1038</v>
      </c>
      <c r="B26" s="418">
        <v>95</v>
      </c>
      <c r="C26" s="382">
        <v>1</v>
      </c>
      <c r="D26" s="418"/>
      <c r="E26" s="382"/>
      <c r="F26" s="418"/>
      <c r="G26" s="414"/>
      <c r="H26" s="418"/>
      <c r="I26" s="382"/>
      <c r="J26" s="418"/>
      <c r="K26" s="382"/>
      <c r="L26" s="418"/>
      <c r="M26" s="414"/>
      <c r="N26" s="418"/>
      <c r="O26" s="382"/>
      <c r="P26" s="418"/>
      <c r="Q26" s="382"/>
      <c r="R26" s="418"/>
      <c r="S26" s="419"/>
    </row>
    <row r="27" spans="1:19" ht="14.4" customHeight="1" x14ac:dyDescent="0.3">
      <c r="A27" s="423" t="s">
        <v>1039</v>
      </c>
      <c r="B27" s="418">
        <v>9730</v>
      </c>
      <c r="C27" s="382">
        <v>1</v>
      </c>
      <c r="D27" s="418">
        <v>5282</v>
      </c>
      <c r="E27" s="382">
        <v>0.54285714285714282</v>
      </c>
      <c r="F27" s="418">
        <v>14779</v>
      </c>
      <c r="G27" s="414">
        <v>1.5189105858170606</v>
      </c>
      <c r="H27" s="418"/>
      <c r="I27" s="382"/>
      <c r="J27" s="418"/>
      <c r="K27" s="382"/>
      <c r="L27" s="418"/>
      <c r="M27" s="414"/>
      <c r="N27" s="418"/>
      <c r="O27" s="382"/>
      <c r="P27" s="418"/>
      <c r="Q27" s="382"/>
      <c r="R27" s="418"/>
      <c r="S27" s="419"/>
    </row>
    <row r="28" spans="1:19" ht="14.4" customHeight="1" x14ac:dyDescent="0.3">
      <c r="A28" s="423" t="s">
        <v>1040</v>
      </c>
      <c r="B28" s="418">
        <v>11578</v>
      </c>
      <c r="C28" s="382">
        <v>1</v>
      </c>
      <c r="D28" s="418">
        <v>6131</v>
      </c>
      <c r="E28" s="382">
        <v>0.52953878044567282</v>
      </c>
      <c r="F28" s="418">
        <v>10170</v>
      </c>
      <c r="G28" s="414">
        <v>0.87839005009500781</v>
      </c>
      <c r="H28" s="418"/>
      <c r="I28" s="382"/>
      <c r="J28" s="418"/>
      <c r="K28" s="382"/>
      <c r="L28" s="418"/>
      <c r="M28" s="414"/>
      <c r="N28" s="418"/>
      <c r="O28" s="382"/>
      <c r="P28" s="418"/>
      <c r="Q28" s="382"/>
      <c r="R28" s="418"/>
      <c r="S28" s="419"/>
    </row>
    <row r="29" spans="1:19" ht="14.4" customHeight="1" x14ac:dyDescent="0.3">
      <c r="A29" s="423" t="s">
        <v>1041</v>
      </c>
      <c r="B29" s="418">
        <v>22841</v>
      </c>
      <c r="C29" s="382">
        <v>1</v>
      </c>
      <c r="D29" s="418"/>
      <c r="E29" s="382"/>
      <c r="F29" s="418"/>
      <c r="G29" s="414"/>
      <c r="H29" s="418"/>
      <c r="I29" s="382"/>
      <c r="J29" s="418"/>
      <c r="K29" s="382"/>
      <c r="L29" s="418"/>
      <c r="M29" s="414"/>
      <c r="N29" s="418"/>
      <c r="O29" s="382"/>
      <c r="P29" s="418"/>
      <c r="Q29" s="382"/>
      <c r="R29" s="418"/>
      <c r="S29" s="419"/>
    </row>
    <row r="30" spans="1:19" ht="14.4" customHeight="1" x14ac:dyDescent="0.3">
      <c r="A30" s="423" t="s">
        <v>1042</v>
      </c>
      <c r="B30" s="418">
        <v>56238</v>
      </c>
      <c r="C30" s="382">
        <v>1</v>
      </c>
      <c r="D30" s="418">
        <v>82325</v>
      </c>
      <c r="E30" s="382">
        <v>1.4638678473629929</v>
      </c>
      <c r="F30" s="418">
        <v>54799</v>
      </c>
      <c r="G30" s="414">
        <v>0.97441231907251324</v>
      </c>
      <c r="H30" s="418"/>
      <c r="I30" s="382"/>
      <c r="J30" s="418"/>
      <c r="K30" s="382"/>
      <c r="L30" s="418"/>
      <c r="M30" s="414"/>
      <c r="N30" s="418"/>
      <c r="O30" s="382"/>
      <c r="P30" s="418"/>
      <c r="Q30" s="382"/>
      <c r="R30" s="418"/>
      <c r="S30" s="419"/>
    </row>
    <row r="31" spans="1:19" ht="14.4" customHeight="1" x14ac:dyDescent="0.3">
      <c r="A31" s="423" t="s">
        <v>1043</v>
      </c>
      <c r="B31" s="418">
        <v>58655</v>
      </c>
      <c r="C31" s="382">
        <v>1</v>
      </c>
      <c r="D31" s="418">
        <v>40779</v>
      </c>
      <c r="E31" s="382">
        <v>0.69523484783905887</v>
      </c>
      <c r="F31" s="418">
        <v>48378</v>
      </c>
      <c r="G31" s="414">
        <v>0.82478902054385816</v>
      </c>
      <c r="H31" s="418"/>
      <c r="I31" s="382"/>
      <c r="J31" s="418"/>
      <c r="K31" s="382"/>
      <c r="L31" s="418"/>
      <c r="M31" s="414"/>
      <c r="N31" s="418"/>
      <c r="O31" s="382"/>
      <c r="P31" s="418"/>
      <c r="Q31" s="382"/>
      <c r="R31" s="418"/>
      <c r="S31" s="419"/>
    </row>
    <row r="32" spans="1:19" ht="14.4" customHeight="1" x14ac:dyDescent="0.3">
      <c r="A32" s="423" t="s">
        <v>1044</v>
      </c>
      <c r="B32" s="418">
        <v>547442</v>
      </c>
      <c r="C32" s="382">
        <v>1</v>
      </c>
      <c r="D32" s="418">
        <v>445307</v>
      </c>
      <c r="E32" s="382">
        <v>0.81343229054402111</v>
      </c>
      <c r="F32" s="418">
        <v>563609</v>
      </c>
      <c r="G32" s="414">
        <v>1.0295318956163393</v>
      </c>
      <c r="H32" s="418"/>
      <c r="I32" s="382"/>
      <c r="J32" s="418"/>
      <c r="K32" s="382"/>
      <c r="L32" s="418"/>
      <c r="M32" s="414"/>
      <c r="N32" s="418"/>
      <c r="O32" s="382"/>
      <c r="P32" s="418"/>
      <c r="Q32" s="382"/>
      <c r="R32" s="418"/>
      <c r="S32" s="419"/>
    </row>
    <row r="33" spans="1:19" ht="14.4" customHeight="1" x14ac:dyDescent="0.3">
      <c r="A33" s="423" t="s">
        <v>1045</v>
      </c>
      <c r="B33" s="418">
        <v>72428</v>
      </c>
      <c r="C33" s="382">
        <v>1</v>
      </c>
      <c r="D33" s="418">
        <v>64088</v>
      </c>
      <c r="E33" s="382">
        <v>0.88485116253382667</v>
      </c>
      <c r="F33" s="418">
        <v>50931</v>
      </c>
      <c r="G33" s="414">
        <v>0.70319489700115978</v>
      </c>
      <c r="H33" s="418"/>
      <c r="I33" s="382"/>
      <c r="J33" s="418"/>
      <c r="K33" s="382"/>
      <c r="L33" s="418"/>
      <c r="M33" s="414"/>
      <c r="N33" s="418"/>
      <c r="O33" s="382"/>
      <c r="P33" s="418"/>
      <c r="Q33" s="382"/>
      <c r="R33" s="418"/>
      <c r="S33" s="419"/>
    </row>
    <row r="34" spans="1:19" ht="14.4" customHeight="1" thickBot="1" x14ac:dyDescent="0.35">
      <c r="A34" s="424" t="s">
        <v>1046</v>
      </c>
      <c r="B34" s="420">
        <v>100363</v>
      </c>
      <c r="C34" s="388">
        <v>1</v>
      </c>
      <c r="D34" s="420">
        <v>116285</v>
      </c>
      <c r="E34" s="388">
        <v>1.158644121837729</v>
      </c>
      <c r="F34" s="420">
        <v>110774</v>
      </c>
      <c r="G34" s="415">
        <v>1.1037334475852656</v>
      </c>
      <c r="H34" s="420"/>
      <c r="I34" s="388"/>
      <c r="J34" s="420"/>
      <c r="K34" s="388"/>
      <c r="L34" s="420"/>
      <c r="M34" s="415"/>
      <c r="N34" s="420"/>
      <c r="O34" s="388"/>
      <c r="P34" s="420"/>
      <c r="Q34" s="388"/>
      <c r="R34" s="420"/>
      <c r="S34" s="42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8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0" bestFit="1" customWidth="1"/>
    <col min="2" max="2" width="8.6640625" style="110" bestFit="1" customWidth="1"/>
    <col min="3" max="3" width="2.109375" style="110" bestFit="1" customWidth="1"/>
    <col min="4" max="4" width="8" style="110" bestFit="1" customWidth="1"/>
    <col min="5" max="5" width="52.88671875" style="110" bestFit="1" customWidth="1"/>
    <col min="6" max="7" width="11.109375" style="186" customWidth="1"/>
    <col min="8" max="9" width="9.33203125" style="186" hidden="1" customWidth="1"/>
    <col min="10" max="11" width="11.109375" style="186" customWidth="1"/>
    <col min="12" max="13" width="9.33203125" style="186" hidden="1" customWidth="1"/>
    <col min="14" max="15" width="11.109375" style="186" customWidth="1"/>
    <col min="16" max="16" width="11.109375" style="189" customWidth="1"/>
    <col min="17" max="17" width="11.109375" style="186" customWidth="1"/>
    <col min="18" max="16384" width="8.88671875" style="110"/>
  </cols>
  <sheetData>
    <row r="1" spans="1:17" ht="18.600000000000001" customHeight="1" thickBot="1" x14ac:dyDescent="0.4">
      <c r="A1" s="283" t="s">
        <v>1078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14.4" customHeight="1" thickBot="1" x14ac:dyDescent="0.35">
      <c r="A2" s="207" t="s">
        <v>214</v>
      </c>
      <c r="B2" s="111"/>
      <c r="C2" s="111"/>
      <c r="D2" s="111"/>
      <c r="E2" s="11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2"/>
      <c r="Q2" s="201"/>
    </row>
    <row r="3" spans="1:17" ht="14.4" customHeight="1" thickBot="1" x14ac:dyDescent="0.35">
      <c r="E3" s="65" t="s">
        <v>116</v>
      </c>
      <c r="F3" s="82">
        <f t="shared" ref="F3:O3" si="0">SUBTOTAL(9,F6:F1048576)</f>
        <v>22659</v>
      </c>
      <c r="G3" s="83">
        <f t="shared" si="0"/>
        <v>3840208</v>
      </c>
      <c r="H3" s="83"/>
      <c r="I3" s="83"/>
      <c r="J3" s="83">
        <f t="shared" si="0"/>
        <v>24565</v>
      </c>
      <c r="K3" s="83">
        <f t="shared" si="0"/>
        <v>4190652</v>
      </c>
      <c r="L3" s="83"/>
      <c r="M3" s="83"/>
      <c r="N3" s="83">
        <f t="shared" si="0"/>
        <v>23736</v>
      </c>
      <c r="O3" s="83">
        <f t="shared" si="0"/>
        <v>4586079</v>
      </c>
      <c r="P3" s="59">
        <f>IF(G3=0,0,O3/G3)</f>
        <v>1.1942267189693891</v>
      </c>
      <c r="Q3" s="84">
        <f>IF(N3=0,0,O3/N3)</f>
        <v>193.21195652173913</v>
      </c>
    </row>
    <row r="4" spans="1:17" ht="14.4" customHeight="1" x14ac:dyDescent="0.3">
      <c r="A4" s="328" t="s">
        <v>58</v>
      </c>
      <c r="B4" s="327" t="s">
        <v>84</v>
      </c>
      <c r="C4" s="328" t="s">
        <v>85</v>
      </c>
      <c r="D4" s="329" t="s">
        <v>86</v>
      </c>
      <c r="E4" s="330" t="s">
        <v>59</v>
      </c>
      <c r="F4" s="334">
        <v>2012</v>
      </c>
      <c r="G4" s="335"/>
      <c r="H4" s="85"/>
      <c r="I4" s="85"/>
      <c r="J4" s="334">
        <v>2013</v>
      </c>
      <c r="K4" s="335"/>
      <c r="L4" s="85"/>
      <c r="M4" s="85"/>
      <c r="N4" s="334">
        <v>2014</v>
      </c>
      <c r="O4" s="335"/>
      <c r="P4" s="336" t="s">
        <v>5</v>
      </c>
      <c r="Q4" s="326" t="s">
        <v>87</v>
      </c>
    </row>
    <row r="5" spans="1:17" ht="14.4" customHeight="1" thickBot="1" x14ac:dyDescent="0.35">
      <c r="A5" s="405"/>
      <c r="B5" s="404"/>
      <c r="C5" s="405"/>
      <c r="D5" s="406"/>
      <c r="E5" s="407"/>
      <c r="F5" s="425" t="s">
        <v>61</v>
      </c>
      <c r="G5" s="426" t="s">
        <v>17</v>
      </c>
      <c r="H5" s="427"/>
      <c r="I5" s="427"/>
      <c r="J5" s="425" t="s">
        <v>61</v>
      </c>
      <c r="K5" s="426" t="s">
        <v>17</v>
      </c>
      <c r="L5" s="427"/>
      <c r="M5" s="427"/>
      <c r="N5" s="425" t="s">
        <v>61</v>
      </c>
      <c r="O5" s="426" t="s">
        <v>17</v>
      </c>
      <c r="P5" s="428"/>
      <c r="Q5" s="412"/>
    </row>
    <row r="6" spans="1:17" ht="14.4" customHeight="1" x14ac:dyDescent="0.3">
      <c r="A6" s="375" t="s">
        <v>1047</v>
      </c>
      <c r="B6" s="376" t="s">
        <v>901</v>
      </c>
      <c r="C6" s="376" t="s">
        <v>902</v>
      </c>
      <c r="D6" s="376" t="s">
        <v>903</v>
      </c>
      <c r="E6" s="376" t="s">
        <v>904</v>
      </c>
      <c r="F6" s="379">
        <v>74</v>
      </c>
      <c r="G6" s="379">
        <v>11692</v>
      </c>
      <c r="H6" s="379">
        <v>1</v>
      </c>
      <c r="I6" s="379">
        <v>158</v>
      </c>
      <c r="J6" s="379">
        <v>98</v>
      </c>
      <c r="K6" s="379">
        <v>15582</v>
      </c>
      <c r="L6" s="379">
        <v>1.3327061238453644</v>
      </c>
      <c r="M6" s="379">
        <v>159</v>
      </c>
      <c r="N6" s="379">
        <v>86</v>
      </c>
      <c r="O6" s="379">
        <v>13674</v>
      </c>
      <c r="P6" s="413">
        <v>1.1695176188847074</v>
      </c>
      <c r="Q6" s="380">
        <v>159</v>
      </c>
    </row>
    <row r="7" spans="1:17" ht="14.4" customHeight="1" x14ac:dyDescent="0.3">
      <c r="A7" s="381" t="s">
        <v>1047</v>
      </c>
      <c r="B7" s="382" t="s">
        <v>901</v>
      </c>
      <c r="C7" s="382" t="s">
        <v>902</v>
      </c>
      <c r="D7" s="382" t="s">
        <v>917</v>
      </c>
      <c r="E7" s="382" t="s">
        <v>918</v>
      </c>
      <c r="F7" s="385"/>
      <c r="G7" s="385"/>
      <c r="H7" s="385"/>
      <c r="I7" s="385"/>
      <c r="J7" s="385">
        <v>9</v>
      </c>
      <c r="K7" s="385">
        <v>10485</v>
      </c>
      <c r="L7" s="385"/>
      <c r="M7" s="385">
        <v>1165</v>
      </c>
      <c r="N7" s="385"/>
      <c r="O7" s="385"/>
      <c r="P7" s="414"/>
      <c r="Q7" s="386"/>
    </row>
    <row r="8" spans="1:17" ht="14.4" customHeight="1" x14ac:dyDescent="0.3">
      <c r="A8" s="381" t="s">
        <v>1047</v>
      </c>
      <c r="B8" s="382" t="s">
        <v>901</v>
      </c>
      <c r="C8" s="382" t="s">
        <v>902</v>
      </c>
      <c r="D8" s="382" t="s">
        <v>919</v>
      </c>
      <c r="E8" s="382" t="s">
        <v>920</v>
      </c>
      <c r="F8" s="385">
        <v>121</v>
      </c>
      <c r="G8" s="385">
        <v>4719</v>
      </c>
      <c r="H8" s="385">
        <v>1</v>
      </c>
      <c r="I8" s="385">
        <v>39</v>
      </c>
      <c r="J8" s="385">
        <v>140</v>
      </c>
      <c r="K8" s="385">
        <v>5460</v>
      </c>
      <c r="L8" s="385">
        <v>1.1570247933884297</v>
      </c>
      <c r="M8" s="385">
        <v>39</v>
      </c>
      <c r="N8" s="385">
        <v>182</v>
      </c>
      <c r="O8" s="385">
        <v>7098</v>
      </c>
      <c r="P8" s="414">
        <v>1.5041322314049588</v>
      </c>
      <c r="Q8" s="386">
        <v>39</v>
      </c>
    </row>
    <row r="9" spans="1:17" ht="14.4" customHeight="1" x14ac:dyDescent="0.3">
      <c r="A9" s="381" t="s">
        <v>1047</v>
      </c>
      <c r="B9" s="382" t="s">
        <v>901</v>
      </c>
      <c r="C9" s="382" t="s">
        <v>902</v>
      </c>
      <c r="D9" s="382" t="s">
        <v>923</v>
      </c>
      <c r="E9" s="382" t="s">
        <v>924</v>
      </c>
      <c r="F9" s="385">
        <v>15</v>
      </c>
      <c r="G9" s="385">
        <v>5730</v>
      </c>
      <c r="H9" s="385">
        <v>1</v>
      </c>
      <c r="I9" s="385">
        <v>382</v>
      </c>
      <c r="J9" s="385">
        <v>3</v>
      </c>
      <c r="K9" s="385">
        <v>1146</v>
      </c>
      <c r="L9" s="385">
        <v>0.2</v>
      </c>
      <c r="M9" s="385">
        <v>382</v>
      </c>
      <c r="N9" s="385"/>
      <c r="O9" s="385"/>
      <c r="P9" s="414"/>
      <c r="Q9" s="386"/>
    </row>
    <row r="10" spans="1:17" ht="14.4" customHeight="1" x14ac:dyDescent="0.3">
      <c r="A10" s="381" t="s">
        <v>1047</v>
      </c>
      <c r="B10" s="382" t="s">
        <v>901</v>
      </c>
      <c r="C10" s="382" t="s">
        <v>902</v>
      </c>
      <c r="D10" s="382" t="s">
        <v>925</v>
      </c>
      <c r="E10" s="382" t="s">
        <v>926</v>
      </c>
      <c r="F10" s="385">
        <v>25</v>
      </c>
      <c r="G10" s="385">
        <v>900</v>
      </c>
      <c r="H10" s="385">
        <v>1</v>
      </c>
      <c r="I10" s="385">
        <v>36</v>
      </c>
      <c r="J10" s="385">
        <v>28</v>
      </c>
      <c r="K10" s="385">
        <v>1036</v>
      </c>
      <c r="L10" s="385">
        <v>1.1511111111111112</v>
      </c>
      <c r="M10" s="385">
        <v>37</v>
      </c>
      <c r="N10" s="385">
        <v>25</v>
      </c>
      <c r="O10" s="385">
        <v>925</v>
      </c>
      <c r="P10" s="414">
        <v>1.0277777777777777</v>
      </c>
      <c r="Q10" s="386">
        <v>37</v>
      </c>
    </row>
    <row r="11" spans="1:17" ht="14.4" customHeight="1" x14ac:dyDescent="0.3">
      <c r="A11" s="381" t="s">
        <v>1047</v>
      </c>
      <c r="B11" s="382" t="s">
        <v>901</v>
      </c>
      <c r="C11" s="382" t="s">
        <v>902</v>
      </c>
      <c r="D11" s="382" t="s">
        <v>929</v>
      </c>
      <c r="E11" s="382" t="s">
        <v>930</v>
      </c>
      <c r="F11" s="385">
        <v>36</v>
      </c>
      <c r="G11" s="385">
        <v>15984</v>
      </c>
      <c r="H11" s="385">
        <v>1</v>
      </c>
      <c r="I11" s="385">
        <v>444</v>
      </c>
      <c r="J11" s="385">
        <v>30</v>
      </c>
      <c r="K11" s="385">
        <v>13320</v>
      </c>
      <c r="L11" s="385">
        <v>0.83333333333333337</v>
      </c>
      <c r="M11" s="385">
        <v>444</v>
      </c>
      <c r="N11" s="385">
        <v>9</v>
      </c>
      <c r="O11" s="385">
        <v>3996</v>
      </c>
      <c r="P11" s="414">
        <v>0.25</v>
      </c>
      <c r="Q11" s="386">
        <v>444</v>
      </c>
    </row>
    <row r="12" spans="1:17" ht="14.4" customHeight="1" x14ac:dyDescent="0.3">
      <c r="A12" s="381" t="s">
        <v>1047</v>
      </c>
      <c r="B12" s="382" t="s">
        <v>901</v>
      </c>
      <c r="C12" s="382" t="s">
        <v>902</v>
      </c>
      <c r="D12" s="382" t="s">
        <v>931</v>
      </c>
      <c r="E12" s="382" t="s">
        <v>932</v>
      </c>
      <c r="F12" s="385">
        <v>10</v>
      </c>
      <c r="G12" s="385">
        <v>400</v>
      </c>
      <c r="H12" s="385">
        <v>1</v>
      </c>
      <c r="I12" s="385">
        <v>40</v>
      </c>
      <c r="J12" s="385">
        <v>6</v>
      </c>
      <c r="K12" s="385">
        <v>246</v>
      </c>
      <c r="L12" s="385">
        <v>0.61499999999999999</v>
      </c>
      <c r="M12" s="385">
        <v>41</v>
      </c>
      <c r="N12" s="385">
        <v>6</v>
      </c>
      <c r="O12" s="385">
        <v>246</v>
      </c>
      <c r="P12" s="414">
        <v>0.61499999999999999</v>
      </c>
      <c r="Q12" s="386">
        <v>41</v>
      </c>
    </row>
    <row r="13" spans="1:17" ht="14.4" customHeight="1" x14ac:dyDescent="0.3">
      <c r="A13" s="381" t="s">
        <v>1047</v>
      </c>
      <c r="B13" s="382" t="s">
        <v>901</v>
      </c>
      <c r="C13" s="382" t="s">
        <v>902</v>
      </c>
      <c r="D13" s="382" t="s">
        <v>933</v>
      </c>
      <c r="E13" s="382" t="s">
        <v>934</v>
      </c>
      <c r="F13" s="385">
        <v>10</v>
      </c>
      <c r="G13" s="385">
        <v>4900</v>
      </c>
      <c r="H13" s="385">
        <v>1</v>
      </c>
      <c r="I13" s="385">
        <v>490</v>
      </c>
      <c r="J13" s="385">
        <v>1</v>
      </c>
      <c r="K13" s="385">
        <v>490</v>
      </c>
      <c r="L13" s="385">
        <v>0.1</v>
      </c>
      <c r="M13" s="385">
        <v>490</v>
      </c>
      <c r="N13" s="385">
        <v>2</v>
      </c>
      <c r="O13" s="385">
        <v>980</v>
      </c>
      <c r="P13" s="414">
        <v>0.2</v>
      </c>
      <c r="Q13" s="386">
        <v>490</v>
      </c>
    </row>
    <row r="14" spans="1:17" ht="14.4" customHeight="1" x14ac:dyDescent="0.3">
      <c r="A14" s="381" t="s">
        <v>1047</v>
      </c>
      <c r="B14" s="382" t="s">
        <v>901</v>
      </c>
      <c r="C14" s="382" t="s">
        <v>902</v>
      </c>
      <c r="D14" s="382" t="s">
        <v>935</v>
      </c>
      <c r="E14" s="382" t="s">
        <v>936</v>
      </c>
      <c r="F14" s="385">
        <v>1</v>
      </c>
      <c r="G14" s="385">
        <v>31</v>
      </c>
      <c r="H14" s="385">
        <v>1</v>
      </c>
      <c r="I14" s="385">
        <v>31</v>
      </c>
      <c r="J14" s="385">
        <v>5</v>
      </c>
      <c r="K14" s="385">
        <v>155</v>
      </c>
      <c r="L14" s="385">
        <v>5</v>
      </c>
      <c r="M14" s="385">
        <v>31</v>
      </c>
      <c r="N14" s="385">
        <v>4</v>
      </c>
      <c r="O14" s="385">
        <v>124</v>
      </c>
      <c r="P14" s="414">
        <v>4</v>
      </c>
      <c r="Q14" s="386">
        <v>31</v>
      </c>
    </row>
    <row r="15" spans="1:17" ht="14.4" customHeight="1" x14ac:dyDescent="0.3">
      <c r="A15" s="381" t="s">
        <v>1047</v>
      </c>
      <c r="B15" s="382" t="s">
        <v>901</v>
      </c>
      <c r="C15" s="382" t="s">
        <v>902</v>
      </c>
      <c r="D15" s="382" t="s">
        <v>939</v>
      </c>
      <c r="E15" s="382" t="s">
        <v>940</v>
      </c>
      <c r="F15" s="385"/>
      <c r="G15" s="385"/>
      <c r="H15" s="385"/>
      <c r="I15" s="385"/>
      <c r="J15" s="385">
        <v>1</v>
      </c>
      <c r="K15" s="385">
        <v>205</v>
      </c>
      <c r="L15" s="385"/>
      <c r="M15" s="385">
        <v>205</v>
      </c>
      <c r="N15" s="385">
        <v>1</v>
      </c>
      <c r="O15" s="385">
        <v>205</v>
      </c>
      <c r="P15" s="414"/>
      <c r="Q15" s="386">
        <v>205</v>
      </c>
    </row>
    <row r="16" spans="1:17" ht="14.4" customHeight="1" x14ac:dyDescent="0.3">
      <c r="A16" s="381" t="s">
        <v>1047</v>
      </c>
      <c r="B16" s="382" t="s">
        <v>901</v>
      </c>
      <c r="C16" s="382" t="s">
        <v>902</v>
      </c>
      <c r="D16" s="382" t="s">
        <v>941</v>
      </c>
      <c r="E16" s="382" t="s">
        <v>942</v>
      </c>
      <c r="F16" s="385"/>
      <c r="G16" s="385"/>
      <c r="H16" s="385"/>
      <c r="I16" s="385"/>
      <c r="J16" s="385">
        <v>1</v>
      </c>
      <c r="K16" s="385">
        <v>377</v>
      </c>
      <c r="L16" s="385"/>
      <c r="M16" s="385">
        <v>377</v>
      </c>
      <c r="N16" s="385"/>
      <c r="O16" s="385"/>
      <c r="P16" s="414"/>
      <c r="Q16" s="386"/>
    </row>
    <row r="17" spans="1:17" ht="14.4" customHeight="1" x14ac:dyDescent="0.3">
      <c r="A17" s="381" t="s">
        <v>1047</v>
      </c>
      <c r="B17" s="382" t="s">
        <v>901</v>
      </c>
      <c r="C17" s="382" t="s">
        <v>902</v>
      </c>
      <c r="D17" s="382" t="s">
        <v>945</v>
      </c>
      <c r="E17" s="382" t="s">
        <v>946</v>
      </c>
      <c r="F17" s="385"/>
      <c r="G17" s="385"/>
      <c r="H17" s="385"/>
      <c r="I17" s="385"/>
      <c r="J17" s="385">
        <v>2</v>
      </c>
      <c r="K17" s="385">
        <v>258</v>
      </c>
      <c r="L17" s="385"/>
      <c r="M17" s="385">
        <v>129</v>
      </c>
      <c r="N17" s="385"/>
      <c r="O17" s="385"/>
      <c r="P17" s="414"/>
      <c r="Q17" s="386"/>
    </row>
    <row r="18" spans="1:17" ht="14.4" customHeight="1" x14ac:dyDescent="0.3">
      <c r="A18" s="381" t="s">
        <v>1047</v>
      </c>
      <c r="B18" s="382" t="s">
        <v>901</v>
      </c>
      <c r="C18" s="382" t="s">
        <v>902</v>
      </c>
      <c r="D18" s="382" t="s">
        <v>949</v>
      </c>
      <c r="E18" s="382" t="s">
        <v>950</v>
      </c>
      <c r="F18" s="385">
        <v>210</v>
      </c>
      <c r="G18" s="385">
        <v>3360</v>
      </c>
      <c r="H18" s="385">
        <v>1</v>
      </c>
      <c r="I18" s="385">
        <v>16</v>
      </c>
      <c r="J18" s="385">
        <v>149</v>
      </c>
      <c r="K18" s="385">
        <v>2384</v>
      </c>
      <c r="L18" s="385">
        <v>0.70952380952380956</v>
      </c>
      <c r="M18" s="385">
        <v>16</v>
      </c>
      <c r="N18" s="385">
        <v>83</v>
      </c>
      <c r="O18" s="385">
        <v>1328</v>
      </c>
      <c r="P18" s="414">
        <v>0.39523809523809522</v>
      </c>
      <c r="Q18" s="386">
        <v>16</v>
      </c>
    </row>
    <row r="19" spans="1:17" ht="14.4" customHeight="1" x14ac:dyDescent="0.3">
      <c r="A19" s="381" t="s">
        <v>1047</v>
      </c>
      <c r="B19" s="382" t="s">
        <v>901</v>
      </c>
      <c r="C19" s="382" t="s">
        <v>902</v>
      </c>
      <c r="D19" s="382" t="s">
        <v>953</v>
      </c>
      <c r="E19" s="382" t="s">
        <v>954</v>
      </c>
      <c r="F19" s="385">
        <v>6</v>
      </c>
      <c r="G19" s="385">
        <v>606</v>
      </c>
      <c r="H19" s="385">
        <v>1</v>
      </c>
      <c r="I19" s="385">
        <v>101</v>
      </c>
      <c r="J19" s="385">
        <v>11</v>
      </c>
      <c r="K19" s="385">
        <v>1122</v>
      </c>
      <c r="L19" s="385">
        <v>1.8514851485148516</v>
      </c>
      <c r="M19" s="385">
        <v>102</v>
      </c>
      <c r="N19" s="385">
        <v>6</v>
      </c>
      <c r="O19" s="385">
        <v>612</v>
      </c>
      <c r="P19" s="414">
        <v>1.0099009900990099</v>
      </c>
      <c r="Q19" s="386">
        <v>102</v>
      </c>
    </row>
    <row r="20" spans="1:17" ht="14.4" customHeight="1" x14ac:dyDescent="0.3">
      <c r="A20" s="381" t="s">
        <v>1047</v>
      </c>
      <c r="B20" s="382" t="s">
        <v>901</v>
      </c>
      <c r="C20" s="382" t="s">
        <v>902</v>
      </c>
      <c r="D20" s="382" t="s">
        <v>957</v>
      </c>
      <c r="E20" s="382" t="s">
        <v>958</v>
      </c>
      <c r="F20" s="385">
        <v>94</v>
      </c>
      <c r="G20" s="385">
        <v>10528</v>
      </c>
      <c r="H20" s="385">
        <v>1</v>
      </c>
      <c r="I20" s="385">
        <v>112</v>
      </c>
      <c r="J20" s="385">
        <v>118</v>
      </c>
      <c r="K20" s="385">
        <v>13334</v>
      </c>
      <c r="L20" s="385">
        <v>1.2665273556231003</v>
      </c>
      <c r="M20" s="385">
        <v>113</v>
      </c>
      <c r="N20" s="385">
        <v>112</v>
      </c>
      <c r="O20" s="385">
        <v>12656</v>
      </c>
      <c r="P20" s="414">
        <v>1.2021276595744681</v>
      </c>
      <c r="Q20" s="386">
        <v>113</v>
      </c>
    </row>
    <row r="21" spans="1:17" ht="14.4" customHeight="1" x14ac:dyDescent="0.3">
      <c r="A21" s="381" t="s">
        <v>1047</v>
      </c>
      <c r="B21" s="382" t="s">
        <v>901</v>
      </c>
      <c r="C21" s="382" t="s">
        <v>902</v>
      </c>
      <c r="D21" s="382" t="s">
        <v>959</v>
      </c>
      <c r="E21" s="382" t="s">
        <v>960</v>
      </c>
      <c r="F21" s="385">
        <v>27</v>
      </c>
      <c r="G21" s="385">
        <v>2241</v>
      </c>
      <c r="H21" s="385">
        <v>1</v>
      </c>
      <c r="I21" s="385">
        <v>83</v>
      </c>
      <c r="J21" s="385">
        <v>38</v>
      </c>
      <c r="K21" s="385">
        <v>3192</v>
      </c>
      <c r="L21" s="385">
        <v>1.4243641231593038</v>
      </c>
      <c r="M21" s="385">
        <v>84</v>
      </c>
      <c r="N21" s="385">
        <v>19</v>
      </c>
      <c r="O21" s="385">
        <v>1596</v>
      </c>
      <c r="P21" s="414">
        <v>0.71218206157965191</v>
      </c>
      <c r="Q21" s="386">
        <v>84</v>
      </c>
    </row>
    <row r="22" spans="1:17" ht="14.4" customHeight="1" x14ac:dyDescent="0.3">
      <c r="A22" s="381" t="s">
        <v>1047</v>
      </c>
      <c r="B22" s="382" t="s">
        <v>901</v>
      </c>
      <c r="C22" s="382" t="s">
        <v>902</v>
      </c>
      <c r="D22" s="382" t="s">
        <v>961</v>
      </c>
      <c r="E22" s="382" t="s">
        <v>962</v>
      </c>
      <c r="F22" s="385">
        <v>1</v>
      </c>
      <c r="G22" s="385">
        <v>95</v>
      </c>
      <c r="H22" s="385">
        <v>1</v>
      </c>
      <c r="I22" s="385">
        <v>95</v>
      </c>
      <c r="J22" s="385">
        <v>2</v>
      </c>
      <c r="K22" s="385">
        <v>192</v>
      </c>
      <c r="L22" s="385">
        <v>2.0210526315789474</v>
      </c>
      <c r="M22" s="385">
        <v>96</v>
      </c>
      <c r="N22" s="385">
        <v>1</v>
      </c>
      <c r="O22" s="385">
        <v>96</v>
      </c>
      <c r="P22" s="414">
        <v>1.0105263157894737</v>
      </c>
      <c r="Q22" s="386">
        <v>96</v>
      </c>
    </row>
    <row r="23" spans="1:17" ht="14.4" customHeight="1" x14ac:dyDescent="0.3">
      <c r="A23" s="381" t="s">
        <v>1047</v>
      </c>
      <c r="B23" s="382" t="s">
        <v>901</v>
      </c>
      <c r="C23" s="382" t="s">
        <v>902</v>
      </c>
      <c r="D23" s="382" t="s">
        <v>963</v>
      </c>
      <c r="E23" s="382" t="s">
        <v>964</v>
      </c>
      <c r="F23" s="385">
        <v>7</v>
      </c>
      <c r="G23" s="385">
        <v>147</v>
      </c>
      <c r="H23" s="385">
        <v>1</v>
      </c>
      <c r="I23" s="385">
        <v>21</v>
      </c>
      <c r="J23" s="385">
        <v>8</v>
      </c>
      <c r="K23" s="385">
        <v>168</v>
      </c>
      <c r="L23" s="385">
        <v>1.1428571428571428</v>
      </c>
      <c r="M23" s="385">
        <v>21</v>
      </c>
      <c r="N23" s="385">
        <v>9</v>
      </c>
      <c r="O23" s="385">
        <v>189</v>
      </c>
      <c r="P23" s="414">
        <v>1.2857142857142858</v>
      </c>
      <c r="Q23" s="386">
        <v>21</v>
      </c>
    </row>
    <row r="24" spans="1:17" ht="14.4" customHeight="1" x14ac:dyDescent="0.3">
      <c r="A24" s="381" t="s">
        <v>1047</v>
      </c>
      <c r="B24" s="382" t="s">
        <v>901</v>
      </c>
      <c r="C24" s="382" t="s">
        <v>902</v>
      </c>
      <c r="D24" s="382" t="s">
        <v>965</v>
      </c>
      <c r="E24" s="382" t="s">
        <v>966</v>
      </c>
      <c r="F24" s="385">
        <v>192</v>
      </c>
      <c r="G24" s="385">
        <v>93312</v>
      </c>
      <c r="H24" s="385">
        <v>1</v>
      </c>
      <c r="I24" s="385">
        <v>486</v>
      </c>
      <c r="J24" s="385">
        <v>273</v>
      </c>
      <c r="K24" s="385">
        <v>132678</v>
      </c>
      <c r="L24" s="385">
        <v>1.421875</v>
      </c>
      <c r="M24" s="385">
        <v>486</v>
      </c>
      <c r="N24" s="385">
        <v>152</v>
      </c>
      <c r="O24" s="385">
        <v>73872</v>
      </c>
      <c r="P24" s="414">
        <v>0.79166666666666663</v>
      </c>
      <c r="Q24" s="386">
        <v>486</v>
      </c>
    </row>
    <row r="25" spans="1:17" ht="14.4" customHeight="1" x14ac:dyDescent="0.3">
      <c r="A25" s="381" t="s">
        <v>1047</v>
      </c>
      <c r="B25" s="382" t="s">
        <v>901</v>
      </c>
      <c r="C25" s="382" t="s">
        <v>902</v>
      </c>
      <c r="D25" s="382" t="s">
        <v>973</v>
      </c>
      <c r="E25" s="382" t="s">
        <v>974</v>
      </c>
      <c r="F25" s="385">
        <v>9</v>
      </c>
      <c r="G25" s="385">
        <v>360</v>
      </c>
      <c r="H25" s="385">
        <v>1</v>
      </c>
      <c r="I25" s="385">
        <v>40</v>
      </c>
      <c r="J25" s="385">
        <v>12</v>
      </c>
      <c r="K25" s="385">
        <v>480</v>
      </c>
      <c r="L25" s="385">
        <v>1.3333333333333333</v>
      </c>
      <c r="M25" s="385">
        <v>40</v>
      </c>
      <c r="N25" s="385">
        <v>28</v>
      </c>
      <c r="O25" s="385">
        <v>1120</v>
      </c>
      <c r="P25" s="414">
        <v>3.1111111111111112</v>
      </c>
      <c r="Q25" s="386">
        <v>40</v>
      </c>
    </row>
    <row r="26" spans="1:17" ht="14.4" customHeight="1" x14ac:dyDescent="0.3">
      <c r="A26" s="381" t="s">
        <v>1047</v>
      </c>
      <c r="B26" s="382" t="s">
        <v>901</v>
      </c>
      <c r="C26" s="382" t="s">
        <v>902</v>
      </c>
      <c r="D26" s="382" t="s">
        <v>983</v>
      </c>
      <c r="E26" s="382" t="s">
        <v>984</v>
      </c>
      <c r="F26" s="385">
        <v>2</v>
      </c>
      <c r="G26" s="385">
        <v>1522</v>
      </c>
      <c r="H26" s="385">
        <v>1</v>
      </c>
      <c r="I26" s="385">
        <v>761</v>
      </c>
      <c r="J26" s="385"/>
      <c r="K26" s="385"/>
      <c r="L26" s="385"/>
      <c r="M26" s="385"/>
      <c r="N26" s="385">
        <v>3</v>
      </c>
      <c r="O26" s="385">
        <v>2283</v>
      </c>
      <c r="P26" s="414">
        <v>1.5</v>
      </c>
      <c r="Q26" s="386">
        <v>761</v>
      </c>
    </row>
    <row r="27" spans="1:17" ht="14.4" customHeight="1" x14ac:dyDescent="0.3">
      <c r="A27" s="381" t="s">
        <v>1047</v>
      </c>
      <c r="B27" s="382" t="s">
        <v>901</v>
      </c>
      <c r="C27" s="382" t="s">
        <v>902</v>
      </c>
      <c r="D27" s="382" t="s">
        <v>985</v>
      </c>
      <c r="E27" s="382" t="s">
        <v>986</v>
      </c>
      <c r="F27" s="385">
        <v>6</v>
      </c>
      <c r="G27" s="385">
        <v>12078</v>
      </c>
      <c r="H27" s="385">
        <v>1</v>
      </c>
      <c r="I27" s="385">
        <v>2013</v>
      </c>
      <c r="J27" s="385">
        <v>5</v>
      </c>
      <c r="K27" s="385">
        <v>10145</v>
      </c>
      <c r="L27" s="385">
        <v>0.83995694651432351</v>
      </c>
      <c r="M27" s="385">
        <v>2029</v>
      </c>
      <c r="N27" s="385">
        <v>3</v>
      </c>
      <c r="O27" s="385">
        <v>6087</v>
      </c>
      <c r="P27" s="414">
        <v>0.50397416790859417</v>
      </c>
      <c r="Q27" s="386">
        <v>2029</v>
      </c>
    </row>
    <row r="28" spans="1:17" ht="14.4" customHeight="1" x14ac:dyDescent="0.3">
      <c r="A28" s="381" t="s">
        <v>1047</v>
      </c>
      <c r="B28" s="382" t="s">
        <v>901</v>
      </c>
      <c r="C28" s="382" t="s">
        <v>902</v>
      </c>
      <c r="D28" s="382" t="s">
        <v>987</v>
      </c>
      <c r="E28" s="382" t="s">
        <v>988</v>
      </c>
      <c r="F28" s="385"/>
      <c r="G28" s="385"/>
      <c r="H28" s="385"/>
      <c r="I28" s="385"/>
      <c r="J28" s="385">
        <v>4</v>
      </c>
      <c r="K28" s="385">
        <v>2416</v>
      </c>
      <c r="L28" s="385"/>
      <c r="M28" s="385">
        <v>604</v>
      </c>
      <c r="N28" s="385">
        <v>2</v>
      </c>
      <c r="O28" s="385">
        <v>1208</v>
      </c>
      <c r="P28" s="414"/>
      <c r="Q28" s="386">
        <v>604</v>
      </c>
    </row>
    <row r="29" spans="1:17" ht="14.4" customHeight="1" x14ac:dyDescent="0.3">
      <c r="A29" s="381" t="s">
        <v>1047</v>
      </c>
      <c r="B29" s="382" t="s">
        <v>901</v>
      </c>
      <c r="C29" s="382" t="s">
        <v>902</v>
      </c>
      <c r="D29" s="382" t="s">
        <v>993</v>
      </c>
      <c r="E29" s="382" t="s">
        <v>994</v>
      </c>
      <c r="F29" s="385">
        <v>2</v>
      </c>
      <c r="G29" s="385">
        <v>1010</v>
      </c>
      <c r="H29" s="385">
        <v>1</v>
      </c>
      <c r="I29" s="385">
        <v>505</v>
      </c>
      <c r="J29" s="385">
        <v>8</v>
      </c>
      <c r="K29" s="385">
        <v>4048</v>
      </c>
      <c r="L29" s="385">
        <v>4.0079207920792079</v>
      </c>
      <c r="M29" s="385">
        <v>506</v>
      </c>
      <c r="N29" s="385">
        <v>5</v>
      </c>
      <c r="O29" s="385">
        <v>2530</v>
      </c>
      <c r="P29" s="414">
        <v>2.504950495049505</v>
      </c>
      <c r="Q29" s="386">
        <v>506</v>
      </c>
    </row>
    <row r="30" spans="1:17" ht="14.4" customHeight="1" x14ac:dyDescent="0.3">
      <c r="A30" s="381" t="s">
        <v>1048</v>
      </c>
      <c r="B30" s="382" t="s">
        <v>901</v>
      </c>
      <c r="C30" s="382" t="s">
        <v>902</v>
      </c>
      <c r="D30" s="382" t="s">
        <v>903</v>
      </c>
      <c r="E30" s="382" t="s">
        <v>904</v>
      </c>
      <c r="F30" s="385">
        <v>167</v>
      </c>
      <c r="G30" s="385">
        <v>26386</v>
      </c>
      <c r="H30" s="385">
        <v>1</v>
      </c>
      <c r="I30" s="385">
        <v>158</v>
      </c>
      <c r="J30" s="385">
        <v>223</v>
      </c>
      <c r="K30" s="385">
        <v>35457</v>
      </c>
      <c r="L30" s="385">
        <v>1.3437807928446903</v>
      </c>
      <c r="M30" s="385">
        <v>159</v>
      </c>
      <c r="N30" s="385">
        <v>202</v>
      </c>
      <c r="O30" s="385">
        <v>32118</v>
      </c>
      <c r="P30" s="414">
        <v>1.2172364132494504</v>
      </c>
      <c r="Q30" s="386">
        <v>159</v>
      </c>
    </row>
    <row r="31" spans="1:17" ht="14.4" customHeight="1" x14ac:dyDescent="0.3">
      <c r="A31" s="381" t="s">
        <v>1048</v>
      </c>
      <c r="B31" s="382" t="s">
        <v>901</v>
      </c>
      <c r="C31" s="382" t="s">
        <v>902</v>
      </c>
      <c r="D31" s="382" t="s">
        <v>917</v>
      </c>
      <c r="E31" s="382" t="s">
        <v>918</v>
      </c>
      <c r="F31" s="385"/>
      <c r="G31" s="385"/>
      <c r="H31" s="385"/>
      <c r="I31" s="385"/>
      <c r="J31" s="385">
        <v>1</v>
      </c>
      <c r="K31" s="385">
        <v>1165</v>
      </c>
      <c r="L31" s="385"/>
      <c r="M31" s="385">
        <v>1165</v>
      </c>
      <c r="N31" s="385">
        <v>2</v>
      </c>
      <c r="O31" s="385">
        <v>2330</v>
      </c>
      <c r="P31" s="414"/>
      <c r="Q31" s="386">
        <v>1165</v>
      </c>
    </row>
    <row r="32" spans="1:17" ht="14.4" customHeight="1" x14ac:dyDescent="0.3">
      <c r="A32" s="381" t="s">
        <v>1048</v>
      </c>
      <c r="B32" s="382" t="s">
        <v>901</v>
      </c>
      <c r="C32" s="382" t="s">
        <v>902</v>
      </c>
      <c r="D32" s="382" t="s">
        <v>919</v>
      </c>
      <c r="E32" s="382" t="s">
        <v>920</v>
      </c>
      <c r="F32" s="385">
        <v>125</v>
      </c>
      <c r="G32" s="385">
        <v>4875</v>
      </c>
      <c r="H32" s="385">
        <v>1</v>
      </c>
      <c r="I32" s="385">
        <v>39</v>
      </c>
      <c r="J32" s="385">
        <v>148</v>
      </c>
      <c r="K32" s="385">
        <v>5772</v>
      </c>
      <c r="L32" s="385">
        <v>1.1839999999999999</v>
      </c>
      <c r="M32" s="385">
        <v>39</v>
      </c>
      <c r="N32" s="385">
        <v>141</v>
      </c>
      <c r="O32" s="385">
        <v>5499</v>
      </c>
      <c r="P32" s="414">
        <v>1.1279999999999999</v>
      </c>
      <c r="Q32" s="386">
        <v>39</v>
      </c>
    </row>
    <row r="33" spans="1:17" ht="14.4" customHeight="1" x14ac:dyDescent="0.3">
      <c r="A33" s="381" t="s">
        <v>1048</v>
      </c>
      <c r="B33" s="382" t="s">
        <v>901</v>
      </c>
      <c r="C33" s="382" t="s">
        <v>902</v>
      </c>
      <c r="D33" s="382" t="s">
        <v>923</v>
      </c>
      <c r="E33" s="382" t="s">
        <v>924</v>
      </c>
      <c r="F33" s="385">
        <v>26</v>
      </c>
      <c r="G33" s="385">
        <v>9932</v>
      </c>
      <c r="H33" s="385">
        <v>1</v>
      </c>
      <c r="I33" s="385">
        <v>382</v>
      </c>
      <c r="J33" s="385">
        <v>34</v>
      </c>
      <c r="K33" s="385">
        <v>12988</v>
      </c>
      <c r="L33" s="385">
        <v>1.3076923076923077</v>
      </c>
      <c r="M33" s="385">
        <v>382</v>
      </c>
      <c r="N33" s="385">
        <v>37</v>
      </c>
      <c r="O33" s="385">
        <v>14134</v>
      </c>
      <c r="P33" s="414">
        <v>1.4230769230769231</v>
      </c>
      <c r="Q33" s="386">
        <v>382</v>
      </c>
    </row>
    <row r="34" spans="1:17" ht="14.4" customHeight="1" x14ac:dyDescent="0.3">
      <c r="A34" s="381" t="s">
        <v>1048</v>
      </c>
      <c r="B34" s="382" t="s">
        <v>901</v>
      </c>
      <c r="C34" s="382" t="s">
        <v>902</v>
      </c>
      <c r="D34" s="382" t="s">
        <v>925</v>
      </c>
      <c r="E34" s="382" t="s">
        <v>926</v>
      </c>
      <c r="F34" s="385">
        <v>93</v>
      </c>
      <c r="G34" s="385">
        <v>3348</v>
      </c>
      <c r="H34" s="385">
        <v>1</v>
      </c>
      <c r="I34" s="385">
        <v>36</v>
      </c>
      <c r="J34" s="385">
        <v>157</v>
      </c>
      <c r="K34" s="385">
        <v>5809</v>
      </c>
      <c r="L34" s="385">
        <v>1.7350657108721625</v>
      </c>
      <c r="M34" s="385">
        <v>37</v>
      </c>
      <c r="N34" s="385">
        <v>215</v>
      </c>
      <c r="O34" s="385">
        <v>7955</v>
      </c>
      <c r="P34" s="414">
        <v>2.3760454002389486</v>
      </c>
      <c r="Q34" s="386">
        <v>37</v>
      </c>
    </row>
    <row r="35" spans="1:17" ht="14.4" customHeight="1" x14ac:dyDescent="0.3">
      <c r="A35" s="381" t="s">
        <v>1048</v>
      </c>
      <c r="B35" s="382" t="s">
        <v>901</v>
      </c>
      <c r="C35" s="382" t="s">
        <v>902</v>
      </c>
      <c r="D35" s="382" t="s">
        <v>929</v>
      </c>
      <c r="E35" s="382" t="s">
        <v>930</v>
      </c>
      <c r="F35" s="385">
        <v>18</v>
      </c>
      <c r="G35" s="385">
        <v>7992</v>
      </c>
      <c r="H35" s="385">
        <v>1</v>
      </c>
      <c r="I35" s="385">
        <v>444</v>
      </c>
      <c r="J35" s="385">
        <v>40</v>
      </c>
      <c r="K35" s="385">
        <v>17760</v>
      </c>
      <c r="L35" s="385">
        <v>2.2222222222222223</v>
      </c>
      <c r="M35" s="385">
        <v>444</v>
      </c>
      <c r="N35" s="385">
        <v>42</v>
      </c>
      <c r="O35" s="385">
        <v>18648</v>
      </c>
      <c r="P35" s="414">
        <v>2.3333333333333335</v>
      </c>
      <c r="Q35" s="386">
        <v>444</v>
      </c>
    </row>
    <row r="36" spans="1:17" ht="14.4" customHeight="1" x14ac:dyDescent="0.3">
      <c r="A36" s="381" t="s">
        <v>1048</v>
      </c>
      <c r="B36" s="382" t="s">
        <v>901</v>
      </c>
      <c r="C36" s="382" t="s">
        <v>902</v>
      </c>
      <c r="D36" s="382" t="s">
        <v>931</v>
      </c>
      <c r="E36" s="382" t="s">
        <v>932</v>
      </c>
      <c r="F36" s="385"/>
      <c r="G36" s="385"/>
      <c r="H36" s="385"/>
      <c r="I36" s="385"/>
      <c r="J36" s="385">
        <v>3</v>
      </c>
      <c r="K36" s="385">
        <v>123</v>
      </c>
      <c r="L36" s="385"/>
      <c r="M36" s="385">
        <v>41</v>
      </c>
      <c r="N36" s="385">
        <v>2</v>
      </c>
      <c r="O36" s="385">
        <v>82</v>
      </c>
      <c r="P36" s="414"/>
      <c r="Q36" s="386">
        <v>41</v>
      </c>
    </row>
    <row r="37" spans="1:17" ht="14.4" customHeight="1" x14ac:dyDescent="0.3">
      <c r="A37" s="381" t="s">
        <v>1048</v>
      </c>
      <c r="B37" s="382" t="s">
        <v>901</v>
      </c>
      <c r="C37" s="382" t="s">
        <v>902</v>
      </c>
      <c r="D37" s="382" t="s">
        <v>933</v>
      </c>
      <c r="E37" s="382" t="s">
        <v>934</v>
      </c>
      <c r="F37" s="385"/>
      <c r="G37" s="385"/>
      <c r="H37" s="385"/>
      <c r="I37" s="385"/>
      <c r="J37" s="385">
        <v>1</v>
      </c>
      <c r="K37" s="385">
        <v>490</v>
      </c>
      <c r="L37" s="385"/>
      <c r="M37" s="385">
        <v>490</v>
      </c>
      <c r="N37" s="385">
        <v>14</v>
      </c>
      <c r="O37" s="385">
        <v>6860</v>
      </c>
      <c r="P37" s="414"/>
      <c r="Q37" s="386">
        <v>490</v>
      </c>
    </row>
    <row r="38" spans="1:17" ht="14.4" customHeight="1" x14ac:dyDescent="0.3">
      <c r="A38" s="381" t="s">
        <v>1048</v>
      </c>
      <c r="B38" s="382" t="s">
        <v>901</v>
      </c>
      <c r="C38" s="382" t="s">
        <v>902</v>
      </c>
      <c r="D38" s="382" t="s">
        <v>935</v>
      </c>
      <c r="E38" s="382" t="s">
        <v>936</v>
      </c>
      <c r="F38" s="385">
        <v>14</v>
      </c>
      <c r="G38" s="385">
        <v>434</v>
      </c>
      <c r="H38" s="385">
        <v>1</v>
      </c>
      <c r="I38" s="385">
        <v>31</v>
      </c>
      <c r="J38" s="385">
        <v>5</v>
      </c>
      <c r="K38" s="385">
        <v>155</v>
      </c>
      <c r="L38" s="385">
        <v>0.35714285714285715</v>
      </c>
      <c r="M38" s="385">
        <v>31</v>
      </c>
      <c r="N38" s="385">
        <v>10</v>
      </c>
      <c r="O38" s="385">
        <v>310</v>
      </c>
      <c r="P38" s="414">
        <v>0.7142857142857143</v>
      </c>
      <c r="Q38" s="386">
        <v>31</v>
      </c>
    </row>
    <row r="39" spans="1:17" ht="14.4" customHeight="1" x14ac:dyDescent="0.3">
      <c r="A39" s="381" t="s">
        <v>1048</v>
      </c>
      <c r="B39" s="382" t="s">
        <v>901</v>
      </c>
      <c r="C39" s="382" t="s">
        <v>902</v>
      </c>
      <c r="D39" s="382" t="s">
        <v>939</v>
      </c>
      <c r="E39" s="382" t="s">
        <v>940</v>
      </c>
      <c r="F39" s="385">
        <v>1</v>
      </c>
      <c r="G39" s="385">
        <v>204</v>
      </c>
      <c r="H39" s="385">
        <v>1</v>
      </c>
      <c r="I39" s="385">
        <v>204</v>
      </c>
      <c r="J39" s="385">
        <v>3</v>
      </c>
      <c r="K39" s="385">
        <v>615</v>
      </c>
      <c r="L39" s="385">
        <v>3.0147058823529411</v>
      </c>
      <c r="M39" s="385">
        <v>205</v>
      </c>
      <c r="N39" s="385">
        <v>1</v>
      </c>
      <c r="O39" s="385">
        <v>205</v>
      </c>
      <c r="P39" s="414">
        <v>1.0049019607843137</v>
      </c>
      <c r="Q39" s="386">
        <v>205</v>
      </c>
    </row>
    <row r="40" spans="1:17" ht="14.4" customHeight="1" x14ac:dyDescent="0.3">
      <c r="A40" s="381" t="s">
        <v>1048</v>
      </c>
      <c r="B40" s="382" t="s">
        <v>901</v>
      </c>
      <c r="C40" s="382" t="s">
        <v>902</v>
      </c>
      <c r="D40" s="382" t="s">
        <v>941</v>
      </c>
      <c r="E40" s="382" t="s">
        <v>942</v>
      </c>
      <c r="F40" s="385">
        <v>1</v>
      </c>
      <c r="G40" s="385">
        <v>376</v>
      </c>
      <c r="H40" s="385">
        <v>1</v>
      </c>
      <c r="I40" s="385">
        <v>376</v>
      </c>
      <c r="J40" s="385">
        <v>3</v>
      </c>
      <c r="K40" s="385">
        <v>1131</v>
      </c>
      <c r="L40" s="385">
        <v>3.0079787234042552</v>
      </c>
      <c r="M40" s="385">
        <v>377</v>
      </c>
      <c r="N40" s="385"/>
      <c r="O40" s="385"/>
      <c r="P40" s="414"/>
      <c r="Q40" s="386"/>
    </row>
    <row r="41" spans="1:17" ht="14.4" customHeight="1" x14ac:dyDescent="0.3">
      <c r="A41" s="381" t="s">
        <v>1048</v>
      </c>
      <c r="B41" s="382" t="s">
        <v>901</v>
      </c>
      <c r="C41" s="382" t="s">
        <v>902</v>
      </c>
      <c r="D41" s="382" t="s">
        <v>945</v>
      </c>
      <c r="E41" s="382" t="s">
        <v>946</v>
      </c>
      <c r="F41" s="385">
        <v>2</v>
      </c>
      <c r="G41" s="385">
        <v>256</v>
      </c>
      <c r="H41" s="385">
        <v>1</v>
      </c>
      <c r="I41" s="385">
        <v>128</v>
      </c>
      <c r="J41" s="385">
        <v>2</v>
      </c>
      <c r="K41" s="385">
        <v>258</v>
      </c>
      <c r="L41" s="385">
        <v>1.0078125</v>
      </c>
      <c r="M41" s="385">
        <v>129</v>
      </c>
      <c r="N41" s="385"/>
      <c r="O41" s="385"/>
      <c r="P41" s="414"/>
      <c r="Q41" s="386"/>
    </row>
    <row r="42" spans="1:17" ht="14.4" customHeight="1" x14ac:dyDescent="0.3">
      <c r="A42" s="381" t="s">
        <v>1048</v>
      </c>
      <c r="B42" s="382" t="s">
        <v>901</v>
      </c>
      <c r="C42" s="382" t="s">
        <v>902</v>
      </c>
      <c r="D42" s="382" t="s">
        <v>949</v>
      </c>
      <c r="E42" s="382" t="s">
        <v>950</v>
      </c>
      <c r="F42" s="385">
        <v>129</v>
      </c>
      <c r="G42" s="385">
        <v>2064</v>
      </c>
      <c r="H42" s="385">
        <v>1</v>
      </c>
      <c r="I42" s="385">
        <v>16</v>
      </c>
      <c r="J42" s="385">
        <v>192</v>
      </c>
      <c r="K42" s="385">
        <v>3072</v>
      </c>
      <c r="L42" s="385">
        <v>1.4883720930232558</v>
      </c>
      <c r="M42" s="385">
        <v>16</v>
      </c>
      <c r="N42" s="385">
        <v>194</v>
      </c>
      <c r="O42" s="385">
        <v>3104</v>
      </c>
      <c r="P42" s="414">
        <v>1.5038759689922481</v>
      </c>
      <c r="Q42" s="386">
        <v>16</v>
      </c>
    </row>
    <row r="43" spans="1:17" ht="14.4" customHeight="1" x14ac:dyDescent="0.3">
      <c r="A43" s="381" t="s">
        <v>1048</v>
      </c>
      <c r="B43" s="382" t="s">
        <v>901</v>
      </c>
      <c r="C43" s="382" t="s">
        <v>902</v>
      </c>
      <c r="D43" s="382" t="s">
        <v>953</v>
      </c>
      <c r="E43" s="382" t="s">
        <v>954</v>
      </c>
      <c r="F43" s="385"/>
      <c r="G43" s="385"/>
      <c r="H43" s="385"/>
      <c r="I43" s="385"/>
      <c r="J43" s="385">
        <v>17</v>
      </c>
      <c r="K43" s="385">
        <v>1734</v>
      </c>
      <c r="L43" s="385"/>
      <c r="M43" s="385">
        <v>102</v>
      </c>
      <c r="N43" s="385">
        <v>10</v>
      </c>
      <c r="O43" s="385">
        <v>1020</v>
      </c>
      <c r="P43" s="414"/>
      <c r="Q43" s="386">
        <v>102</v>
      </c>
    </row>
    <row r="44" spans="1:17" ht="14.4" customHeight="1" x14ac:dyDescent="0.3">
      <c r="A44" s="381" t="s">
        <v>1048</v>
      </c>
      <c r="B44" s="382" t="s">
        <v>901</v>
      </c>
      <c r="C44" s="382" t="s">
        <v>902</v>
      </c>
      <c r="D44" s="382" t="s">
        <v>957</v>
      </c>
      <c r="E44" s="382" t="s">
        <v>958</v>
      </c>
      <c r="F44" s="385">
        <v>207</v>
      </c>
      <c r="G44" s="385">
        <v>23184</v>
      </c>
      <c r="H44" s="385">
        <v>1</v>
      </c>
      <c r="I44" s="385">
        <v>112</v>
      </c>
      <c r="J44" s="385">
        <v>217</v>
      </c>
      <c r="K44" s="385">
        <v>24521</v>
      </c>
      <c r="L44" s="385">
        <v>1.0576690821256038</v>
      </c>
      <c r="M44" s="385">
        <v>113</v>
      </c>
      <c r="N44" s="385">
        <v>248</v>
      </c>
      <c r="O44" s="385">
        <v>28024</v>
      </c>
      <c r="P44" s="414">
        <v>1.2087646652864044</v>
      </c>
      <c r="Q44" s="386">
        <v>113</v>
      </c>
    </row>
    <row r="45" spans="1:17" ht="14.4" customHeight="1" x14ac:dyDescent="0.3">
      <c r="A45" s="381" t="s">
        <v>1048</v>
      </c>
      <c r="B45" s="382" t="s">
        <v>901</v>
      </c>
      <c r="C45" s="382" t="s">
        <v>902</v>
      </c>
      <c r="D45" s="382" t="s">
        <v>959</v>
      </c>
      <c r="E45" s="382" t="s">
        <v>960</v>
      </c>
      <c r="F45" s="385">
        <v>56</v>
      </c>
      <c r="G45" s="385">
        <v>4648</v>
      </c>
      <c r="H45" s="385">
        <v>1</v>
      </c>
      <c r="I45" s="385">
        <v>83</v>
      </c>
      <c r="J45" s="385">
        <v>67</v>
      </c>
      <c r="K45" s="385">
        <v>5628</v>
      </c>
      <c r="L45" s="385">
        <v>1.2108433734939759</v>
      </c>
      <c r="M45" s="385">
        <v>84</v>
      </c>
      <c r="N45" s="385">
        <v>56</v>
      </c>
      <c r="O45" s="385">
        <v>4704</v>
      </c>
      <c r="P45" s="414">
        <v>1.0120481927710843</v>
      </c>
      <c r="Q45" s="386">
        <v>84</v>
      </c>
    </row>
    <row r="46" spans="1:17" ht="14.4" customHeight="1" x14ac:dyDescent="0.3">
      <c r="A46" s="381" t="s">
        <v>1048</v>
      </c>
      <c r="B46" s="382" t="s">
        <v>901</v>
      </c>
      <c r="C46" s="382" t="s">
        <v>902</v>
      </c>
      <c r="D46" s="382" t="s">
        <v>961</v>
      </c>
      <c r="E46" s="382" t="s">
        <v>962</v>
      </c>
      <c r="F46" s="385"/>
      <c r="G46" s="385"/>
      <c r="H46" s="385"/>
      <c r="I46" s="385"/>
      <c r="J46" s="385">
        <v>1</v>
      </c>
      <c r="K46" s="385">
        <v>96</v>
      </c>
      <c r="L46" s="385"/>
      <c r="M46" s="385">
        <v>96</v>
      </c>
      <c r="N46" s="385">
        <v>1</v>
      </c>
      <c r="O46" s="385">
        <v>96</v>
      </c>
      <c r="P46" s="414"/>
      <c r="Q46" s="386">
        <v>96</v>
      </c>
    </row>
    <row r="47" spans="1:17" ht="14.4" customHeight="1" x14ac:dyDescent="0.3">
      <c r="A47" s="381" t="s">
        <v>1048</v>
      </c>
      <c r="B47" s="382" t="s">
        <v>901</v>
      </c>
      <c r="C47" s="382" t="s">
        <v>902</v>
      </c>
      <c r="D47" s="382" t="s">
        <v>963</v>
      </c>
      <c r="E47" s="382" t="s">
        <v>964</v>
      </c>
      <c r="F47" s="385">
        <v>31</v>
      </c>
      <c r="G47" s="385">
        <v>651</v>
      </c>
      <c r="H47" s="385">
        <v>1</v>
      </c>
      <c r="I47" s="385">
        <v>21</v>
      </c>
      <c r="J47" s="385">
        <v>27</v>
      </c>
      <c r="K47" s="385">
        <v>567</v>
      </c>
      <c r="L47" s="385">
        <v>0.87096774193548387</v>
      </c>
      <c r="M47" s="385">
        <v>21</v>
      </c>
      <c r="N47" s="385">
        <v>15</v>
      </c>
      <c r="O47" s="385">
        <v>315</v>
      </c>
      <c r="P47" s="414">
        <v>0.4838709677419355</v>
      </c>
      <c r="Q47" s="386">
        <v>21</v>
      </c>
    </row>
    <row r="48" spans="1:17" ht="14.4" customHeight="1" x14ac:dyDescent="0.3">
      <c r="A48" s="381" t="s">
        <v>1048</v>
      </c>
      <c r="B48" s="382" t="s">
        <v>901</v>
      </c>
      <c r="C48" s="382" t="s">
        <v>902</v>
      </c>
      <c r="D48" s="382" t="s">
        <v>965</v>
      </c>
      <c r="E48" s="382" t="s">
        <v>966</v>
      </c>
      <c r="F48" s="385">
        <v>173</v>
      </c>
      <c r="G48" s="385">
        <v>84078</v>
      </c>
      <c r="H48" s="385">
        <v>1</v>
      </c>
      <c r="I48" s="385">
        <v>486</v>
      </c>
      <c r="J48" s="385">
        <v>255</v>
      </c>
      <c r="K48" s="385">
        <v>123930</v>
      </c>
      <c r="L48" s="385">
        <v>1.4739884393063585</v>
      </c>
      <c r="M48" s="385">
        <v>486</v>
      </c>
      <c r="N48" s="385">
        <v>199</v>
      </c>
      <c r="O48" s="385">
        <v>96714</v>
      </c>
      <c r="P48" s="414">
        <v>1.1502890173410405</v>
      </c>
      <c r="Q48" s="386">
        <v>486</v>
      </c>
    </row>
    <row r="49" spans="1:17" ht="14.4" customHeight="1" x14ac:dyDescent="0.3">
      <c r="A49" s="381" t="s">
        <v>1048</v>
      </c>
      <c r="B49" s="382" t="s">
        <v>901</v>
      </c>
      <c r="C49" s="382" t="s">
        <v>902</v>
      </c>
      <c r="D49" s="382" t="s">
        <v>973</v>
      </c>
      <c r="E49" s="382" t="s">
        <v>974</v>
      </c>
      <c r="F49" s="385">
        <v>46</v>
      </c>
      <c r="G49" s="385">
        <v>1840</v>
      </c>
      <c r="H49" s="385">
        <v>1</v>
      </c>
      <c r="I49" s="385">
        <v>40</v>
      </c>
      <c r="J49" s="385">
        <v>24</v>
      </c>
      <c r="K49" s="385">
        <v>960</v>
      </c>
      <c r="L49" s="385">
        <v>0.52173913043478259</v>
      </c>
      <c r="M49" s="385">
        <v>40</v>
      </c>
      <c r="N49" s="385">
        <v>42</v>
      </c>
      <c r="O49" s="385">
        <v>1680</v>
      </c>
      <c r="P49" s="414">
        <v>0.91304347826086951</v>
      </c>
      <c r="Q49" s="386">
        <v>40</v>
      </c>
    </row>
    <row r="50" spans="1:17" ht="14.4" customHeight="1" x14ac:dyDescent="0.3">
      <c r="A50" s="381" t="s">
        <v>1048</v>
      </c>
      <c r="B50" s="382" t="s">
        <v>901</v>
      </c>
      <c r="C50" s="382" t="s">
        <v>902</v>
      </c>
      <c r="D50" s="382" t="s">
        <v>981</v>
      </c>
      <c r="E50" s="382" t="s">
        <v>982</v>
      </c>
      <c r="F50" s="385"/>
      <c r="G50" s="385"/>
      <c r="H50" s="385"/>
      <c r="I50" s="385"/>
      <c r="J50" s="385"/>
      <c r="K50" s="385"/>
      <c r="L50" s="385"/>
      <c r="M50" s="385"/>
      <c r="N50" s="385">
        <v>1</v>
      </c>
      <c r="O50" s="385">
        <v>215</v>
      </c>
      <c r="P50" s="414"/>
      <c r="Q50" s="386">
        <v>215</v>
      </c>
    </row>
    <row r="51" spans="1:17" ht="14.4" customHeight="1" x14ac:dyDescent="0.3">
      <c r="A51" s="381" t="s">
        <v>1048</v>
      </c>
      <c r="B51" s="382" t="s">
        <v>901</v>
      </c>
      <c r="C51" s="382" t="s">
        <v>902</v>
      </c>
      <c r="D51" s="382" t="s">
        <v>983</v>
      </c>
      <c r="E51" s="382" t="s">
        <v>984</v>
      </c>
      <c r="F51" s="385">
        <v>11</v>
      </c>
      <c r="G51" s="385">
        <v>8371</v>
      </c>
      <c r="H51" s="385">
        <v>1</v>
      </c>
      <c r="I51" s="385">
        <v>761</v>
      </c>
      <c r="J51" s="385">
        <v>8</v>
      </c>
      <c r="K51" s="385">
        <v>6088</v>
      </c>
      <c r="L51" s="385">
        <v>0.72727272727272729</v>
      </c>
      <c r="M51" s="385">
        <v>761</v>
      </c>
      <c r="N51" s="385">
        <v>7</v>
      </c>
      <c r="O51" s="385">
        <v>5327</v>
      </c>
      <c r="P51" s="414">
        <v>0.63636363636363635</v>
      </c>
      <c r="Q51" s="386">
        <v>761</v>
      </c>
    </row>
    <row r="52" spans="1:17" ht="14.4" customHeight="1" x14ac:dyDescent="0.3">
      <c r="A52" s="381" t="s">
        <v>1048</v>
      </c>
      <c r="B52" s="382" t="s">
        <v>901</v>
      </c>
      <c r="C52" s="382" t="s">
        <v>902</v>
      </c>
      <c r="D52" s="382" t="s">
        <v>985</v>
      </c>
      <c r="E52" s="382" t="s">
        <v>986</v>
      </c>
      <c r="F52" s="385"/>
      <c r="G52" s="385"/>
      <c r="H52" s="385"/>
      <c r="I52" s="385"/>
      <c r="J52" s="385"/>
      <c r="K52" s="385"/>
      <c r="L52" s="385"/>
      <c r="M52" s="385"/>
      <c r="N52" s="385">
        <v>3</v>
      </c>
      <c r="O52" s="385">
        <v>6087</v>
      </c>
      <c r="P52" s="414"/>
      <c r="Q52" s="386">
        <v>2029</v>
      </c>
    </row>
    <row r="53" spans="1:17" ht="14.4" customHeight="1" x14ac:dyDescent="0.3">
      <c r="A53" s="381" t="s">
        <v>1048</v>
      </c>
      <c r="B53" s="382" t="s">
        <v>901</v>
      </c>
      <c r="C53" s="382" t="s">
        <v>902</v>
      </c>
      <c r="D53" s="382" t="s">
        <v>987</v>
      </c>
      <c r="E53" s="382" t="s">
        <v>988</v>
      </c>
      <c r="F53" s="385">
        <v>13</v>
      </c>
      <c r="G53" s="385">
        <v>7839</v>
      </c>
      <c r="H53" s="385">
        <v>1</v>
      </c>
      <c r="I53" s="385">
        <v>603</v>
      </c>
      <c r="J53" s="385">
        <v>24</v>
      </c>
      <c r="K53" s="385">
        <v>14496</v>
      </c>
      <c r="L53" s="385">
        <v>1.8492154611557596</v>
      </c>
      <c r="M53" s="385">
        <v>604</v>
      </c>
      <c r="N53" s="385">
        <v>48</v>
      </c>
      <c r="O53" s="385">
        <v>28992</v>
      </c>
      <c r="P53" s="414">
        <v>3.6984309223115193</v>
      </c>
      <c r="Q53" s="386">
        <v>604</v>
      </c>
    </row>
    <row r="54" spans="1:17" ht="14.4" customHeight="1" x14ac:dyDescent="0.3">
      <c r="A54" s="381" t="s">
        <v>1048</v>
      </c>
      <c r="B54" s="382" t="s">
        <v>901</v>
      </c>
      <c r="C54" s="382" t="s">
        <v>902</v>
      </c>
      <c r="D54" s="382" t="s">
        <v>993</v>
      </c>
      <c r="E54" s="382" t="s">
        <v>994</v>
      </c>
      <c r="F54" s="385"/>
      <c r="G54" s="385"/>
      <c r="H54" s="385"/>
      <c r="I54" s="385"/>
      <c r="J54" s="385">
        <v>6</v>
      </c>
      <c r="K54" s="385">
        <v>3036</v>
      </c>
      <c r="L54" s="385"/>
      <c r="M54" s="385">
        <v>506</v>
      </c>
      <c r="N54" s="385">
        <v>7</v>
      </c>
      <c r="O54" s="385">
        <v>3542</v>
      </c>
      <c r="P54" s="414"/>
      <c r="Q54" s="386">
        <v>506</v>
      </c>
    </row>
    <row r="55" spans="1:17" ht="14.4" customHeight="1" x14ac:dyDescent="0.3">
      <c r="A55" s="381" t="s">
        <v>1048</v>
      </c>
      <c r="B55" s="382" t="s">
        <v>901</v>
      </c>
      <c r="C55" s="382" t="s">
        <v>902</v>
      </c>
      <c r="D55" s="382" t="s">
        <v>1007</v>
      </c>
      <c r="E55" s="382" t="s">
        <v>1008</v>
      </c>
      <c r="F55" s="385">
        <v>12</v>
      </c>
      <c r="G55" s="385">
        <v>1812</v>
      </c>
      <c r="H55" s="385">
        <v>1</v>
      </c>
      <c r="I55" s="385">
        <v>151</v>
      </c>
      <c r="J55" s="385">
        <v>30</v>
      </c>
      <c r="K55" s="385">
        <v>4560</v>
      </c>
      <c r="L55" s="385">
        <v>2.5165562913907285</v>
      </c>
      <c r="M55" s="385">
        <v>152</v>
      </c>
      <c r="N55" s="385">
        <v>28</v>
      </c>
      <c r="O55" s="385">
        <v>4256</v>
      </c>
      <c r="P55" s="414">
        <v>2.3487858719646799</v>
      </c>
      <c r="Q55" s="386">
        <v>152</v>
      </c>
    </row>
    <row r="56" spans="1:17" ht="14.4" customHeight="1" x14ac:dyDescent="0.3">
      <c r="A56" s="381" t="s">
        <v>1048</v>
      </c>
      <c r="B56" s="382" t="s">
        <v>901</v>
      </c>
      <c r="C56" s="382" t="s">
        <v>902</v>
      </c>
      <c r="D56" s="382" t="s">
        <v>1009</v>
      </c>
      <c r="E56" s="382" t="s">
        <v>1010</v>
      </c>
      <c r="F56" s="385"/>
      <c r="G56" s="385"/>
      <c r="H56" s="385"/>
      <c r="I56" s="385"/>
      <c r="J56" s="385"/>
      <c r="K56" s="385"/>
      <c r="L56" s="385"/>
      <c r="M56" s="385"/>
      <c r="N56" s="385">
        <v>1</v>
      </c>
      <c r="O56" s="385">
        <v>27</v>
      </c>
      <c r="P56" s="414"/>
      <c r="Q56" s="386">
        <v>27</v>
      </c>
    </row>
    <row r="57" spans="1:17" ht="14.4" customHeight="1" x14ac:dyDescent="0.3">
      <c r="A57" s="381" t="s">
        <v>1049</v>
      </c>
      <c r="B57" s="382" t="s">
        <v>901</v>
      </c>
      <c r="C57" s="382" t="s">
        <v>902</v>
      </c>
      <c r="D57" s="382" t="s">
        <v>903</v>
      </c>
      <c r="E57" s="382" t="s">
        <v>904</v>
      </c>
      <c r="F57" s="385">
        <v>217</v>
      </c>
      <c r="G57" s="385">
        <v>34286</v>
      </c>
      <c r="H57" s="385">
        <v>1</v>
      </c>
      <c r="I57" s="385">
        <v>158</v>
      </c>
      <c r="J57" s="385">
        <v>183</v>
      </c>
      <c r="K57" s="385">
        <v>29097</v>
      </c>
      <c r="L57" s="385">
        <v>0.84865542787143444</v>
      </c>
      <c r="M57" s="385">
        <v>159</v>
      </c>
      <c r="N57" s="385">
        <v>190</v>
      </c>
      <c r="O57" s="385">
        <v>30210</v>
      </c>
      <c r="P57" s="414">
        <v>0.88111765735285541</v>
      </c>
      <c r="Q57" s="386">
        <v>159</v>
      </c>
    </row>
    <row r="58" spans="1:17" ht="14.4" customHeight="1" x14ac:dyDescent="0.3">
      <c r="A58" s="381" t="s">
        <v>1049</v>
      </c>
      <c r="B58" s="382" t="s">
        <v>901</v>
      </c>
      <c r="C58" s="382" t="s">
        <v>902</v>
      </c>
      <c r="D58" s="382" t="s">
        <v>917</v>
      </c>
      <c r="E58" s="382" t="s">
        <v>918</v>
      </c>
      <c r="F58" s="385">
        <v>1</v>
      </c>
      <c r="G58" s="385">
        <v>1164</v>
      </c>
      <c r="H58" s="385">
        <v>1</v>
      </c>
      <c r="I58" s="385">
        <v>1164</v>
      </c>
      <c r="J58" s="385">
        <v>5</v>
      </c>
      <c r="K58" s="385">
        <v>5825</v>
      </c>
      <c r="L58" s="385">
        <v>5.0042955326460481</v>
      </c>
      <c r="M58" s="385">
        <v>1165</v>
      </c>
      <c r="N58" s="385">
        <v>3</v>
      </c>
      <c r="O58" s="385">
        <v>3495</v>
      </c>
      <c r="P58" s="414">
        <v>3.0025773195876289</v>
      </c>
      <c r="Q58" s="386">
        <v>1165</v>
      </c>
    </row>
    <row r="59" spans="1:17" ht="14.4" customHeight="1" x14ac:dyDescent="0.3">
      <c r="A59" s="381" t="s">
        <v>1049</v>
      </c>
      <c r="B59" s="382" t="s">
        <v>901</v>
      </c>
      <c r="C59" s="382" t="s">
        <v>902</v>
      </c>
      <c r="D59" s="382" t="s">
        <v>919</v>
      </c>
      <c r="E59" s="382" t="s">
        <v>920</v>
      </c>
      <c r="F59" s="385">
        <v>339</v>
      </c>
      <c r="G59" s="385">
        <v>13221</v>
      </c>
      <c r="H59" s="385">
        <v>1</v>
      </c>
      <c r="I59" s="385">
        <v>39</v>
      </c>
      <c r="J59" s="385">
        <v>471</v>
      </c>
      <c r="K59" s="385">
        <v>18369</v>
      </c>
      <c r="L59" s="385">
        <v>1.3893805309734513</v>
      </c>
      <c r="M59" s="385">
        <v>39</v>
      </c>
      <c r="N59" s="385">
        <v>313</v>
      </c>
      <c r="O59" s="385">
        <v>12207</v>
      </c>
      <c r="P59" s="414">
        <v>0.92330383480825962</v>
      </c>
      <c r="Q59" s="386">
        <v>39</v>
      </c>
    </row>
    <row r="60" spans="1:17" ht="14.4" customHeight="1" x14ac:dyDescent="0.3">
      <c r="A60" s="381" t="s">
        <v>1049</v>
      </c>
      <c r="B60" s="382" t="s">
        <v>901</v>
      </c>
      <c r="C60" s="382" t="s">
        <v>902</v>
      </c>
      <c r="D60" s="382" t="s">
        <v>921</v>
      </c>
      <c r="E60" s="382" t="s">
        <v>922</v>
      </c>
      <c r="F60" s="385">
        <v>1</v>
      </c>
      <c r="G60" s="385">
        <v>404</v>
      </c>
      <c r="H60" s="385">
        <v>1</v>
      </c>
      <c r="I60" s="385">
        <v>404</v>
      </c>
      <c r="J60" s="385"/>
      <c r="K60" s="385"/>
      <c r="L60" s="385"/>
      <c r="M60" s="385"/>
      <c r="N60" s="385"/>
      <c r="O60" s="385"/>
      <c r="P60" s="414"/>
      <c r="Q60" s="386"/>
    </row>
    <row r="61" spans="1:17" ht="14.4" customHeight="1" x14ac:dyDescent="0.3">
      <c r="A61" s="381" t="s">
        <v>1049</v>
      </c>
      <c r="B61" s="382" t="s">
        <v>901</v>
      </c>
      <c r="C61" s="382" t="s">
        <v>902</v>
      </c>
      <c r="D61" s="382" t="s">
        <v>923</v>
      </c>
      <c r="E61" s="382" t="s">
        <v>924</v>
      </c>
      <c r="F61" s="385">
        <v>76</v>
      </c>
      <c r="G61" s="385">
        <v>29032</v>
      </c>
      <c r="H61" s="385">
        <v>1</v>
      </c>
      <c r="I61" s="385">
        <v>382</v>
      </c>
      <c r="J61" s="385">
        <v>53</v>
      </c>
      <c r="K61" s="385">
        <v>20246</v>
      </c>
      <c r="L61" s="385">
        <v>0.69736842105263153</v>
      </c>
      <c r="M61" s="385">
        <v>382</v>
      </c>
      <c r="N61" s="385">
        <v>32</v>
      </c>
      <c r="O61" s="385">
        <v>12224</v>
      </c>
      <c r="P61" s="414">
        <v>0.42105263157894735</v>
      </c>
      <c r="Q61" s="386">
        <v>382</v>
      </c>
    </row>
    <row r="62" spans="1:17" ht="14.4" customHeight="1" x14ac:dyDescent="0.3">
      <c r="A62" s="381" t="s">
        <v>1049</v>
      </c>
      <c r="B62" s="382" t="s">
        <v>901</v>
      </c>
      <c r="C62" s="382" t="s">
        <v>902</v>
      </c>
      <c r="D62" s="382" t="s">
        <v>925</v>
      </c>
      <c r="E62" s="382" t="s">
        <v>926</v>
      </c>
      <c r="F62" s="385">
        <v>288</v>
      </c>
      <c r="G62" s="385">
        <v>10368</v>
      </c>
      <c r="H62" s="385">
        <v>1</v>
      </c>
      <c r="I62" s="385">
        <v>36</v>
      </c>
      <c r="J62" s="385">
        <v>115</v>
      </c>
      <c r="K62" s="385">
        <v>4255</v>
      </c>
      <c r="L62" s="385">
        <v>0.4103973765432099</v>
      </c>
      <c r="M62" s="385">
        <v>37</v>
      </c>
      <c r="N62" s="385">
        <v>121</v>
      </c>
      <c r="O62" s="385">
        <v>4477</v>
      </c>
      <c r="P62" s="414">
        <v>0.43180941358024694</v>
      </c>
      <c r="Q62" s="386">
        <v>37</v>
      </c>
    </row>
    <row r="63" spans="1:17" ht="14.4" customHeight="1" x14ac:dyDescent="0.3">
      <c r="A63" s="381" t="s">
        <v>1049</v>
      </c>
      <c r="B63" s="382" t="s">
        <v>901</v>
      </c>
      <c r="C63" s="382" t="s">
        <v>902</v>
      </c>
      <c r="D63" s="382" t="s">
        <v>929</v>
      </c>
      <c r="E63" s="382" t="s">
        <v>930</v>
      </c>
      <c r="F63" s="385">
        <v>147</v>
      </c>
      <c r="G63" s="385">
        <v>65268</v>
      </c>
      <c r="H63" s="385">
        <v>1</v>
      </c>
      <c r="I63" s="385">
        <v>444</v>
      </c>
      <c r="J63" s="385">
        <v>116</v>
      </c>
      <c r="K63" s="385">
        <v>51504</v>
      </c>
      <c r="L63" s="385">
        <v>0.78911564625850339</v>
      </c>
      <c r="M63" s="385">
        <v>444</v>
      </c>
      <c r="N63" s="385">
        <v>71</v>
      </c>
      <c r="O63" s="385">
        <v>31524</v>
      </c>
      <c r="P63" s="414">
        <v>0.48299319727891155</v>
      </c>
      <c r="Q63" s="386">
        <v>444</v>
      </c>
    </row>
    <row r="64" spans="1:17" ht="14.4" customHeight="1" x14ac:dyDescent="0.3">
      <c r="A64" s="381" t="s">
        <v>1049</v>
      </c>
      <c r="B64" s="382" t="s">
        <v>901</v>
      </c>
      <c r="C64" s="382" t="s">
        <v>902</v>
      </c>
      <c r="D64" s="382" t="s">
        <v>931</v>
      </c>
      <c r="E64" s="382" t="s">
        <v>932</v>
      </c>
      <c r="F64" s="385">
        <v>5</v>
      </c>
      <c r="G64" s="385">
        <v>200</v>
      </c>
      <c r="H64" s="385">
        <v>1</v>
      </c>
      <c r="I64" s="385">
        <v>40</v>
      </c>
      <c r="J64" s="385">
        <v>6</v>
      </c>
      <c r="K64" s="385">
        <v>246</v>
      </c>
      <c r="L64" s="385">
        <v>1.23</v>
      </c>
      <c r="M64" s="385">
        <v>41</v>
      </c>
      <c r="N64" s="385">
        <v>2</v>
      </c>
      <c r="O64" s="385">
        <v>82</v>
      </c>
      <c r="P64" s="414">
        <v>0.41</v>
      </c>
      <c r="Q64" s="386">
        <v>41</v>
      </c>
    </row>
    <row r="65" spans="1:17" ht="14.4" customHeight="1" x14ac:dyDescent="0.3">
      <c r="A65" s="381" t="s">
        <v>1049</v>
      </c>
      <c r="B65" s="382" t="s">
        <v>901</v>
      </c>
      <c r="C65" s="382" t="s">
        <v>902</v>
      </c>
      <c r="D65" s="382" t="s">
        <v>933</v>
      </c>
      <c r="E65" s="382" t="s">
        <v>934</v>
      </c>
      <c r="F65" s="385">
        <v>17</v>
      </c>
      <c r="G65" s="385">
        <v>8330</v>
      </c>
      <c r="H65" s="385">
        <v>1</v>
      </c>
      <c r="I65" s="385">
        <v>490</v>
      </c>
      <c r="J65" s="385">
        <v>15</v>
      </c>
      <c r="K65" s="385">
        <v>7350</v>
      </c>
      <c r="L65" s="385">
        <v>0.88235294117647056</v>
      </c>
      <c r="M65" s="385">
        <v>490</v>
      </c>
      <c r="N65" s="385">
        <v>20</v>
      </c>
      <c r="O65" s="385">
        <v>9800</v>
      </c>
      <c r="P65" s="414">
        <v>1.1764705882352942</v>
      </c>
      <c r="Q65" s="386">
        <v>490</v>
      </c>
    </row>
    <row r="66" spans="1:17" ht="14.4" customHeight="1" x14ac:dyDescent="0.3">
      <c r="A66" s="381" t="s">
        <v>1049</v>
      </c>
      <c r="B66" s="382" t="s">
        <v>901</v>
      </c>
      <c r="C66" s="382" t="s">
        <v>902</v>
      </c>
      <c r="D66" s="382" t="s">
        <v>935</v>
      </c>
      <c r="E66" s="382" t="s">
        <v>936</v>
      </c>
      <c r="F66" s="385">
        <v>4</v>
      </c>
      <c r="G66" s="385">
        <v>124</v>
      </c>
      <c r="H66" s="385">
        <v>1</v>
      </c>
      <c r="I66" s="385">
        <v>31</v>
      </c>
      <c r="J66" s="385">
        <v>19</v>
      </c>
      <c r="K66" s="385">
        <v>589</v>
      </c>
      <c r="L66" s="385">
        <v>4.75</v>
      </c>
      <c r="M66" s="385">
        <v>31</v>
      </c>
      <c r="N66" s="385">
        <v>7</v>
      </c>
      <c r="O66" s="385">
        <v>217</v>
      </c>
      <c r="P66" s="414">
        <v>1.75</v>
      </c>
      <c r="Q66" s="386">
        <v>31</v>
      </c>
    </row>
    <row r="67" spans="1:17" ht="14.4" customHeight="1" x14ac:dyDescent="0.3">
      <c r="A67" s="381" t="s">
        <v>1049</v>
      </c>
      <c r="B67" s="382" t="s">
        <v>901</v>
      </c>
      <c r="C67" s="382" t="s">
        <v>902</v>
      </c>
      <c r="D67" s="382" t="s">
        <v>939</v>
      </c>
      <c r="E67" s="382" t="s">
        <v>940</v>
      </c>
      <c r="F67" s="385"/>
      <c r="G67" s="385"/>
      <c r="H67" s="385"/>
      <c r="I67" s="385"/>
      <c r="J67" s="385">
        <v>3</v>
      </c>
      <c r="K67" s="385">
        <v>615</v>
      </c>
      <c r="L67" s="385"/>
      <c r="M67" s="385">
        <v>205</v>
      </c>
      <c r="N67" s="385">
        <v>4</v>
      </c>
      <c r="O67" s="385">
        <v>820</v>
      </c>
      <c r="P67" s="414"/>
      <c r="Q67" s="386">
        <v>205</v>
      </c>
    </row>
    <row r="68" spans="1:17" ht="14.4" customHeight="1" x14ac:dyDescent="0.3">
      <c r="A68" s="381" t="s">
        <v>1049</v>
      </c>
      <c r="B68" s="382" t="s">
        <v>901</v>
      </c>
      <c r="C68" s="382" t="s">
        <v>902</v>
      </c>
      <c r="D68" s="382" t="s">
        <v>941</v>
      </c>
      <c r="E68" s="382" t="s">
        <v>942</v>
      </c>
      <c r="F68" s="385">
        <v>1</v>
      </c>
      <c r="G68" s="385">
        <v>376</v>
      </c>
      <c r="H68" s="385">
        <v>1</v>
      </c>
      <c r="I68" s="385">
        <v>376</v>
      </c>
      <c r="J68" s="385">
        <v>6</v>
      </c>
      <c r="K68" s="385">
        <v>2262</v>
      </c>
      <c r="L68" s="385">
        <v>6.0159574468085104</v>
      </c>
      <c r="M68" s="385">
        <v>377</v>
      </c>
      <c r="N68" s="385">
        <v>6</v>
      </c>
      <c r="O68" s="385">
        <v>2262</v>
      </c>
      <c r="P68" s="414">
        <v>6.0159574468085104</v>
      </c>
      <c r="Q68" s="386">
        <v>377</v>
      </c>
    </row>
    <row r="69" spans="1:17" ht="14.4" customHeight="1" x14ac:dyDescent="0.3">
      <c r="A69" s="381" t="s">
        <v>1049</v>
      </c>
      <c r="B69" s="382" t="s">
        <v>901</v>
      </c>
      <c r="C69" s="382" t="s">
        <v>902</v>
      </c>
      <c r="D69" s="382" t="s">
        <v>943</v>
      </c>
      <c r="E69" s="382" t="s">
        <v>944</v>
      </c>
      <c r="F69" s="385"/>
      <c r="G69" s="385"/>
      <c r="H69" s="385"/>
      <c r="I69" s="385"/>
      <c r="J69" s="385"/>
      <c r="K69" s="385"/>
      <c r="L69" s="385"/>
      <c r="M69" s="385"/>
      <c r="N69" s="385">
        <v>1</v>
      </c>
      <c r="O69" s="385">
        <v>231</v>
      </c>
      <c r="P69" s="414"/>
      <c r="Q69" s="386">
        <v>231</v>
      </c>
    </row>
    <row r="70" spans="1:17" ht="14.4" customHeight="1" x14ac:dyDescent="0.3">
      <c r="A70" s="381" t="s">
        <v>1049</v>
      </c>
      <c r="B70" s="382" t="s">
        <v>901</v>
      </c>
      <c r="C70" s="382" t="s">
        <v>902</v>
      </c>
      <c r="D70" s="382" t="s">
        <v>945</v>
      </c>
      <c r="E70" s="382" t="s">
        <v>946</v>
      </c>
      <c r="F70" s="385">
        <v>4</v>
      </c>
      <c r="G70" s="385">
        <v>512</v>
      </c>
      <c r="H70" s="385">
        <v>1</v>
      </c>
      <c r="I70" s="385">
        <v>128</v>
      </c>
      <c r="J70" s="385"/>
      <c r="K70" s="385"/>
      <c r="L70" s="385"/>
      <c r="M70" s="385"/>
      <c r="N70" s="385">
        <v>6</v>
      </c>
      <c r="O70" s="385">
        <v>774</v>
      </c>
      <c r="P70" s="414">
        <v>1.51171875</v>
      </c>
      <c r="Q70" s="386">
        <v>129</v>
      </c>
    </row>
    <row r="71" spans="1:17" ht="14.4" customHeight="1" x14ac:dyDescent="0.3">
      <c r="A71" s="381" t="s">
        <v>1049</v>
      </c>
      <c r="B71" s="382" t="s">
        <v>901</v>
      </c>
      <c r="C71" s="382" t="s">
        <v>902</v>
      </c>
      <c r="D71" s="382" t="s">
        <v>949</v>
      </c>
      <c r="E71" s="382" t="s">
        <v>950</v>
      </c>
      <c r="F71" s="385">
        <v>523</v>
      </c>
      <c r="G71" s="385">
        <v>8368</v>
      </c>
      <c r="H71" s="385">
        <v>1</v>
      </c>
      <c r="I71" s="385">
        <v>16</v>
      </c>
      <c r="J71" s="385">
        <v>400</v>
      </c>
      <c r="K71" s="385">
        <v>6400</v>
      </c>
      <c r="L71" s="385">
        <v>0.76481835564053535</v>
      </c>
      <c r="M71" s="385">
        <v>16</v>
      </c>
      <c r="N71" s="385">
        <v>287</v>
      </c>
      <c r="O71" s="385">
        <v>4592</v>
      </c>
      <c r="P71" s="414">
        <v>0.54875717017208414</v>
      </c>
      <c r="Q71" s="386">
        <v>16</v>
      </c>
    </row>
    <row r="72" spans="1:17" ht="14.4" customHeight="1" x14ac:dyDescent="0.3">
      <c r="A72" s="381" t="s">
        <v>1049</v>
      </c>
      <c r="B72" s="382" t="s">
        <v>901</v>
      </c>
      <c r="C72" s="382" t="s">
        <v>902</v>
      </c>
      <c r="D72" s="382" t="s">
        <v>951</v>
      </c>
      <c r="E72" s="382" t="s">
        <v>952</v>
      </c>
      <c r="F72" s="385">
        <v>2</v>
      </c>
      <c r="G72" s="385">
        <v>262</v>
      </c>
      <c r="H72" s="385">
        <v>1</v>
      </c>
      <c r="I72" s="385">
        <v>131</v>
      </c>
      <c r="J72" s="385">
        <v>1</v>
      </c>
      <c r="K72" s="385">
        <v>133</v>
      </c>
      <c r="L72" s="385">
        <v>0.50763358778625955</v>
      </c>
      <c r="M72" s="385">
        <v>133</v>
      </c>
      <c r="N72" s="385">
        <v>2</v>
      </c>
      <c r="O72" s="385">
        <v>266</v>
      </c>
      <c r="P72" s="414">
        <v>1.0152671755725191</v>
      </c>
      <c r="Q72" s="386">
        <v>133</v>
      </c>
    </row>
    <row r="73" spans="1:17" ht="14.4" customHeight="1" x14ac:dyDescent="0.3">
      <c r="A73" s="381" t="s">
        <v>1049</v>
      </c>
      <c r="B73" s="382" t="s">
        <v>901</v>
      </c>
      <c r="C73" s="382" t="s">
        <v>902</v>
      </c>
      <c r="D73" s="382" t="s">
        <v>953</v>
      </c>
      <c r="E73" s="382" t="s">
        <v>954</v>
      </c>
      <c r="F73" s="385">
        <v>7</v>
      </c>
      <c r="G73" s="385">
        <v>707</v>
      </c>
      <c r="H73" s="385">
        <v>1</v>
      </c>
      <c r="I73" s="385">
        <v>101</v>
      </c>
      <c r="J73" s="385">
        <v>11</v>
      </c>
      <c r="K73" s="385">
        <v>1122</v>
      </c>
      <c r="L73" s="385">
        <v>1.5869872701555869</v>
      </c>
      <c r="M73" s="385">
        <v>102</v>
      </c>
      <c r="N73" s="385">
        <v>13</v>
      </c>
      <c r="O73" s="385">
        <v>1326</v>
      </c>
      <c r="P73" s="414">
        <v>1.8755304101838755</v>
      </c>
      <c r="Q73" s="386">
        <v>102</v>
      </c>
    </row>
    <row r="74" spans="1:17" ht="14.4" customHeight="1" x14ac:dyDescent="0.3">
      <c r="A74" s="381" t="s">
        <v>1049</v>
      </c>
      <c r="B74" s="382" t="s">
        <v>901</v>
      </c>
      <c r="C74" s="382" t="s">
        <v>902</v>
      </c>
      <c r="D74" s="382" t="s">
        <v>957</v>
      </c>
      <c r="E74" s="382" t="s">
        <v>958</v>
      </c>
      <c r="F74" s="385">
        <v>310</v>
      </c>
      <c r="G74" s="385">
        <v>34720</v>
      </c>
      <c r="H74" s="385">
        <v>1</v>
      </c>
      <c r="I74" s="385">
        <v>112</v>
      </c>
      <c r="J74" s="385">
        <v>371</v>
      </c>
      <c r="K74" s="385">
        <v>41923</v>
      </c>
      <c r="L74" s="385">
        <v>1.2074596774193549</v>
      </c>
      <c r="M74" s="385">
        <v>113</v>
      </c>
      <c r="N74" s="385">
        <v>339</v>
      </c>
      <c r="O74" s="385">
        <v>38307</v>
      </c>
      <c r="P74" s="414">
        <v>1.1033122119815668</v>
      </c>
      <c r="Q74" s="386">
        <v>113</v>
      </c>
    </row>
    <row r="75" spans="1:17" ht="14.4" customHeight="1" x14ac:dyDescent="0.3">
      <c r="A75" s="381" t="s">
        <v>1049</v>
      </c>
      <c r="B75" s="382" t="s">
        <v>901</v>
      </c>
      <c r="C75" s="382" t="s">
        <v>902</v>
      </c>
      <c r="D75" s="382" t="s">
        <v>959</v>
      </c>
      <c r="E75" s="382" t="s">
        <v>960</v>
      </c>
      <c r="F75" s="385">
        <v>102</v>
      </c>
      <c r="G75" s="385">
        <v>8466</v>
      </c>
      <c r="H75" s="385">
        <v>1</v>
      </c>
      <c r="I75" s="385">
        <v>83</v>
      </c>
      <c r="J75" s="385">
        <v>56</v>
      </c>
      <c r="K75" s="385">
        <v>4704</v>
      </c>
      <c r="L75" s="385">
        <v>0.55563430191353647</v>
      </c>
      <c r="M75" s="385">
        <v>84</v>
      </c>
      <c r="N75" s="385">
        <v>80</v>
      </c>
      <c r="O75" s="385">
        <v>6720</v>
      </c>
      <c r="P75" s="414">
        <v>0.79376328844790933</v>
      </c>
      <c r="Q75" s="386">
        <v>84</v>
      </c>
    </row>
    <row r="76" spans="1:17" ht="14.4" customHeight="1" x14ac:dyDescent="0.3">
      <c r="A76" s="381" t="s">
        <v>1049</v>
      </c>
      <c r="B76" s="382" t="s">
        <v>901</v>
      </c>
      <c r="C76" s="382" t="s">
        <v>902</v>
      </c>
      <c r="D76" s="382" t="s">
        <v>961</v>
      </c>
      <c r="E76" s="382" t="s">
        <v>962</v>
      </c>
      <c r="F76" s="385">
        <v>2</v>
      </c>
      <c r="G76" s="385">
        <v>190</v>
      </c>
      <c r="H76" s="385">
        <v>1</v>
      </c>
      <c r="I76" s="385">
        <v>95</v>
      </c>
      <c r="J76" s="385">
        <v>1</v>
      </c>
      <c r="K76" s="385">
        <v>96</v>
      </c>
      <c r="L76" s="385">
        <v>0.50526315789473686</v>
      </c>
      <c r="M76" s="385">
        <v>96</v>
      </c>
      <c r="N76" s="385">
        <v>1</v>
      </c>
      <c r="O76" s="385">
        <v>96</v>
      </c>
      <c r="P76" s="414">
        <v>0.50526315789473686</v>
      </c>
      <c r="Q76" s="386">
        <v>96</v>
      </c>
    </row>
    <row r="77" spans="1:17" ht="14.4" customHeight="1" x14ac:dyDescent="0.3">
      <c r="A77" s="381" t="s">
        <v>1049</v>
      </c>
      <c r="B77" s="382" t="s">
        <v>901</v>
      </c>
      <c r="C77" s="382" t="s">
        <v>902</v>
      </c>
      <c r="D77" s="382" t="s">
        <v>963</v>
      </c>
      <c r="E77" s="382" t="s">
        <v>964</v>
      </c>
      <c r="F77" s="385">
        <v>1</v>
      </c>
      <c r="G77" s="385">
        <v>21</v>
      </c>
      <c r="H77" s="385">
        <v>1</v>
      </c>
      <c r="I77" s="385">
        <v>21</v>
      </c>
      <c r="J77" s="385">
        <v>41</v>
      </c>
      <c r="K77" s="385">
        <v>861</v>
      </c>
      <c r="L77" s="385">
        <v>41</v>
      </c>
      <c r="M77" s="385">
        <v>21</v>
      </c>
      <c r="N77" s="385">
        <v>7</v>
      </c>
      <c r="O77" s="385">
        <v>147</v>
      </c>
      <c r="P77" s="414">
        <v>7</v>
      </c>
      <c r="Q77" s="386">
        <v>21</v>
      </c>
    </row>
    <row r="78" spans="1:17" ht="14.4" customHeight="1" x14ac:dyDescent="0.3">
      <c r="A78" s="381" t="s">
        <v>1049</v>
      </c>
      <c r="B78" s="382" t="s">
        <v>901</v>
      </c>
      <c r="C78" s="382" t="s">
        <v>902</v>
      </c>
      <c r="D78" s="382" t="s">
        <v>965</v>
      </c>
      <c r="E78" s="382" t="s">
        <v>966</v>
      </c>
      <c r="F78" s="385">
        <v>582</v>
      </c>
      <c r="G78" s="385">
        <v>282852</v>
      </c>
      <c r="H78" s="385">
        <v>1</v>
      </c>
      <c r="I78" s="385">
        <v>486</v>
      </c>
      <c r="J78" s="385">
        <v>523</v>
      </c>
      <c r="K78" s="385">
        <v>254178</v>
      </c>
      <c r="L78" s="385">
        <v>0.89862542955326463</v>
      </c>
      <c r="M78" s="385">
        <v>486</v>
      </c>
      <c r="N78" s="385">
        <v>432</v>
      </c>
      <c r="O78" s="385">
        <v>209952</v>
      </c>
      <c r="P78" s="414">
        <v>0.74226804123711343</v>
      </c>
      <c r="Q78" s="386">
        <v>486</v>
      </c>
    </row>
    <row r="79" spans="1:17" ht="14.4" customHeight="1" x14ac:dyDescent="0.3">
      <c r="A79" s="381" t="s">
        <v>1049</v>
      </c>
      <c r="B79" s="382" t="s">
        <v>901</v>
      </c>
      <c r="C79" s="382" t="s">
        <v>902</v>
      </c>
      <c r="D79" s="382" t="s">
        <v>973</v>
      </c>
      <c r="E79" s="382" t="s">
        <v>974</v>
      </c>
      <c r="F79" s="385">
        <v>30</v>
      </c>
      <c r="G79" s="385">
        <v>1200</v>
      </c>
      <c r="H79" s="385">
        <v>1</v>
      </c>
      <c r="I79" s="385">
        <v>40</v>
      </c>
      <c r="J79" s="385">
        <v>38</v>
      </c>
      <c r="K79" s="385">
        <v>1520</v>
      </c>
      <c r="L79" s="385">
        <v>1.2666666666666666</v>
      </c>
      <c r="M79" s="385">
        <v>40</v>
      </c>
      <c r="N79" s="385">
        <v>45</v>
      </c>
      <c r="O79" s="385">
        <v>1800</v>
      </c>
      <c r="P79" s="414">
        <v>1.5</v>
      </c>
      <c r="Q79" s="386">
        <v>40</v>
      </c>
    </row>
    <row r="80" spans="1:17" ht="14.4" customHeight="1" x14ac:dyDescent="0.3">
      <c r="A80" s="381" t="s">
        <v>1049</v>
      </c>
      <c r="B80" s="382" t="s">
        <v>901</v>
      </c>
      <c r="C80" s="382" t="s">
        <v>902</v>
      </c>
      <c r="D80" s="382" t="s">
        <v>983</v>
      </c>
      <c r="E80" s="382" t="s">
        <v>984</v>
      </c>
      <c r="F80" s="385">
        <v>1</v>
      </c>
      <c r="G80" s="385">
        <v>761</v>
      </c>
      <c r="H80" s="385">
        <v>1</v>
      </c>
      <c r="I80" s="385">
        <v>761</v>
      </c>
      <c r="J80" s="385">
        <v>2</v>
      </c>
      <c r="K80" s="385">
        <v>1522</v>
      </c>
      <c r="L80" s="385">
        <v>2</v>
      </c>
      <c r="M80" s="385">
        <v>761</v>
      </c>
      <c r="N80" s="385">
        <v>3</v>
      </c>
      <c r="O80" s="385">
        <v>2283</v>
      </c>
      <c r="P80" s="414">
        <v>3</v>
      </c>
      <c r="Q80" s="386">
        <v>761</v>
      </c>
    </row>
    <row r="81" spans="1:17" ht="14.4" customHeight="1" x14ac:dyDescent="0.3">
      <c r="A81" s="381" t="s">
        <v>1049</v>
      </c>
      <c r="B81" s="382" t="s">
        <v>901</v>
      </c>
      <c r="C81" s="382" t="s">
        <v>902</v>
      </c>
      <c r="D81" s="382" t="s">
        <v>985</v>
      </c>
      <c r="E81" s="382" t="s">
        <v>986</v>
      </c>
      <c r="F81" s="385">
        <v>7</v>
      </c>
      <c r="G81" s="385">
        <v>14091</v>
      </c>
      <c r="H81" s="385">
        <v>1</v>
      </c>
      <c r="I81" s="385">
        <v>2013</v>
      </c>
      <c r="J81" s="385">
        <v>4</v>
      </c>
      <c r="K81" s="385">
        <v>8116</v>
      </c>
      <c r="L81" s="385">
        <v>0.5759704776098219</v>
      </c>
      <c r="M81" s="385">
        <v>2029</v>
      </c>
      <c r="N81" s="385">
        <v>3</v>
      </c>
      <c r="O81" s="385">
        <v>6087</v>
      </c>
      <c r="P81" s="414">
        <v>0.43197785820736639</v>
      </c>
      <c r="Q81" s="386">
        <v>2029</v>
      </c>
    </row>
    <row r="82" spans="1:17" ht="14.4" customHeight="1" x14ac:dyDescent="0.3">
      <c r="A82" s="381" t="s">
        <v>1049</v>
      </c>
      <c r="B82" s="382" t="s">
        <v>901</v>
      </c>
      <c r="C82" s="382" t="s">
        <v>902</v>
      </c>
      <c r="D82" s="382" t="s">
        <v>987</v>
      </c>
      <c r="E82" s="382" t="s">
        <v>988</v>
      </c>
      <c r="F82" s="385">
        <v>31</v>
      </c>
      <c r="G82" s="385">
        <v>18693</v>
      </c>
      <c r="H82" s="385">
        <v>1</v>
      </c>
      <c r="I82" s="385">
        <v>603</v>
      </c>
      <c r="J82" s="385">
        <v>31</v>
      </c>
      <c r="K82" s="385">
        <v>18724</v>
      </c>
      <c r="L82" s="385">
        <v>1.0016583747927033</v>
      </c>
      <c r="M82" s="385">
        <v>604</v>
      </c>
      <c r="N82" s="385">
        <v>42</v>
      </c>
      <c r="O82" s="385">
        <v>25368</v>
      </c>
      <c r="P82" s="414">
        <v>1.3570855400417268</v>
      </c>
      <c r="Q82" s="386">
        <v>604</v>
      </c>
    </row>
    <row r="83" spans="1:17" ht="14.4" customHeight="1" x14ac:dyDescent="0.3">
      <c r="A83" s="381" t="s">
        <v>1049</v>
      </c>
      <c r="B83" s="382" t="s">
        <v>901</v>
      </c>
      <c r="C83" s="382" t="s">
        <v>902</v>
      </c>
      <c r="D83" s="382" t="s">
        <v>989</v>
      </c>
      <c r="E83" s="382" t="s">
        <v>990</v>
      </c>
      <c r="F83" s="385">
        <v>1</v>
      </c>
      <c r="G83" s="385">
        <v>961</v>
      </c>
      <c r="H83" s="385">
        <v>1</v>
      </c>
      <c r="I83" s="385">
        <v>961</v>
      </c>
      <c r="J83" s="385"/>
      <c r="K83" s="385"/>
      <c r="L83" s="385"/>
      <c r="M83" s="385"/>
      <c r="N83" s="385"/>
      <c r="O83" s="385"/>
      <c r="P83" s="414"/>
      <c r="Q83" s="386"/>
    </row>
    <row r="84" spans="1:17" ht="14.4" customHeight="1" x14ac:dyDescent="0.3">
      <c r="A84" s="381" t="s">
        <v>1049</v>
      </c>
      <c r="B84" s="382" t="s">
        <v>901</v>
      </c>
      <c r="C84" s="382" t="s">
        <v>902</v>
      </c>
      <c r="D84" s="382" t="s">
        <v>993</v>
      </c>
      <c r="E84" s="382" t="s">
        <v>994</v>
      </c>
      <c r="F84" s="385">
        <v>4</v>
      </c>
      <c r="G84" s="385">
        <v>2020</v>
      </c>
      <c r="H84" s="385">
        <v>1</v>
      </c>
      <c r="I84" s="385">
        <v>505</v>
      </c>
      <c r="J84" s="385">
        <v>4</v>
      </c>
      <c r="K84" s="385">
        <v>2024</v>
      </c>
      <c r="L84" s="385">
        <v>1.001980198019802</v>
      </c>
      <c r="M84" s="385">
        <v>506</v>
      </c>
      <c r="N84" s="385">
        <v>9</v>
      </c>
      <c r="O84" s="385">
        <v>4554</v>
      </c>
      <c r="P84" s="414">
        <v>2.2544554455445542</v>
      </c>
      <c r="Q84" s="386">
        <v>506</v>
      </c>
    </row>
    <row r="85" spans="1:17" ht="14.4" customHeight="1" x14ac:dyDescent="0.3">
      <c r="A85" s="381" t="s">
        <v>1049</v>
      </c>
      <c r="B85" s="382" t="s">
        <v>901</v>
      </c>
      <c r="C85" s="382" t="s">
        <v>902</v>
      </c>
      <c r="D85" s="382" t="s">
        <v>1001</v>
      </c>
      <c r="E85" s="382" t="s">
        <v>1002</v>
      </c>
      <c r="F85" s="385"/>
      <c r="G85" s="385"/>
      <c r="H85" s="385"/>
      <c r="I85" s="385"/>
      <c r="J85" s="385"/>
      <c r="K85" s="385"/>
      <c r="L85" s="385"/>
      <c r="M85" s="385"/>
      <c r="N85" s="385">
        <v>1</v>
      </c>
      <c r="O85" s="385">
        <v>245</v>
      </c>
      <c r="P85" s="414"/>
      <c r="Q85" s="386">
        <v>245</v>
      </c>
    </row>
    <row r="86" spans="1:17" ht="14.4" customHeight="1" x14ac:dyDescent="0.3">
      <c r="A86" s="381" t="s">
        <v>1049</v>
      </c>
      <c r="B86" s="382" t="s">
        <v>901</v>
      </c>
      <c r="C86" s="382" t="s">
        <v>902</v>
      </c>
      <c r="D86" s="382" t="s">
        <v>1007</v>
      </c>
      <c r="E86" s="382" t="s">
        <v>1008</v>
      </c>
      <c r="F86" s="385">
        <v>8</v>
      </c>
      <c r="G86" s="385">
        <v>1208</v>
      </c>
      <c r="H86" s="385">
        <v>1</v>
      </c>
      <c r="I86" s="385">
        <v>151</v>
      </c>
      <c r="J86" s="385">
        <v>22</v>
      </c>
      <c r="K86" s="385">
        <v>3344</v>
      </c>
      <c r="L86" s="385">
        <v>2.7682119205298013</v>
      </c>
      <c r="M86" s="385">
        <v>152</v>
      </c>
      <c r="N86" s="385">
        <v>12</v>
      </c>
      <c r="O86" s="385">
        <v>1824</v>
      </c>
      <c r="P86" s="414">
        <v>1.509933774834437</v>
      </c>
      <c r="Q86" s="386">
        <v>152</v>
      </c>
    </row>
    <row r="87" spans="1:17" ht="14.4" customHeight="1" x14ac:dyDescent="0.3">
      <c r="A87" s="381" t="s">
        <v>1049</v>
      </c>
      <c r="B87" s="382" t="s">
        <v>901</v>
      </c>
      <c r="C87" s="382" t="s">
        <v>902</v>
      </c>
      <c r="D87" s="382" t="s">
        <v>1009</v>
      </c>
      <c r="E87" s="382" t="s">
        <v>1010</v>
      </c>
      <c r="F87" s="385">
        <v>4</v>
      </c>
      <c r="G87" s="385">
        <v>108</v>
      </c>
      <c r="H87" s="385">
        <v>1</v>
      </c>
      <c r="I87" s="385">
        <v>27</v>
      </c>
      <c r="J87" s="385"/>
      <c r="K87" s="385"/>
      <c r="L87" s="385"/>
      <c r="M87" s="385"/>
      <c r="N87" s="385">
        <v>1</v>
      </c>
      <c r="O87" s="385">
        <v>27</v>
      </c>
      <c r="P87" s="414">
        <v>0.25</v>
      </c>
      <c r="Q87" s="386">
        <v>27</v>
      </c>
    </row>
    <row r="88" spans="1:17" ht="14.4" customHeight="1" x14ac:dyDescent="0.3">
      <c r="A88" s="381" t="s">
        <v>1050</v>
      </c>
      <c r="B88" s="382" t="s">
        <v>901</v>
      </c>
      <c r="C88" s="382" t="s">
        <v>902</v>
      </c>
      <c r="D88" s="382" t="s">
        <v>903</v>
      </c>
      <c r="E88" s="382" t="s">
        <v>904</v>
      </c>
      <c r="F88" s="385">
        <v>542</v>
      </c>
      <c r="G88" s="385">
        <v>85636</v>
      </c>
      <c r="H88" s="385">
        <v>1</v>
      </c>
      <c r="I88" s="385">
        <v>158</v>
      </c>
      <c r="J88" s="385">
        <v>548</v>
      </c>
      <c r="K88" s="385">
        <v>87132</v>
      </c>
      <c r="L88" s="385">
        <v>1.0174692886169368</v>
      </c>
      <c r="M88" s="385">
        <v>159</v>
      </c>
      <c r="N88" s="385">
        <v>625</v>
      </c>
      <c r="O88" s="385">
        <v>99375</v>
      </c>
      <c r="P88" s="414">
        <v>1.1604348638423092</v>
      </c>
      <c r="Q88" s="386">
        <v>159</v>
      </c>
    </row>
    <row r="89" spans="1:17" ht="14.4" customHeight="1" x14ac:dyDescent="0.3">
      <c r="A89" s="381" t="s">
        <v>1050</v>
      </c>
      <c r="B89" s="382" t="s">
        <v>901</v>
      </c>
      <c r="C89" s="382" t="s">
        <v>902</v>
      </c>
      <c r="D89" s="382" t="s">
        <v>917</v>
      </c>
      <c r="E89" s="382" t="s">
        <v>918</v>
      </c>
      <c r="F89" s="385">
        <v>1</v>
      </c>
      <c r="G89" s="385">
        <v>1164</v>
      </c>
      <c r="H89" s="385">
        <v>1</v>
      </c>
      <c r="I89" s="385">
        <v>1164</v>
      </c>
      <c r="J89" s="385"/>
      <c r="K89" s="385"/>
      <c r="L89" s="385"/>
      <c r="M89" s="385"/>
      <c r="N89" s="385"/>
      <c r="O89" s="385"/>
      <c r="P89" s="414"/>
      <c r="Q89" s="386"/>
    </row>
    <row r="90" spans="1:17" ht="14.4" customHeight="1" x14ac:dyDescent="0.3">
      <c r="A90" s="381" t="s">
        <v>1050</v>
      </c>
      <c r="B90" s="382" t="s">
        <v>901</v>
      </c>
      <c r="C90" s="382" t="s">
        <v>902</v>
      </c>
      <c r="D90" s="382" t="s">
        <v>919</v>
      </c>
      <c r="E90" s="382" t="s">
        <v>920</v>
      </c>
      <c r="F90" s="385">
        <v>89</v>
      </c>
      <c r="G90" s="385">
        <v>3471</v>
      </c>
      <c r="H90" s="385">
        <v>1</v>
      </c>
      <c r="I90" s="385">
        <v>39</v>
      </c>
      <c r="J90" s="385">
        <v>72</v>
      </c>
      <c r="K90" s="385">
        <v>2808</v>
      </c>
      <c r="L90" s="385">
        <v>0.8089887640449438</v>
      </c>
      <c r="M90" s="385">
        <v>39</v>
      </c>
      <c r="N90" s="385">
        <v>77</v>
      </c>
      <c r="O90" s="385">
        <v>3003</v>
      </c>
      <c r="P90" s="414">
        <v>0.8651685393258427</v>
      </c>
      <c r="Q90" s="386">
        <v>39</v>
      </c>
    </row>
    <row r="91" spans="1:17" ht="14.4" customHeight="1" x14ac:dyDescent="0.3">
      <c r="A91" s="381" t="s">
        <v>1050</v>
      </c>
      <c r="B91" s="382" t="s">
        <v>901</v>
      </c>
      <c r="C91" s="382" t="s">
        <v>902</v>
      </c>
      <c r="D91" s="382" t="s">
        <v>921</v>
      </c>
      <c r="E91" s="382" t="s">
        <v>922</v>
      </c>
      <c r="F91" s="385">
        <v>3</v>
      </c>
      <c r="G91" s="385">
        <v>1212</v>
      </c>
      <c r="H91" s="385">
        <v>1</v>
      </c>
      <c r="I91" s="385">
        <v>404</v>
      </c>
      <c r="J91" s="385">
        <v>1</v>
      </c>
      <c r="K91" s="385">
        <v>405</v>
      </c>
      <c r="L91" s="385">
        <v>0.33415841584158418</v>
      </c>
      <c r="M91" s="385">
        <v>405</v>
      </c>
      <c r="N91" s="385"/>
      <c r="O91" s="385"/>
      <c r="P91" s="414"/>
      <c r="Q91" s="386"/>
    </row>
    <row r="92" spans="1:17" ht="14.4" customHeight="1" x14ac:dyDescent="0.3">
      <c r="A92" s="381" t="s">
        <v>1050</v>
      </c>
      <c r="B92" s="382" t="s">
        <v>901</v>
      </c>
      <c r="C92" s="382" t="s">
        <v>902</v>
      </c>
      <c r="D92" s="382" t="s">
        <v>923</v>
      </c>
      <c r="E92" s="382" t="s">
        <v>924</v>
      </c>
      <c r="F92" s="385">
        <v>3</v>
      </c>
      <c r="G92" s="385">
        <v>1146</v>
      </c>
      <c r="H92" s="385">
        <v>1</v>
      </c>
      <c r="I92" s="385">
        <v>382</v>
      </c>
      <c r="J92" s="385">
        <v>6</v>
      </c>
      <c r="K92" s="385">
        <v>2292</v>
      </c>
      <c r="L92" s="385">
        <v>2</v>
      </c>
      <c r="M92" s="385">
        <v>382</v>
      </c>
      <c r="N92" s="385">
        <v>4</v>
      </c>
      <c r="O92" s="385">
        <v>1528</v>
      </c>
      <c r="P92" s="414">
        <v>1.3333333333333333</v>
      </c>
      <c r="Q92" s="386">
        <v>382</v>
      </c>
    </row>
    <row r="93" spans="1:17" ht="14.4" customHeight="1" x14ac:dyDescent="0.3">
      <c r="A93" s="381" t="s">
        <v>1050</v>
      </c>
      <c r="B93" s="382" t="s">
        <v>901</v>
      </c>
      <c r="C93" s="382" t="s">
        <v>902</v>
      </c>
      <c r="D93" s="382" t="s">
        <v>925</v>
      </c>
      <c r="E93" s="382" t="s">
        <v>926</v>
      </c>
      <c r="F93" s="385"/>
      <c r="G93" s="385"/>
      <c r="H93" s="385"/>
      <c r="I93" s="385"/>
      <c r="J93" s="385">
        <v>3</v>
      </c>
      <c r="K93" s="385">
        <v>111</v>
      </c>
      <c r="L93" s="385"/>
      <c r="M93" s="385">
        <v>37</v>
      </c>
      <c r="N93" s="385"/>
      <c r="O93" s="385"/>
      <c r="P93" s="414"/>
      <c r="Q93" s="386"/>
    </row>
    <row r="94" spans="1:17" ht="14.4" customHeight="1" x14ac:dyDescent="0.3">
      <c r="A94" s="381" t="s">
        <v>1050</v>
      </c>
      <c r="B94" s="382" t="s">
        <v>901</v>
      </c>
      <c r="C94" s="382" t="s">
        <v>902</v>
      </c>
      <c r="D94" s="382" t="s">
        <v>931</v>
      </c>
      <c r="E94" s="382" t="s">
        <v>932</v>
      </c>
      <c r="F94" s="385">
        <v>1</v>
      </c>
      <c r="G94" s="385">
        <v>40</v>
      </c>
      <c r="H94" s="385">
        <v>1</v>
      </c>
      <c r="I94" s="385">
        <v>40</v>
      </c>
      <c r="J94" s="385">
        <v>2</v>
      </c>
      <c r="K94" s="385">
        <v>82</v>
      </c>
      <c r="L94" s="385">
        <v>2.0499999999999998</v>
      </c>
      <c r="M94" s="385">
        <v>41</v>
      </c>
      <c r="N94" s="385"/>
      <c r="O94" s="385"/>
      <c r="P94" s="414"/>
      <c r="Q94" s="386"/>
    </row>
    <row r="95" spans="1:17" ht="14.4" customHeight="1" x14ac:dyDescent="0.3">
      <c r="A95" s="381" t="s">
        <v>1050</v>
      </c>
      <c r="B95" s="382" t="s">
        <v>901</v>
      </c>
      <c r="C95" s="382" t="s">
        <v>902</v>
      </c>
      <c r="D95" s="382" t="s">
        <v>933</v>
      </c>
      <c r="E95" s="382" t="s">
        <v>934</v>
      </c>
      <c r="F95" s="385">
        <v>1</v>
      </c>
      <c r="G95" s="385">
        <v>490</v>
      </c>
      <c r="H95" s="385">
        <v>1</v>
      </c>
      <c r="I95" s="385">
        <v>490</v>
      </c>
      <c r="J95" s="385"/>
      <c r="K95" s="385"/>
      <c r="L95" s="385"/>
      <c r="M95" s="385"/>
      <c r="N95" s="385">
        <v>3</v>
      </c>
      <c r="O95" s="385">
        <v>1470</v>
      </c>
      <c r="P95" s="414">
        <v>3</v>
      </c>
      <c r="Q95" s="386">
        <v>490</v>
      </c>
    </row>
    <row r="96" spans="1:17" ht="14.4" customHeight="1" x14ac:dyDescent="0.3">
      <c r="A96" s="381" t="s">
        <v>1050</v>
      </c>
      <c r="B96" s="382" t="s">
        <v>901</v>
      </c>
      <c r="C96" s="382" t="s">
        <v>902</v>
      </c>
      <c r="D96" s="382" t="s">
        <v>935</v>
      </c>
      <c r="E96" s="382" t="s">
        <v>936</v>
      </c>
      <c r="F96" s="385">
        <v>7</v>
      </c>
      <c r="G96" s="385">
        <v>217</v>
      </c>
      <c r="H96" s="385">
        <v>1</v>
      </c>
      <c r="I96" s="385">
        <v>31</v>
      </c>
      <c r="J96" s="385">
        <v>5</v>
      </c>
      <c r="K96" s="385">
        <v>155</v>
      </c>
      <c r="L96" s="385">
        <v>0.7142857142857143</v>
      </c>
      <c r="M96" s="385">
        <v>31</v>
      </c>
      <c r="N96" s="385">
        <v>2</v>
      </c>
      <c r="O96" s="385">
        <v>62</v>
      </c>
      <c r="P96" s="414">
        <v>0.2857142857142857</v>
      </c>
      <c r="Q96" s="386">
        <v>31</v>
      </c>
    </row>
    <row r="97" spans="1:17" ht="14.4" customHeight="1" x14ac:dyDescent="0.3">
      <c r="A97" s="381" t="s">
        <v>1050</v>
      </c>
      <c r="B97" s="382" t="s">
        <v>901</v>
      </c>
      <c r="C97" s="382" t="s">
        <v>902</v>
      </c>
      <c r="D97" s="382" t="s">
        <v>939</v>
      </c>
      <c r="E97" s="382" t="s">
        <v>940</v>
      </c>
      <c r="F97" s="385">
        <v>2</v>
      </c>
      <c r="G97" s="385">
        <v>408</v>
      </c>
      <c r="H97" s="385">
        <v>1</v>
      </c>
      <c r="I97" s="385">
        <v>204</v>
      </c>
      <c r="J97" s="385">
        <v>1</v>
      </c>
      <c r="K97" s="385">
        <v>205</v>
      </c>
      <c r="L97" s="385">
        <v>0.50245098039215685</v>
      </c>
      <c r="M97" s="385">
        <v>205</v>
      </c>
      <c r="N97" s="385"/>
      <c r="O97" s="385"/>
      <c r="P97" s="414"/>
      <c r="Q97" s="386"/>
    </row>
    <row r="98" spans="1:17" ht="14.4" customHeight="1" x14ac:dyDescent="0.3">
      <c r="A98" s="381" t="s">
        <v>1050</v>
      </c>
      <c r="B98" s="382" t="s">
        <v>901</v>
      </c>
      <c r="C98" s="382" t="s">
        <v>902</v>
      </c>
      <c r="D98" s="382" t="s">
        <v>941</v>
      </c>
      <c r="E98" s="382" t="s">
        <v>942</v>
      </c>
      <c r="F98" s="385">
        <v>1</v>
      </c>
      <c r="G98" s="385">
        <v>376</v>
      </c>
      <c r="H98" s="385">
        <v>1</v>
      </c>
      <c r="I98" s="385">
        <v>376</v>
      </c>
      <c r="J98" s="385">
        <v>1</v>
      </c>
      <c r="K98" s="385">
        <v>377</v>
      </c>
      <c r="L98" s="385">
        <v>1.0026595744680851</v>
      </c>
      <c r="M98" s="385">
        <v>377</v>
      </c>
      <c r="N98" s="385">
        <v>1</v>
      </c>
      <c r="O98" s="385">
        <v>377</v>
      </c>
      <c r="P98" s="414">
        <v>1.0026595744680851</v>
      </c>
      <c r="Q98" s="386">
        <v>377</v>
      </c>
    </row>
    <row r="99" spans="1:17" ht="14.4" customHeight="1" x14ac:dyDescent="0.3">
      <c r="A99" s="381" t="s">
        <v>1050</v>
      </c>
      <c r="B99" s="382" t="s">
        <v>901</v>
      </c>
      <c r="C99" s="382" t="s">
        <v>902</v>
      </c>
      <c r="D99" s="382" t="s">
        <v>949</v>
      </c>
      <c r="E99" s="382" t="s">
        <v>950</v>
      </c>
      <c r="F99" s="385">
        <v>7</v>
      </c>
      <c r="G99" s="385">
        <v>112</v>
      </c>
      <c r="H99" s="385">
        <v>1</v>
      </c>
      <c r="I99" s="385">
        <v>16</v>
      </c>
      <c r="J99" s="385">
        <v>17</v>
      </c>
      <c r="K99" s="385">
        <v>272</v>
      </c>
      <c r="L99" s="385">
        <v>2.4285714285714284</v>
      </c>
      <c r="M99" s="385">
        <v>16</v>
      </c>
      <c r="N99" s="385">
        <v>15</v>
      </c>
      <c r="O99" s="385">
        <v>240</v>
      </c>
      <c r="P99" s="414">
        <v>2.1428571428571428</v>
      </c>
      <c r="Q99" s="386">
        <v>16</v>
      </c>
    </row>
    <row r="100" spans="1:17" ht="14.4" customHeight="1" x14ac:dyDescent="0.3">
      <c r="A100" s="381" t="s">
        <v>1050</v>
      </c>
      <c r="B100" s="382" t="s">
        <v>901</v>
      </c>
      <c r="C100" s="382" t="s">
        <v>902</v>
      </c>
      <c r="D100" s="382" t="s">
        <v>951</v>
      </c>
      <c r="E100" s="382" t="s">
        <v>952</v>
      </c>
      <c r="F100" s="385"/>
      <c r="G100" s="385"/>
      <c r="H100" s="385"/>
      <c r="I100" s="385"/>
      <c r="J100" s="385">
        <v>1</v>
      </c>
      <c r="K100" s="385">
        <v>133</v>
      </c>
      <c r="L100" s="385"/>
      <c r="M100" s="385">
        <v>133</v>
      </c>
      <c r="N100" s="385"/>
      <c r="O100" s="385"/>
      <c r="P100" s="414"/>
      <c r="Q100" s="386"/>
    </row>
    <row r="101" spans="1:17" ht="14.4" customHeight="1" x14ac:dyDescent="0.3">
      <c r="A101" s="381" t="s">
        <v>1050</v>
      </c>
      <c r="B101" s="382" t="s">
        <v>901</v>
      </c>
      <c r="C101" s="382" t="s">
        <v>902</v>
      </c>
      <c r="D101" s="382" t="s">
        <v>953</v>
      </c>
      <c r="E101" s="382" t="s">
        <v>954</v>
      </c>
      <c r="F101" s="385">
        <v>15</v>
      </c>
      <c r="G101" s="385">
        <v>1515</v>
      </c>
      <c r="H101" s="385">
        <v>1</v>
      </c>
      <c r="I101" s="385">
        <v>101</v>
      </c>
      <c r="J101" s="385">
        <v>8</v>
      </c>
      <c r="K101" s="385">
        <v>816</v>
      </c>
      <c r="L101" s="385">
        <v>0.53861386138613865</v>
      </c>
      <c r="M101" s="385">
        <v>102</v>
      </c>
      <c r="N101" s="385">
        <v>10</v>
      </c>
      <c r="O101" s="385">
        <v>1020</v>
      </c>
      <c r="P101" s="414">
        <v>0.67326732673267331</v>
      </c>
      <c r="Q101" s="386">
        <v>102</v>
      </c>
    </row>
    <row r="102" spans="1:17" ht="14.4" customHeight="1" x14ac:dyDescent="0.3">
      <c r="A102" s="381" t="s">
        <v>1050</v>
      </c>
      <c r="B102" s="382" t="s">
        <v>901</v>
      </c>
      <c r="C102" s="382" t="s">
        <v>902</v>
      </c>
      <c r="D102" s="382" t="s">
        <v>957</v>
      </c>
      <c r="E102" s="382" t="s">
        <v>958</v>
      </c>
      <c r="F102" s="385">
        <v>298</v>
      </c>
      <c r="G102" s="385">
        <v>33376</v>
      </c>
      <c r="H102" s="385">
        <v>1</v>
      </c>
      <c r="I102" s="385">
        <v>112</v>
      </c>
      <c r="J102" s="385">
        <v>222</v>
      </c>
      <c r="K102" s="385">
        <v>25086</v>
      </c>
      <c r="L102" s="385">
        <v>0.75161792905081493</v>
      </c>
      <c r="M102" s="385">
        <v>113</v>
      </c>
      <c r="N102" s="385">
        <v>242</v>
      </c>
      <c r="O102" s="385">
        <v>27346</v>
      </c>
      <c r="P102" s="414">
        <v>0.81933125599232981</v>
      </c>
      <c r="Q102" s="386">
        <v>113</v>
      </c>
    </row>
    <row r="103" spans="1:17" ht="14.4" customHeight="1" x14ac:dyDescent="0.3">
      <c r="A103" s="381" t="s">
        <v>1050</v>
      </c>
      <c r="B103" s="382" t="s">
        <v>901</v>
      </c>
      <c r="C103" s="382" t="s">
        <v>902</v>
      </c>
      <c r="D103" s="382" t="s">
        <v>959</v>
      </c>
      <c r="E103" s="382" t="s">
        <v>960</v>
      </c>
      <c r="F103" s="385">
        <v>80</v>
      </c>
      <c r="G103" s="385">
        <v>6640</v>
      </c>
      <c r="H103" s="385">
        <v>1</v>
      </c>
      <c r="I103" s="385">
        <v>83</v>
      </c>
      <c r="J103" s="385">
        <v>53</v>
      </c>
      <c r="K103" s="385">
        <v>4452</v>
      </c>
      <c r="L103" s="385">
        <v>0.67048192771084336</v>
      </c>
      <c r="M103" s="385">
        <v>84</v>
      </c>
      <c r="N103" s="385">
        <v>71</v>
      </c>
      <c r="O103" s="385">
        <v>5964</v>
      </c>
      <c r="P103" s="414">
        <v>0.89819277108433737</v>
      </c>
      <c r="Q103" s="386">
        <v>84</v>
      </c>
    </row>
    <row r="104" spans="1:17" ht="14.4" customHeight="1" x14ac:dyDescent="0.3">
      <c r="A104" s="381" t="s">
        <v>1050</v>
      </c>
      <c r="B104" s="382" t="s">
        <v>901</v>
      </c>
      <c r="C104" s="382" t="s">
        <v>902</v>
      </c>
      <c r="D104" s="382" t="s">
        <v>961</v>
      </c>
      <c r="E104" s="382" t="s">
        <v>962</v>
      </c>
      <c r="F104" s="385"/>
      <c r="G104" s="385"/>
      <c r="H104" s="385"/>
      <c r="I104" s="385"/>
      <c r="J104" s="385">
        <v>2</v>
      </c>
      <c r="K104" s="385">
        <v>192</v>
      </c>
      <c r="L104" s="385"/>
      <c r="M104" s="385">
        <v>96</v>
      </c>
      <c r="N104" s="385">
        <v>3</v>
      </c>
      <c r="O104" s="385">
        <v>288</v>
      </c>
      <c r="P104" s="414"/>
      <c r="Q104" s="386">
        <v>96</v>
      </c>
    </row>
    <row r="105" spans="1:17" ht="14.4" customHeight="1" x14ac:dyDescent="0.3">
      <c r="A105" s="381" t="s">
        <v>1050</v>
      </c>
      <c r="B105" s="382" t="s">
        <v>901</v>
      </c>
      <c r="C105" s="382" t="s">
        <v>902</v>
      </c>
      <c r="D105" s="382" t="s">
        <v>963</v>
      </c>
      <c r="E105" s="382" t="s">
        <v>964</v>
      </c>
      <c r="F105" s="385">
        <v>30</v>
      </c>
      <c r="G105" s="385">
        <v>630</v>
      </c>
      <c r="H105" s="385">
        <v>1</v>
      </c>
      <c r="I105" s="385">
        <v>21</v>
      </c>
      <c r="J105" s="385">
        <v>13</v>
      </c>
      <c r="K105" s="385">
        <v>273</v>
      </c>
      <c r="L105" s="385">
        <v>0.43333333333333335</v>
      </c>
      <c r="M105" s="385">
        <v>21</v>
      </c>
      <c r="N105" s="385">
        <v>22</v>
      </c>
      <c r="O105" s="385">
        <v>462</v>
      </c>
      <c r="P105" s="414">
        <v>0.73333333333333328</v>
      </c>
      <c r="Q105" s="386">
        <v>21</v>
      </c>
    </row>
    <row r="106" spans="1:17" ht="14.4" customHeight="1" x14ac:dyDescent="0.3">
      <c r="A106" s="381" t="s">
        <v>1050</v>
      </c>
      <c r="B106" s="382" t="s">
        <v>901</v>
      </c>
      <c r="C106" s="382" t="s">
        <v>902</v>
      </c>
      <c r="D106" s="382" t="s">
        <v>965</v>
      </c>
      <c r="E106" s="382" t="s">
        <v>966</v>
      </c>
      <c r="F106" s="385">
        <v>4</v>
      </c>
      <c r="G106" s="385">
        <v>1944</v>
      </c>
      <c r="H106" s="385">
        <v>1</v>
      </c>
      <c r="I106" s="385">
        <v>486</v>
      </c>
      <c r="J106" s="385">
        <v>8</v>
      </c>
      <c r="K106" s="385">
        <v>3888</v>
      </c>
      <c r="L106" s="385">
        <v>2</v>
      </c>
      <c r="M106" s="385">
        <v>486</v>
      </c>
      <c r="N106" s="385">
        <v>16</v>
      </c>
      <c r="O106" s="385">
        <v>7776</v>
      </c>
      <c r="P106" s="414">
        <v>4</v>
      </c>
      <c r="Q106" s="386">
        <v>486</v>
      </c>
    </row>
    <row r="107" spans="1:17" ht="14.4" customHeight="1" x14ac:dyDescent="0.3">
      <c r="A107" s="381" t="s">
        <v>1050</v>
      </c>
      <c r="B107" s="382" t="s">
        <v>901</v>
      </c>
      <c r="C107" s="382" t="s">
        <v>902</v>
      </c>
      <c r="D107" s="382" t="s">
        <v>973</v>
      </c>
      <c r="E107" s="382" t="s">
        <v>974</v>
      </c>
      <c r="F107" s="385">
        <v>60</v>
      </c>
      <c r="G107" s="385">
        <v>2400</v>
      </c>
      <c r="H107" s="385">
        <v>1</v>
      </c>
      <c r="I107" s="385">
        <v>40</v>
      </c>
      <c r="J107" s="385">
        <v>23</v>
      </c>
      <c r="K107" s="385">
        <v>920</v>
      </c>
      <c r="L107" s="385">
        <v>0.38333333333333336</v>
      </c>
      <c r="M107" s="385">
        <v>40</v>
      </c>
      <c r="N107" s="385">
        <v>44</v>
      </c>
      <c r="O107" s="385">
        <v>1760</v>
      </c>
      <c r="P107" s="414">
        <v>0.73333333333333328</v>
      </c>
      <c r="Q107" s="386">
        <v>40</v>
      </c>
    </row>
    <row r="108" spans="1:17" ht="14.4" customHeight="1" x14ac:dyDescent="0.3">
      <c r="A108" s="381" t="s">
        <v>1050</v>
      </c>
      <c r="B108" s="382" t="s">
        <v>901</v>
      </c>
      <c r="C108" s="382" t="s">
        <v>902</v>
      </c>
      <c r="D108" s="382" t="s">
        <v>981</v>
      </c>
      <c r="E108" s="382" t="s">
        <v>982</v>
      </c>
      <c r="F108" s="385">
        <v>1</v>
      </c>
      <c r="G108" s="385">
        <v>214</v>
      </c>
      <c r="H108" s="385">
        <v>1</v>
      </c>
      <c r="I108" s="385">
        <v>214</v>
      </c>
      <c r="J108" s="385"/>
      <c r="K108" s="385"/>
      <c r="L108" s="385"/>
      <c r="M108" s="385"/>
      <c r="N108" s="385"/>
      <c r="O108" s="385"/>
      <c r="P108" s="414"/>
      <c r="Q108" s="386"/>
    </row>
    <row r="109" spans="1:17" ht="14.4" customHeight="1" x14ac:dyDescent="0.3">
      <c r="A109" s="381" t="s">
        <v>1050</v>
      </c>
      <c r="B109" s="382" t="s">
        <v>901</v>
      </c>
      <c r="C109" s="382" t="s">
        <v>902</v>
      </c>
      <c r="D109" s="382" t="s">
        <v>987</v>
      </c>
      <c r="E109" s="382" t="s">
        <v>988</v>
      </c>
      <c r="F109" s="385"/>
      <c r="G109" s="385"/>
      <c r="H109" s="385"/>
      <c r="I109" s="385"/>
      <c r="J109" s="385"/>
      <c r="K109" s="385"/>
      <c r="L109" s="385"/>
      <c r="M109" s="385"/>
      <c r="N109" s="385">
        <v>3</v>
      </c>
      <c r="O109" s="385">
        <v>1812</v>
      </c>
      <c r="P109" s="414"/>
      <c r="Q109" s="386">
        <v>604</v>
      </c>
    </row>
    <row r="110" spans="1:17" ht="14.4" customHeight="1" x14ac:dyDescent="0.3">
      <c r="A110" s="381" t="s">
        <v>1050</v>
      </c>
      <c r="B110" s="382" t="s">
        <v>901</v>
      </c>
      <c r="C110" s="382" t="s">
        <v>902</v>
      </c>
      <c r="D110" s="382" t="s">
        <v>993</v>
      </c>
      <c r="E110" s="382" t="s">
        <v>994</v>
      </c>
      <c r="F110" s="385">
        <v>10</v>
      </c>
      <c r="G110" s="385">
        <v>5050</v>
      </c>
      <c r="H110" s="385">
        <v>1</v>
      </c>
      <c r="I110" s="385">
        <v>505</v>
      </c>
      <c r="J110" s="385">
        <v>3</v>
      </c>
      <c r="K110" s="385">
        <v>1518</v>
      </c>
      <c r="L110" s="385">
        <v>0.30059405940594058</v>
      </c>
      <c r="M110" s="385">
        <v>506</v>
      </c>
      <c r="N110" s="385">
        <v>6</v>
      </c>
      <c r="O110" s="385">
        <v>3036</v>
      </c>
      <c r="P110" s="414">
        <v>0.60118811881188117</v>
      </c>
      <c r="Q110" s="386">
        <v>506</v>
      </c>
    </row>
    <row r="111" spans="1:17" ht="14.4" customHeight="1" x14ac:dyDescent="0.3">
      <c r="A111" s="381" t="s">
        <v>1051</v>
      </c>
      <c r="B111" s="382" t="s">
        <v>901</v>
      </c>
      <c r="C111" s="382" t="s">
        <v>902</v>
      </c>
      <c r="D111" s="382" t="s">
        <v>903</v>
      </c>
      <c r="E111" s="382" t="s">
        <v>904</v>
      </c>
      <c r="F111" s="385">
        <v>79</v>
      </c>
      <c r="G111" s="385">
        <v>12482</v>
      </c>
      <c r="H111" s="385">
        <v>1</v>
      </c>
      <c r="I111" s="385">
        <v>158</v>
      </c>
      <c r="J111" s="385">
        <v>104</v>
      </c>
      <c r="K111" s="385">
        <v>16536</v>
      </c>
      <c r="L111" s="385">
        <v>1.324787694279763</v>
      </c>
      <c r="M111" s="385">
        <v>159</v>
      </c>
      <c r="N111" s="385">
        <v>94</v>
      </c>
      <c r="O111" s="385">
        <v>14946</v>
      </c>
      <c r="P111" s="414">
        <v>1.1974042621374779</v>
      </c>
      <c r="Q111" s="386">
        <v>159</v>
      </c>
    </row>
    <row r="112" spans="1:17" ht="14.4" customHeight="1" x14ac:dyDescent="0.3">
      <c r="A112" s="381" t="s">
        <v>1051</v>
      </c>
      <c r="B112" s="382" t="s">
        <v>901</v>
      </c>
      <c r="C112" s="382" t="s">
        <v>902</v>
      </c>
      <c r="D112" s="382" t="s">
        <v>919</v>
      </c>
      <c r="E112" s="382" t="s">
        <v>920</v>
      </c>
      <c r="F112" s="385">
        <v>46</v>
      </c>
      <c r="G112" s="385">
        <v>1794</v>
      </c>
      <c r="H112" s="385">
        <v>1</v>
      </c>
      <c r="I112" s="385">
        <v>39</v>
      </c>
      <c r="J112" s="385">
        <v>128</v>
      </c>
      <c r="K112" s="385">
        <v>4992</v>
      </c>
      <c r="L112" s="385">
        <v>2.7826086956521738</v>
      </c>
      <c r="M112" s="385">
        <v>39</v>
      </c>
      <c r="N112" s="385">
        <v>142</v>
      </c>
      <c r="O112" s="385">
        <v>5538</v>
      </c>
      <c r="P112" s="414">
        <v>3.0869565217391304</v>
      </c>
      <c r="Q112" s="386">
        <v>39</v>
      </c>
    </row>
    <row r="113" spans="1:17" ht="14.4" customHeight="1" x14ac:dyDescent="0.3">
      <c r="A113" s="381" t="s">
        <v>1051</v>
      </c>
      <c r="B113" s="382" t="s">
        <v>901</v>
      </c>
      <c r="C113" s="382" t="s">
        <v>902</v>
      </c>
      <c r="D113" s="382" t="s">
        <v>923</v>
      </c>
      <c r="E113" s="382" t="s">
        <v>924</v>
      </c>
      <c r="F113" s="385">
        <v>9</v>
      </c>
      <c r="G113" s="385">
        <v>3438</v>
      </c>
      <c r="H113" s="385">
        <v>1</v>
      </c>
      <c r="I113" s="385">
        <v>382</v>
      </c>
      <c r="J113" s="385">
        <v>18</v>
      </c>
      <c r="K113" s="385">
        <v>6876</v>
      </c>
      <c r="L113" s="385">
        <v>2</v>
      </c>
      <c r="M113" s="385">
        <v>382</v>
      </c>
      <c r="N113" s="385">
        <v>13</v>
      </c>
      <c r="O113" s="385">
        <v>4966</v>
      </c>
      <c r="P113" s="414">
        <v>1.4444444444444444</v>
      </c>
      <c r="Q113" s="386">
        <v>382</v>
      </c>
    </row>
    <row r="114" spans="1:17" ht="14.4" customHeight="1" x14ac:dyDescent="0.3">
      <c r="A114" s="381" t="s">
        <v>1051</v>
      </c>
      <c r="B114" s="382" t="s">
        <v>901</v>
      </c>
      <c r="C114" s="382" t="s">
        <v>902</v>
      </c>
      <c r="D114" s="382" t="s">
        <v>925</v>
      </c>
      <c r="E114" s="382" t="s">
        <v>926</v>
      </c>
      <c r="F114" s="385"/>
      <c r="G114" s="385"/>
      <c r="H114" s="385"/>
      <c r="I114" s="385"/>
      <c r="J114" s="385">
        <v>6</v>
      </c>
      <c r="K114" s="385">
        <v>222</v>
      </c>
      <c r="L114" s="385"/>
      <c r="M114" s="385">
        <v>37</v>
      </c>
      <c r="N114" s="385"/>
      <c r="O114" s="385"/>
      <c r="P114" s="414"/>
      <c r="Q114" s="386"/>
    </row>
    <row r="115" spans="1:17" ht="14.4" customHeight="1" x14ac:dyDescent="0.3">
      <c r="A115" s="381" t="s">
        <v>1051</v>
      </c>
      <c r="B115" s="382" t="s">
        <v>901</v>
      </c>
      <c r="C115" s="382" t="s">
        <v>902</v>
      </c>
      <c r="D115" s="382" t="s">
        <v>929</v>
      </c>
      <c r="E115" s="382" t="s">
        <v>930</v>
      </c>
      <c r="F115" s="385">
        <v>12</v>
      </c>
      <c r="G115" s="385">
        <v>5328</v>
      </c>
      <c r="H115" s="385">
        <v>1</v>
      </c>
      <c r="I115" s="385">
        <v>444</v>
      </c>
      <c r="J115" s="385">
        <v>36</v>
      </c>
      <c r="K115" s="385">
        <v>15984</v>
      </c>
      <c r="L115" s="385">
        <v>3</v>
      </c>
      <c r="M115" s="385">
        <v>444</v>
      </c>
      <c r="N115" s="385">
        <v>21</v>
      </c>
      <c r="O115" s="385">
        <v>9324</v>
      </c>
      <c r="P115" s="414">
        <v>1.75</v>
      </c>
      <c r="Q115" s="386">
        <v>444</v>
      </c>
    </row>
    <row r="116" spans="1:17" ht="14.4" customHeight="1" x14ac:dyDescent="0.3">
      <c r="A116" s="381" t="s">
        <v>1051</v>
      </c>
      <c r="B116" s="382" t="s">
        <v>901</v>
      </c>
      <c r="C116" s="382" t="s">
        <v>902</v>
      </c>
      <c r="D116" s="382" t="s">
        <v>931</v>
      </c>
      <c r="E116" s="382" t="s">
        <v>932</v>
      </c>
      <c r="F116" s="385">
        <v>3</v>
      </c>
      <c r="G116" s="385">
        <v>120</v>
      </c>
      <c r="H116" s="385">
        <v>1</v>
      </c>
      <c r="I116" s="385">
        <v>40</v>
      </c>
      <c r="J116" s="385">
        <v>12</v>
      </c>
      <c r="K116" s="385">
        <v>492</v>
      </c>
      <c r="L116" s="385">
        <v>4.0999999999999996</v>
      </c>
      <c r="M116" s="385">
        <v>41</v>
      </c>
      <c r="N116" s="385">
        <v>7</v>
      </c>
      <c r="O116" s="385">
        <v>287</v>
      </c>
      <c r="P116" s="414">
        <v>2.3916666666666666</v>
      </c>
      <c r="Q116" s="386">
        <v>41</v>
      </c>
    </row>
    <row r="117" spans="1:17" ht="14.4" customHeight="1" x14ac:dyDescent="0.3">
      <c r="A117" s="381" t="s">
        <v>1051</v>
      </c>
      <c r="B117" s="382" t="s">
        <v>901</v>
      </c>
      <c r="C117" s="382" t="s">
        <v>902</v>
      </c>
      <c r="D117" s="382" t="s">
        <v>933</v>
      </c>
      <c r="E117" s="382" t="s">
        <v>934</v>
      </c>
      <c r="F117" s="385">
        <v>1</v>
      </c>
      <c r="G117" s="385">
        <v>490</v>
      </c>
      <c r="H117" s="385">
        <v>1</v>
      </c>
      <c r="I117" s="385">
        <v>490</v>
      </c>
      <c r="J117" s="385"/>
      <c r="K117" s="385"/>
      <c r="L117" s="385"/>
      <c r="M117" s="385"/>
      <c r="N117" s="385"/>
      <c r="O117" s="385"/>
      <c r="P117" s="414"/>
      <c r="Q117" s="386"/>
    </row>
    <row r="118" spans="1:17" ht="14.4" customHeight="1" x14ac:dyDescent="0.3">
      <c r="A118" s="381" t="s">
        <v>1051</v>
      </c>
      <c r="B118" s="382" t="s">
        <v>901</v>
      </c>
      <c r="C118" s="382" t="s">
        <v>902</v>
      </c>
      <c r="D118" s="382" t="s">
        <v>935</v>
      </c>
      <c r="E118" s="382" t="s">
        <v>936</v>
      </c>
      <c r="F118" s="385">
        <v>2</v>
      </c>
      <c r="G118" s="385">
        <v>62</v>
      </c>
      <c r="H118" s="385">
        <v>1</v>
      </c>
      <c r="I118" s="385">
        <v>31</v>
      </c>
      <c r="J118" s="385">
        <v>6</v>
      </c>
      <c r="K118" s="385">
        <v>186</v>
      </c>
      <c r="L118" s="385">
        <v>3</v>
      </c>
      <c r="M118" s="385">
        <v>31</v>
      </c>
      <c r="N118" s="385">
        <v>3</v>
      </c>
      <c r="O118" s="385">
        <v>93</v>
      </c>
      <c r="P118" s="414">
        <v>1.5</v>
      </c>
      <c r="Q118" s="386">
        <v>31</v>
      </c>
    </row>
    <row r="119" spans="1:17" ht="14.4" customHeight="1" x14ac:dyDescent="0.3">
      <c r="A119" s="381" t="s">
        <v>1051</v>
      </c>
      <c r="B119" s="382" t="s">
        <v>901</v>
      </c>
      <c r="C119" s="382" t="s">
        <v>902</v>
      </c>
      <c r="D119" s="382" t="s">
        <v>949</v>
      </c>
      <c r="E119" s="382" t="s">
        <v>950</v>
      </c>
      <c r="F119" s="385">
        <v>31</v>
      </c>
      <c r="G119" s="385">
        <v>496</v>
      </c>
      <c r="H119" s="385">
        <v>1</v>
      </c>
      <c r="I119" s="385">
        <v>16</v>
      </c>
      <c r="J119" s="385">
        <v>79</v>
      </c>
      <c r="K119" s="385">
        <v>1264</v>
      </c>
      <c r="L119" s="385">
        <v>2.5483870967741935</v>
      </c>
      <c r="M119" s="385">
        <v>16</v>
      </c>
      <c r="N119" s="385">
        <v>47</v>
      </c>
      <c r="O119" s="385">
        <v>752</v>
      </c>
      <c r="P119" s="414">
        <v>1.5161290322580645</v>
      </c>
      <c r="Q119" s="386">
        <v>16</v>
      </c>
    </row>
    <row r="120" spans="1:17" ht="14.4" customHeight="1" x14ac:dyDescent="0.3">
      <c r="A120" s="381" t="s">
        <v>1051</v>
      </c>
      <c r="B120" s="382" t="s">
        <v>901</v>
      </c>
      <c r="C120" s="382" t="s">
        <v>902</v>
      </c>
      <c r="D120" s="382" t="s">
        <v>953</v>
      </c>
      <c r="E120" s="382" t="s">
        <v>954</v>
      </c>
      <c r="F120" s="385">
        <v>1</v>
      </c>
      <c r="G120" s="385">
        <v>101</v>
      </c>
      <c r="H120" s="385">
        <v>1</v>
      </c>
      <c r="I120" s="385">
        <v>101</v>
      </c>
      <c r="J120" s="385"/>
      <c r="K120" s="385"/>
      <c r="L120" s="385"/>
      <c r="M120" s="385"/>
      <c r="N120" s="385"/>
      <c r="O120" s="385"/>
      <c r="P120" s="414"/>
      <c r="Q120" s="386"/>
    </row>
    <row r="121" spans="1:17" ht="14.4" customHeight="1" x14ac:dyDescent="0.3">
      <c r="A121" s="381" t="s">
        <v>1051</v>
      </c>
      <c r="B121" s="382" t="s">
        <v>901</v>
      </c>
      <c r="C121" s="382" t="s">
        <v>902</v>
      </c>
      <c r="D121" s="382" t="s">
        <v>957</v>
      </c>
      <c r="E121" s="382" t="s">
        <v>958</v>
      </c>
      <c r="F121" s="385">
        <v>36</v>
      </c>
      <c r="G121" s="385">
        <v>4032</v>
      </c>
      <c r="H121" s="385">
        <v>1</v>
      </c>
      <c r="I121" s="385">
        <v>112</v>
      </c>
      <c r="J121" s="385">
        <v>46</v>
      </c>
      <c r="K121" s="385">
        <v>5198</v>
      </c>
      <c r="L121" s="385">
        <v>1.2891865079365079</v>
      </c>
      <c r="M121" s="385">
        <v>113</v>
      </c>
      <c r="N121" s="385">
        <v>39</v>
      </c>
      <c r="O121" s="385">
        <v>4407</v>
      </c>
      <c r="P121" s="414">
        <v>1.0930059523809523</v>
      </c>
      <c r="Q121" s="386">
        <v>113</v>
      </c>
    </row>
    <row r="122" spans="1:17" ht="14.4" customHeight="1" x14ac:dyDescent="0.3">
      <c r="A122" s="381" t="s">
        <v>1051</v>
      </c>
      <c r="B122" s="382" t="s">
        <v>901</v>
      </c>
      <c r="C122" s="382" t="s">
        <v>902</v>
      </c>
      <c r="D122" s="382" t="s">
        <v>959</v>
      </c>
      <c r="E122" s="382" t="s">
        <v>960</v>
      </c>
      <c r="F122" s="385">
        <v>12</v>
      </c>
      <c r="G122" s="385">
        <v>996</v>
      </c>
      <c r="H122" s="385">
        <v>1</v>
      </c>
      <c r="I122" s="385">
        <v>83</v>
      </c>
      <c r="J122" s="385">
        <v>12</v>
      </c>
      <c r="K122" s="385">
        <v>1008</v>
      </c>
      <c r="L122" s="385">
        <v>1.0120481927710843</v>
      </c>
      <c r="M122" s="385">
        <v>84</v>
      </c>
      <c r="N122" s="385">
        <v>6</v>
      </c>
      <c r="O122" s="385">
        <v>504</v>
      </c>
      <c r="P122" s="414">
        <v>0.50602409638554213</v>
      </c>
      <c r="Q122" s="386">
        <v>84</v>
      </c>
    </row>
    <row r="123" spans="1:17" ht="14.4" customHeight="1" x14ac:dyDescent="0.3">
      <c r="A123" s="381" t="s">
        <v>1051</v>
      </c>
      <c r="B123" s="382" t="s">
        <v>901</v>
      </c>
      <c r="C123" s="382" t="s">
        <v>902</v>
      </c>
      <c r="D123" s="382" t="s">
        <v>963</v>
      </c>
      <c r="E123" s="382" t="s">
        <v>964</v>
      </c>
      <c r="F123" s="385"/>
      <c r="G123" s="385"/>
      <c r="H123" s="385"/>
      <c r="I123" s="385"/>
      <c r="J123" s="385">
        <v>11</v>
      </c>
      <c r="K123" s="385">
        <v>231</v>
      </c>
      <c r="L123" s="385"/>
      <c r="M123" s="385">
        <v>21</v>
      </c>
      <c r="N123" s="385">
        <v>10</v>
      </c>
      <c r="O123" s="385">
        <v>210</v>
      </c>
      <c r="P123" s="414"/>
      <c r="Q123" s="386">
        <v>21</v>
      </c>
    </row>
    <row r="124" spans="1:17" ht="14.4" customHeight="1" x14ac:dyDescent="0.3">
      <c r="A124" s="381" t="s">
        <v>1051</v>
      </c>
      <c r="B124" s="382" t="s">
        <v>901</v>
      </c>
      <c r="C124" s="382" t="s">
        <v>902</v>
      </c>
      <c r="D124" s="382" t="s">
        <v>965</v>
      </c>
      <c r="E124" s="382" t="s">
        <v>966</v>
      </c>
      <c r="F124" s="385">
        <v>12</v>
      </c>
      <c r="G124" s="385">
        <v>5832</v>
      </c>
      <c r="H124" s="385">
        <v>1</v>
      </c>
      <c r="I124" s="385">
        <v>486</v>
      </c>
      <c r="J124" s="385">
        <v>48</v>
      </c>
      <c r="K124" s="385">
        <v>23328</v>
      </c>
      <c r="L124" s="385">
        <v>4</v>
      </c>
      <c r="M124" s="385">
        <v>486</v>
      </c>
      <c r="N124" s="385">
        <v>28</v>
      </c>
      <c r="O124" s="385">
        <v>13608</v>
      </c>
      <c r="P124" s="414">
        <v>2.3333333333333335</v>
      </c>
      <c r="Q124" s="386">
        <v>486</v>
      </c>
    </row>
    <row r="125" spans="1:17" ht="14.4" customHeight="1" x14ac:dyDescent="0.3">
      <c r="A125" s="381" t="s">
        <v>1051</v>
      </c>
      <c r="B125" s="382" t="s">
        <v>901</v>
      </c>
      <c r="C125" s="382" t="s">
        <v>902</v>
      </c>
      <c r="D125" s="382" t="s">
        <v>973</v>
      </c>
      <c r="E125" s="382" t="s">
        <v>974</v>
      </c>
      <c r="F125" s="385">
        <v>5</v>
      </c>
      <c r="G125" s="385">
        <v>200</v>
      </c>
      <c r="H125" s="385">
        <v>1</v>
      </c>
      <c r="I125" s="385">
        <v>40</v>
      </c>
      <c r="J125" s="385">
        <v>12</v>
      </c>
      <c r="K125" s="385">
        <v>480</v>
      </c>
      <c r="L125" s="385">
        <v>2.4</v>
      </c>
      <c r="M125" s="385">
        <v>40</v>
      </c>
      <c r="N125" s="385">
        <v>14</v>
      </c>
      <c r="O125" s="385">
        <v>560</v>
      </c>
      <c r="P125" s="414">
        <v>2.8</v>
      </c>
      <c r="Q125" s="386">
        <v>40</v>
      </c>
    </row>
    <row r="126" spans="1:17" ht="14.4" customHeight="1" x14ac:dyDescent="0.3">
      <c r="A126" s="381" t="s">
        <v>1052</v>
      </c>
      <c r="B126" s="382" t="s">
        <v>901</v>
      </c>
      <c r="C126" s="382" t="s">
        <v>902</v>
      </c>
      <c r="D126" s="382" t="s">
        <v>903</v>
      </c>
      <c r="E126" s="382" t="s">
        <v>904</v>
      </c>
      <c r="F126" s="385">
        <v>259</v>
      </c>
      <c r="G126" s="385">
        <v>40922</v>
      </c>
      <c r="H126" s="385">
        <v>1</v>
      </c>
      <c r="I126" s="385">
        <v>158</v>
      </c>
      <c r="J126" s="385">
        <v>283</v>
      </c>
      <c r="K126" s="385">
        <v>44997</v>
      </c>
      <c r="L126" s="385">
        <v>1.099579688187283</v>
      </c>
      <c r="M126" s="385">
        <v>159</v>
      </c>
      <c r="N126" s="385">
        <v>287</v>
      </c>
      <c r="O126" s="385">
        <v>45633</v>
      </c>
      <c r="P126" s="414">
        <v>1.1151214505644886</v>
      </c>
      <c r="Q126" s="386">
        <v>159</v>
      </c>
    </row>
    <row r="127" spans="1:17" ht="14.4" customHeight="1" x14ac:dyDescent="0.3">
      <c r="A127" s="381" t="s">
        <v>1052</v>
      </c>
      <c r="B127" s="382" t="s">
        <v>901</v>
      </c>
      <c r="C127" s="382" t="s">
        <v>902</v>
      </c>
      <c r="D127" s="382" t="s">
        <v>917</v>
      </c>
      <c r="E127" s="382" t="s">
        <v>918</v>
      </c>
      <c r="F127" s="385">
        <v>1</v>
      </c>
      <c r="G127" s="385">
        <v>1164</v>
      </c>
      <c r="H127" s="385">
        <v>1</v>
      </c>
      <c r="I127" s="385">
        <v>1164</v>
      </c>
      <c r="J127" s="385">
        <v>2</v>
      </c>
      <c r="K127" s="385">
        <v>2330</v>
      </c>
      <c r="L127" s="385">
        <v>2.0017182130584192</v>
      </c>
      <c r="M127" s="385">
        <v>1165</v>
      </c>
      <c r="N127" s="385">
        <v>1</v>
      </c>
      <c r="O127" s="385">
        <v>1165</v>
      </c>
      <c r="P127" s="414">
        <v>1.0008591065292096</v>
      </c>
      <c r="Q127" s="386">
        <v>1165</v>
      </c>
    </row>
    <row r="128" spans="1:17" ht="14.4" customHeight="1" x14ac:dyDescent="0.3">
      <c r="A128" s="381" t="s">
        <v>1052</v>
      </c>
      <c r="B128" s="382" t="s">
        <v>901</v>
      </c>
      <c r="C128" s="382" t="s">
        <v>902</v>
      </c>
      <c r="D128" s="382" t="s">
        <v>919</v>
      </c>
      <c r="E128" s="382" t="s">
        <v>920</v>
      </c>
      <c r="F128" s="385">
        <v>39</v>
      </c>
      <c r="G128" s="385">
        <v>1521</v>
      </c>
      <c r="H128" s="385">
        <v>1</v>
      </c>
      <c r="I128" s="385">
        <v>39</v>
      </c>
      <c r="J128" s="385">
        <v>32</v>
      </c>
      <c r="K128" s="385">
        <v>1248</v>
      </c>
      <c r="L128" s="385">
        <v>0.82051282051282048</v>
      </c>
      <c r="M128" s="385">
        <v>39</v>
      </c>
      <c r="N128" s="385">
        <v>20</v>
      </c>
      <c r="O128" s="385">
        <v>780</v>
      </c>
      <c r="P128" s="414">
        <v>0.51282051282051277</v>
      </c>
      <c r="Q128" s="386">
        <v>39</v>
      </c>
    </row>
    <row r="129" spans="1:17" ht="14.4" customHeight="1" x14ac:dyDescent="0.3">
      <c r="A129" s="381" t="s">
        <v>1052</v>
      </c>
      <c r="B129" s="382" t="s">
        <v>901</v>
      </c>
      <c r="C129" s="382" t="s">
        <v>902</v>
      </c>
      <c r="D129" s="382" t="s">
        <v>923</v>
      </c>
      <c r="E129" s="382" t="s">
        <v>924</v>
      </c>
      <c r="F129" s="385">
        <v>6</v>
      </c>
      <c r="G129" s="385">
        <v>2292</v>
      </c>
      <c r="H129" s="385">
        <v>1</v>
      </c>
      <c r="I129" s="385">
        <v>382</v>
      </c>
      <c r="J129" s="385"/>
      <c r="K129" s="385"/>
      <c r="L129" s="385"/>
      <c r="M129" s="385"/>
      <c r="N129" s="385"/>
      <c r="O129" s="385"/>
      <c r="P129" s="414"/>
      <c r="Q129" s="386"/>
    </row>
    <row r="130" spans="1:17" ht="14.4" customHeight="1" x14ac:dyDescent="0.3">
      <c r="A130" s="381" t="s">
        <v>1052</v>
      </c>
      <c r="B130" s="382" t="s">
        <v>901</v>
      </c>
      <c r="C130" s="382" t="s">
        <v>902</v>
      </c>
      <c r="D130" s="382" t="s">
        <v>925</v>
      </c>
      <c r="E130" s="382" t="s">
        <v>926</v>
      </c>
      <c r="F130" s="385"/>
      <c r="G130" s="385"/>
      <c r="H130" s="385"/>
      <c r="I130" s="385"/>
      <c r="J130" s="385">
        <v>12</v>
      </c>
      <c r="K130" s="385">
        <v>444</v>
      </c>
      <c r="L130" s="385"/>
      <c r="M130" s="385">
        <v>37</v>
      </c>
      <c r="N130" s="385"/>
      <c r="O130" s="385"/>
      <c r="P130" s="414"/>
      <c r="Q130" s="386"/>
    </row>
    <row r="131" spans="1:17" ht="14.4" customHeight="1" x14ac:dyDescent="0.3">
      <c r="A131" s="381" t="s">
        <v>1052</v>
      </c>
      <c r="B131" s="382" t="s">
        <v>901</v>
      </c>
      <c r="C131" s="382" t="s">
        <v>902</v>
      </c>
      <c r="D131" s="382" t="s">
        <v>931</v>
      </c>
      <c r="E131" s="382" t="s">
        <v>932</v>
      </c>
      <c r="F131" s="385">
        <v>17</v>
      </c>
      <c r="G131" s="385">
        <v>680</v>
      </c>
      <c r="H131" s="385">
        <v>1</v>
      </c>
      <c r="I131" s="385">
        <v>40</v>
      </c>
      <c r="J131" s="385">
        <v>15</v>
      </c>
      <c r="K131" s="385">
        <v>615</v>
      </c>
      <c r="L131" s="385">
        <v>0.90441176470588236</v>
      </c>
      <c r="M131" s="385">
        <v>41</v>
      </c>
      <c r="N131" s="385">
        <v>17</v>
      </c>
      <c r="O131" s="385">
        <v>697</v>
      </c>
      <c r="P131" s="414">
        <v>1.0249999999999999</v>
      </c>
      <c r="Q131" s="386">
        <v>41</v>
      </c>
    </row>
    <row r="132" spans="1:17" ht="14.4" customHeight="1" x14ac:dyDescent="0.3">
      <c r="A132" s="381" t="s">
        <v>1052</v>
      </c>
      <c r="B132" s="382" t="s">
        <v>901</v>
      </c>
      <c r="C132" s="382" t="s">
        <v>902</v>
      </c>
      <c r="D132" s="382" t="s">
        <v>933</v>
      </c>
      <c r="E132" s="382" t="s">
        <v>934</v>
      </c>
      <c r="F132" s="385">
        <v>1</v>
      </c>
      <c r="G132" s="385">
        <v>490</v>
      </c>
      <c r="H132" s="385">
        <v>1</v>
      </c>
      <c r="I132" s="385">
        <v>490</v>
      </c>
      <c r="J132" s="385"/>
      <c r="K132" s="385"/>
      <c r="L132" s="385"/>
      <c r="M132" s="385"/>
      <c r="N132" s="385"/>
      <c r="O132" s="385"/>
      <c r="P132" s="414"/>
      <c r="Q132" s="386"/>
    </row>
    <row r="133" spans="1:17" ht="14.4" customHeight="1" x14ac:dyDescent="0.3">
      <c r="A133" s="381" t="s">
        <v>1052</v>
      </c>
      <c r="B133" s="382" t="s">
        <v>901</v>
      </c>
      <c r="C133" s="382" t="s">
        <v>902</v>
      </c>
      <c r="D133" s="382" t="s">
        <v>935</v>
      </c>
      <c r="E133" s="382" t="s">
        <v>936</v>
      </c>
      <c r="F133" s="385">
        <v>10</v>
      </c>
      <c r="G133" s="385">
        <v>310</v>
      </c>
      <c r="H133" s="385">
        <v>1</v>
      </c>
      <c r="I133" s="385">
        <v>31</v>
      </c>
      <c r="J133" s="385">
        <v>7</v>
      </c>
      <c r="K133" s="385">
        <v>217</v>
      </c>
      <c r="L133" s="385">
        <v>0.7</v>
      </c>
      <c r="M133" s="385">
        <v>31</v>
      </c>
      <c r="N133" s="385">
        <v>8</v>
      </c>
      <c r="O133" s="385">
        <v>248</v>
      </c>
      <c r="P133" s="414">
        <v>0.8</v>
      </c>
      <c r="Q133" s="386">
        <v>31</v>
      </c>
    </row>
    <row r="134" spans="1:17" ht="14.4" customHeight="1" x14ac:dyDescent="0.3">
      <c r="A134" s="381" t="s">
        <v>1052</v>
      </c>
      <c r="B134" s="382" t="s">
        <v>901</v>
      </c>
      <c r="C134" s="382" t="s">
        <v>902</v>
      </c>
      <c r="D134" s="382" t="s">
        <v>939</v>
      </c>
      <c r="E134" s="382" t="s">
        <v>940</v>
      </c>
      <c r="F134" s="385"/>
      <c r="G134" s="385"/>
      <c r="H134" s="385"/>
      <c r="I134" s="385"/>
      <c r="J134" s="385">
        <v>3</v>
      </c>
      <c r="K134" s="385">
        <v>615</v>
      </c>
      <c r="L134" s="385"/>
      <c r="M134" s="385">
        <v>205</v>
      </c>
      <c r="N134" s="385">
        <v>1</v>
      </c>
      <c r="O134" s="385">
        <v>205</v>
      </c>
      <c r="P134" s="414"/>
      <c r="Q134" s="386">
        <v>205</v>
      </c>
    </row>
    <row r="135" spans="1:17" ht="14.4" customHeight="1" x14ac:dyDescent="0.3">
      <c r="A135" s="381" t="s">
        <v>1052</v>
      </c>
      <c r="B135" s="382" t="s">
        <v>901</v>
      </c>
      <c r="C135" s="382" t="s">
        <v>902</v>
      </c>
      <c r="D135" s="382" t="s">
        <v>941</v>
      </c>
      <c r="E135" s="382" t="s">
        <v>942</v>
      </c>
      <c r="F135" s="385"/>
      <c r="G135" s="385"/>
      <c r="H135" s="385"/>
      <c r="I135" s="385"/>
      <c r="J135" s="385">
        <v>3</v>
      </c>
      <c r="K135" s="385">
        <v>1131</v>
      </c>
      <c r="L135" s="385"/>
      <c r="M135" s="385">
        <v>377</v>
      </c>
      <c r="N135" s="385">
        <v>1</v>
      </c>
      <c r="O135" s="385">
        <v>377</v>
      </c>
      <c r="P135" s="414"/>
      <c r="Q135" s="386">
        <v>377</v>
      </c>
    </row>
    <row r="136" spans="1:17" ht="14.4" customHeight="1" x14ac:dyDescent="0.3">
      <c r="A136" s="381" t="s">
        <v>1052</v>
      </c>
      <c r="B136" s="382" t="s">
        <v>901</v>
      </c>
      <c r="C136" s="382" t="s">
        <v>902</v>
      </c>
      <c r="D136" s="382" t="s">
        <v>949</v>
      </c>
      <c r="E136" s="382" t="s">
        <v>950</v>
      </c>
      <c r="F136" s="385">
        <v>58</v>
      </c>
      <c r="G136" s="385">
        <v>928</v>
      </c>
      <c r="H136" s="385">
        <v>1</v>
      </c>
      <c r="I136" s="385">
        <v>16</v>
      </c>
      <c r="J136" s="385">
        <v>49</v>
      </c>
      <c r="K136" s="385">
        <v>784</v>
      </c>
      <c r="L136" s="385">
        <v>0.84482758620689657</v>
      </c>
      <c r="M136" s="385">
        <v>16</v>
      </c>
      <c r="N136" s="385">
        <v>54</v>
      </c>
      <c r="O136" s="385">
        <v>864</v>
      </c>
      <c r="P136" s="414">
        <v>0.93103448275862066</v>
      </c>
      <c r="Q136" s="386">
        <v>16</v>
      </c>
    </row>
    <row r="137" spans="1:17" ht="14.4" customHeight="1" x14ac:dyDescent="0.3">
      <c r="A137" s="381" t="s">
        <v>1052</v>
      </c>
      <c r="B137" s="382" t="s">
        <v>901</v>
      </c>
      <c r="C137" s="382" t="s">
        <v>902</v>
      </c>
      <c r="D137" s="382" t="s">
        <v>953</v>
      </c>
      <c r="E137" s="382" t="s">
        <v>954</v>
      </c>
      <c r="F137" s="385">
        <v>8</v>
      </c>
      <c r="G137" s="385">
        <v>808</v>
      </c>
      <c r="H137" s="385">
        <v>1</v>
      </c>
      <c r="I137" s="385">
        <v>101</v>
      </c>
      <c r="J137" s="385">
        <v>9</v>
      </c>
      <c r="K137" s="385">
        <v>918</v>
      </c>
      <c r="L137" s="385">
        <v>1.136138613861386</v>
      </c>
      <c r="M137" s="385">
        <v>102</v>
      </c>
      <c r="N137" s="385">
        <v>7</v>
      </c>
      <c r="O137" s="385">
        <v>714</v>
      </c>
      <c r="P137" s="414">
        <v>0.88366336633663367</v>
      </c>
      <c r="Q137" s="386">
        <v>102</v>
      </c>
    </row>
    <row r="138" spans="1:17" ht="14.4" customHeight="1" x14ac:dyDescent="0.3">
      <c r="A138" s="381" t="s">
        <v>1052</v>
      </c>
      <c r="B138" s="382" t="s">
        <v>901</v>
      </c>
      <c r="C138" s="382" t="s">
        <v>902</v>
      </c>
      <c r="D138" s="382" t="s">
        <v>957</v>
      </c>
      <c r="E138" s="382" t="s">
        <v>958</v>
      </c>
      <c r="F138" s="385">
        <v>116</v>
      </c>
      <c r="G138" s="385">
        <v>12992</v>
      </c>
      <c r="H138" s="385">
        <v>1</v>
      </c>
      <c r="I138" s="385">
        <v>112</v>
      </c>
      <c r="J138" s="385">
        <v>76</v>
      </c>
      <c r="K138" s="385">
        <v>8588</v>
      </c>
      <c r="L138" s="385">
        <v>0.66102216748768472</v>
      </c>
      <c r="M138" s="385">
        <v>113</v>
      </c>
      <c r="N138" s="385">
        <v>82</v>
      </c>
      <c r="O138" s="385">
        <v>9266</v>
      </c>
      <c r="P138" s="414">
        <v>0.71320812807881773</v>
      </c>
      <c r="Q138" s="386">
        <v>113</v>
      </c>
    </row>
    <row r="139" spans="1:17" ht="14.4" customHeight="1" x14ac:dyDescent="0.3">
      <c r="A139" s="381" t="s">
        <v>1052</v>
      </c>
      <c r="B139" s="382" t="s">
        <v>901</v>
      </c>
      <c r="C139" s="382" t="s">
        <v>902</v>
      </c>
      <c r="D139" s="382" t="s">
        <v>959</v>
      </c>
      <c r="E139" s="382" t="s">
        <v>960</v>
      </c>
      <c r="F139" s="385">
        <v>46</v>
      </c>
      <c r="G139" s="385">
        <v>3818</v>
      </c>
      <c r="H139" s="385">
        <v>1</v>
      </c>
      <c r="I139" s="385">
        <v>83</v>
      </c>
      <c r="J139" s="385">
        <v>65</v>
      </c>
      <c r="K139" s="385">
        <v>5460</v>
      </c>
      <c r="L139" s="385">
        <v>1.43006809848088</v>
      </c>
      <c r="M139" s="385">
        <v>84</v>
      </c>
      <c r="N139" s="385">
        <v>60</v>
      </c>
      <c r="O139" s="385">
        <v>5040</v>
      </c>
      <c r="P139" s="414">
        <v>1.320062860136197</v>
      </c>
      <c r="Q139" s="386">
        <v>84</v>
      </c>
    </row>
    <row r="140" spans="1:17" ht="14.4" customHeight="1" x14ac:dyDescent="0.3">
      <c r="A140" s="381" t="s">
        <v>1052</v>
      </c>
      <c r="B140" s="382" t="s">
        <v>901</v>
      </c>
      <c r="C140" s="382" t="s">
        <v>902</v>
      </c>
      <c r="D140" s="382" t="s">
        <v>963</v>
      </c>
      <c r="E140" s="382" t="s">
        <v>964</v>
      </c>
      <c r="F140" s="385">
        <v>10</v>
      </c>
      <c r="G140" s="385">
        <v>210</v>
      </c>
      <c r="H140" s="385">
        <v>1</v>
      </c>
      <c r="I140" s="385">
        <v>21</v>
      </c>
      <c r="J140" s="385">
        <v>5</v>
      </c>
      <c r="K140" s="385">
        <v>105</v>
      </c>
      <c r="L140" s="385">
        <v>0.5</v>
      </c>
      <c r="M140" s="385">
        <v>21</v>
      </c>
      <c r="N140" s="385">
        <v>1</v>
      </c>
      <c r="O140" s="385">
        <v>21</v>
      </c>
      <c r="P140" s="414">
        <v>0.1</v>
      </c>
      <c r="Q140" s="386">
        <v>21</v>
      </c>
    </row>
    <row r="141" spans="1:17" ht="14.4" customHeight="1" x14ac:dyDescent="0.3">
      <c r="A141" s="381" t="s">
        <v>1052</v>
      </c>
      <c r="B141" s="382" t="s">
        <v>901</v>
      </c>
      <c r="C141" s="382" t="s">
        <v>902</v>
      </c>
      <c r="D141" s="382" t="s">
        <v>965</v>
      </c>
      <c r="E141" s="382" t="s">
        <v>966</v>
      </c>
      <c r="F141" s="385">
        <v>8</v>
      </c>
      <c r="G141" s="385">
        <v>3888</v>
      </c>
      <c r="H141" s="385">
        <v>1</v>
      </c>
      <c r="I141" s="385">
        <v>486</v>
      </c>
      <c r="J141" s="385">
        <v>7</v>
      </c>
      <c r="K141" s="385">
        <v>3402</v>
      </c>
      <c r="L141" s="385">
        <v>0.875</v>
      </c>
      <c r="M141" s="385">
        <v>486</v>
      </c>
      <c r="N141" s="385">
        <v>5</v>
      </c>
      <c r="O141" s="385">
        <v>2430</v>
      </c>
      <c r="P141" s="414">
        <v>0.625</v>
      </c>
      <c r="Q141" s="386">
        <v>486</v>
      </c>
    </row>
    <row r="142" spans="1:17" ht="14.4" customHeight="1" x14ac:dyDescent="0.3">
      <c r="A142" s="381" t="s">
        <v>1052</v>
      </c>
      <c r="B142" s="382" t="s">
        <v>901</v>
      </c>
      <c r="C142" s="382" t="s">
        <v>902</v>
      </c>
      <c r="D142" s="382" t="s">
        <v>973</v>
      </c>
      <c r="E142" s="382" t="s">
        <v>974</v>
      </c>
      <c r="F142" s="385">
        <v>7</v>
      </c>
      <c r="G142" s="385">
        <v>280</v>
      </c>
      <c r="H142" s="385">
        <v>1</v>
      </c>
      <c r="I142" s="385">
        <v>40</v>
      </c>
      <c r="J142" s="385">
        <v>9</v>
      </c>
      <c r="K142" s="385">
        <v>360</v>
      </c>
      <c r="L142" s="385">
        <v>1.2857142857142858</v>
      </c>
      <c r="M142" s="385">
        <v>40</v>
      </c>
      <c r="N142" s="385">
        <v>6</v>
      </c>
      <c r="O142" s="385">
        <v>240</v>
      </c>
      <c r="P142" s="414">
        <v>0.8571428571428571</v>
      </c>
      <c r="Q142" s="386">
        <v>40</v>
      </c>
    </row>
    <row r="143" spans="1:17" ht="14.4" customHeight="1" x14ac:dyDescent="0.3">
      <c r="A143" s="381" t="s">
        <v>1052</v>
      </c>
      <c r="B143" s="382" t="s">
        <v>901</v>
      </c>
      <c r="C143" s="382" t="s">
        <v>902</v>
      </c>
      <c r="D143" s="382" t="s">
        <v>993</v>
      </c>
      <c r="E143" s="382" t="s">
        <v>994</v>
      </c>
      <c r="F143" s="385">
        <v>4</v>
      </c>
      <c r="G143" s="385">
        <v>2020</v>
      </c>
      <c r="H143" s="385">
        <v>1</v>
      </c>
      <c r="I143" s="385">
        <v>505</v>
      </c>
      <c r="J143" s="385">
        <v>2</v>
      </c>
      <c r="K143" s="385">
        <v>1012</v>
      </c>
      <c r="L143" s="385">
        <v>0.50099009900990099</v>
      </c>
      <c r="M143" s="385">
        <v>506</v>
      </c>
      <c r="N143" s="385">
        <v>6</v>
      </c>
      <c r="O143" s="385">
        <v>3036</v>
      </c>
      <c r="P143" s="414">
        <v>1.502970297029703</v>
      </c>
      <c r="Q143" s="386">
        <v>506</v>
      </c>
    </row>
    <row r="144" spans="1:17" ht="14.4" customHeight="1" x14ac:dyDescent="0.3">
      <c r="A144" s="381" t="s">
        <v>1052</v>
      </c>
      <c r="B144" s="382" t="s">
        <v>901</v>
      </c>
      <c r="C144" s="382" t="s">
        <v>902</v>
      </c>
      <c r="D144" s="382" t="s">
        <v>1007</v>
      </c>
      <c r="E144" s="382" t="s">
        <v>1008</v>
      </c>
      <c r="F144" s="385">
        <v>2</v>
      </c>
      <c r="G144" s="385">
        <v>302</v>
      </c>
      <c r="H144" s="385">
        <v>1</v>
      </c>
      <c r="I144" s="385">
        <v>151</v>
      </c>
      <c r="J144" s="385"/>
      <c r="K144" s="385"/>
      <c r="L144" s="385"/>
      <c r="M144" s="385"/>
      <c r="N144" s="385"/>
      <c r="O144" s="385"/>
      <c r="P144" s="414"/>
      <c r="Q144" s="386"/>
    </row>
    <row r="145" spans="1:17" ht="14.4" customHeight="1" x14ac:dyDescent="0.3">
      <c r="A145" s="381" t="s">
        <v>1053</v>
      </c>
      <c r="B145" s="382" t="s">
        <v>901</v>
      </c>
      <c r="C145" s="382" t="s">
        <v>902</v>
      </c>
      <c r="D145" s="382" t="s">
        <v>903</v>
      </c>
      <c r="E145" s="382" t="s">
        <v>904</v>
      </c>
      <c r="F145" s="385">
        <v>202</v>
      </c>
      <c r="G145" s="385">
        <v>31916</v>
      </c>
      <c r="H145" s="385">
        <v>1</v>
      </c>
      <c r="I145" s="385">
        <v>158</v>
      </c>
      <c r="J145" s="385">
        <v>324</v>
      </c>
      <c r="K145" s="385">
        <v>51516</v>
      </c>
      <c r="L145" s="385">
        <v>1.6141120441158039</v>
      </c>
      <c r="M145" s="385">
        <v>159</v>
      </c>
      <c r="N145" s="385">
        <v>211</v>
      </c>
      <c r="O145" s="385">
        <v>33549</v>
      </c>
      <c r="P145" s="414">
        <v>1.051165559593934</v>
      </c>
      <c r="Q145" s="386">
        <v>159</v>
      </c>
    </row>
    <row r="146" spans="1:17" ht="14.4" customHeight="1" x14ac:dyDescent="0.3">
      <c r="A146" s="381" t="s">
        <v>1053</v>
      </c>
      <c r="B146" s="382" t="s">
        <v>901</v>
      </c>
      <c r="C146" s="382" t="s">
        <v>902</v>
      </c>
      <c r="D146" s="382" t="s">
        <v>917</v>
      </c>
      <c r="E146" s="382" t="s">
        <v>918</v>
      </c>
      <c r="F146" s="385">
        <v>3</v>
      </c>
      <c r="G146" s="385">
        <v>3492</v>
      </c>
      <c r="H146" s="385">
        <v>1</v>
      </c>
      <c r="I146" s="385">
        <v>1164</v>
      </c>
      <c r="J146" s="385">
        <v>10</v>
      </c>
      <c r="K146" s="385">
        <v>11650</v>
      </c>
      <c r="L146" s="385">
        <v>3.3361970217640322</v>
      </c>
      <c r="M146" s="385">
        <v>1165</v>
      </c>
      <c r="N146" s="385">
        <v>70</v>
      </c>
      <c r="O146" s="385">
        <v>81550</v>
      </c>
      <c r="P146" s="414">
        <v>23.353379152348225</v>
      </c>
      <c r="Q146" s="386">
        <v>1165</v>
      </c>
    </row>
    <row r="147" spans="1:17" ht="14.4" customHeight="1" x14ac:dyDescent="0.3">
      <c r="A147" s="381" t="s">
        <v>1053</v>
      </c>
      <c r="B147" s="382" t="s">
        <v>901</v>
      </c>
      <c r="C147" s="382" t="s">
        <v>902</v>
      </c>
      <c r="D147" s="382" t="s">
        <v>919</v>
      </c>
      <c r="E147" s="382" t="s">
        <v>920</v>
      </c>
      <c r="F147" s="385">
        <v>93</v>
      </c>
      <c r="G147" s="385">
        <v>3627</v>
      </c>
      <c r="H147" s="385">
        <v>1</v>
      </c>
      <c r="I147" s="385">
        <v>39</v>
      </c>
      <c r="J147" s="385">
        <v>93</v>
      </c>
      <c r="K147" s="385">
        <v>3627</v>
      </c>
      <c r="L147" s="385">
        <v>1</v>
      </c>
      <c r="M147" s="385">
        <v>39</v>
      </c>
      <c r="N147" s="385">
        <v>122</v>
      </c>
      <c r="O147" s="385">
        <v>4758</v>
      </c>
      <c r="P147" s="414">
        <v>1.3118279569892473</v>
      </c>
      <c r="Q147" s="386">
        <v>39</v>
      </c>
    </row>
    <row r="148" spans="1:17" ht="14.4" customHeight="1" x14ac:dyDescent="0.3">
      <c r="A148" s="381" t="s">
        <v>1053</v>
      </c>
      <c r="B148" s="382" t="s">
        <v>901</v>
      </c>
      <c r="C148" s="382" t="s">
        <v>902</v>
      </c>
      <c r="D148" s="382" t="s">
        <v>923</v>
      </c>
      <c r="E148" s="382" t="s">
        <v>924</v>
      </c>
      <c r="F148" s="385"/>
      <c r="G148" s="385"/>
      <c r="H148" s="385"/>
      <c r="I148" s="385"/>
      <c r="J148" s="385">
        <v>4</v>
      </c>
      <c r="K148" s="385">
        <v>1528</v>
      </c>
      <c r="L148" s="385"/>
      <c r="M148" s="385">
        <v>382</v>
      </c>
      <c r="N148" s="385">
        <v>5</v>
      </c>
      <c r="O148" s="385">
        <v>1910</v>
      </c>
      <c r="P148" s="414"/>
      <c r="Q148" s="386">
        <v>382</v>
      </c>
    </row>
    <row r="149" spans="1:17" ht="14.4" customHeight="1" x14ac:dyDescent="0.3">
      <c r="A149" s="381" t="s">
        <v>1053</v>
      </c>
      <c r="B149" s="382" t="s">
        <v>901</v>
      </c>
      <c r="C149" s="382" t="s">
        <v>902</v>
      </c>
      <c r="D149" s="382" t="s">
        <v>925</v>
      </c>
      <c r="E149" s="382" t="s">
        <v>926</v>
      </c>
      <c r="F149" s="385"/>
      <c r="G149" s="385"/>
      <c r="H149" s="385"/>
      <c r="I149" s="385"/>
      <c r="J149" s="385">
        <v>2</v>
      </c>
      <c r="K149" s="385">
        <v>74</v>
      </c>
      <c r="L149" s="385"/>
      <c r="M149" s="385">
        <v>37</v>
      </c>
      <c r="N149" s="385">
        <v>2</v>
      </c>
      <c r="O149" s="385">
        <v>74</v>
      </c>
      <c r="P149" s="414"/>
      <c r="Q149" s="386">
        <v>37</v>
      </c>
    </row>
    <row r="150" spans="1:17" ht="14.4" customHeight="1" x14ac:dyDescent="0.3">
      <c r="A150" s="381" t="s">
        <v>1053</v>
      </c>
      <c r="B150" s="382" t="s">
        <v>901</v>
      </c>
      <c r="C150" s="382" t="s">
        <v>902</v>
      </c>
      <c r="D150" s="382" t="s">
        <v>929</v>
      </c>
      <c r="E150" s="382" t="s">
        <v>930</v>
      </c>
      <c r="F150" s="385">
        <v>15</v>
      </c>
      <c r="G150" s="385">
        <v>6660</v>
      </c>
      <c r="H150" s="385">
        <v>1</v>
      </c>
      <c r="I150" s="385">
        <v>444</v>
      </c>
      <c r="J150" s="385">
        <v>24</v>
      </c>
      <c r="K150" s="385">
        <v>10656</v>
      </c>
      <c r="L150" s="385">
        <v>1.6</v>
      </c>
      <c r="M150" s="385">
        <v>444</v>
      </c>
      <c r="N150" s="385">
        <v>12</v>
      </c>
      <c r="O150" s="385">
        <v>5328</v>
      </c>
      <c r="P150" s="414">
        <v>0.8</v>
      </c>
      <c r="Q150" s="386">
        <v>444</v>
      </c>
    </row>
    <row r="151" spans="1:17" ht="14.4" customHeight="1" x14ac:dyDescent="0.3">
      <c r="A151" s="381" t="s">
        <v>1053</v>
      </c>
      <c r="B151" s="382" t="s">
        <v>901</v>
      </c>
      <c r="C151" s="382" t="s">
        <v>902</v>
      </c>
      <c r="D151" s="382" t="s">
        <v>931</v>
      </c>
      <c r="E151" s="382" t="s">
        <v>932</v>
      </c>
      <c r="F151" s="385">
        <v>13</v>
      </c>
      <c r="G151" s="385">
        <v>520</v>
      </c>
      <c r="H151" s="385">
        <v>1</v>
      </c>
      <c r="I151" s="385">
        <v>40</v>
      </c>
      <c r="J151" s="385">
        <v>29</v>
      </c>
      <c r="K151" s="385">
        <v>1189</v>
      </c>
      <c r="L151" s="385">
        <v>2.2865384615384614</v>
      </c>
      <c r="M151" s="385">
        <v>41</v>
      </c>
      <c r="N151" s="385">
        <v>32</v>
      </c>
      <c r="O151" s="385">
        <v>1312</v>
      </c>
      <c r="P151" s="414">
        <v>2.523076923076923</v>
      </c>
      <c r="Q151" s="386">
        <v>41</v>
      </c>
    </row>
    <row r="152" spans="1:17" ht="14.4" customHeight="1" x14ac:dyDescent="0.3">
      <c r="A152" s="381" t="s">
        <v>1053</v>
      </c>
      <c r="B152" s="382" t="s">
        <v>901</v>
      </c>
      <c r="C152" s="382" t="s">
        <v>902</v>
      </c>
      <c r="D152" s="382" t="s">
        <v>933</v>
      </c>
      <c r="E152" s="382" t="s">
        <v>934</v>
      </c>
      <c r="F152" s="385">
        <v>2</v>
      </c>
      <c r="G152" s="385">
        <v>980</v>
      </c>
      <c r="H152" s="385">
        <v>1</v>
      </c>
      <c r="I152" s="385">
        <v>490</v>
      </c>
      <c r="J152" s="385">
        <v>11</v>
      </c>
      <c r="K152" s="385">
        <v>5390</v>
      </c>
      <c r="L152" s="385">
        <v>5.5</v>
      </c>
      <c r="M152" s="385">
        <v>490</v>
      </c>
      <c r="N152" s="385">
        <v>21</v>
      </c>
      <c r="O152" s="385">
        <v>10290</v>
      </c>
      <c r="P152" s="414">
        <v>10.5</v>
      </c>
      <c r="Q152" s="386">
        <v>490</v>
      </c>
    </row>
    <row r="153" spans="1:17" ht="14.4" customHeight="1" x14ac:dyDescent="0.3">
      <c r="A153" s="381" t="s">
        <v>1053</v>
      </c>
      <c r="B153" s="382" t="s">
        <v>901</v>
      </c>
      <c r="C153" s="382" t="s">
        <v>902</v>
      </c>
      <c r="D153" s="382" t="s">
        <v>935</v>
      </c>
      <c r="E153" s="382" t="s">
        <v>936</v>
      </c>
      <c r="F153" s="385">
        <v>35</v>
      </c>
      <c r="G153" s="385">
        <v>1085</v>
      </c>
      <c r="H153" s="385">
        <v>1</v>
      </c>
      <c r="I153" s="385">
        <v>31</v>
      </c>
      <c r="J153" s="385">
        <v>21</v>
      </c>
      <c r="K153" s="385">
        <v>651</v>
      </c>
      <c r="L153" s="385">
        <v>0.6</v>
      </c>
      <c r="M153" s="385">
        <v>31</v>
      </c>
      <c r="N153" s="385">
        <v>28</v>
      </c>
      <c r="O153" s="385">
        <v>868</v>
      </c>
      <c r="P153" s="414">
        <v>0.8</v>
      </c>
      <c r="Q153" s="386">
        <v>31</v>
      </c>
    </row>
    <row r="154" spans="1:17" ht="14.4" customHeight="1" x14ac:dyDescent="0.3">
      <c r="A154" s="381" t="s">
        <v>1053</v>
      </c>
      <c r="B154" s="382" t="s">
        <v>901</v>
      </c>
      <c r="C154" s="382" t="s">
        <v>902</v>
      </c>
      <c r="D154" s="382" t="s">
        <v>939</v>
      </c>
      <c r="E154" s="382" t="s">
        <v>940</v>
      </c>
      <c r="F154" s="385">
        <v>1</v>
      </c>
      <c r="G154" s="385">
        <v>204</v>
      </c>
      <c r="H154" s="385">
        <v>1</v>
      </c>
      <c r="I154" s="385">
        <v>204</v>
      </c>
      <c r="J154" s="385">
        <v>2</v>
      </c>
      <c r="K154" s="385">
        <v>410</v>
      </c>
      <c r="L154" s="385">
        <v>2.0098039215686274</v>
      </c>
      <c r="M154" s="385">
        <v>205</v>
      </c>
      <c r="N154" s="385"/>
      <c r="O154" s="385"/>
      <c r="P154" s="414"/>
      <c r="Q154" s="386"/>
    </row>
    <row r="155" spans="1:17" ht="14.4" customHeight="1" x14ac:dyDescent="0.3">
      <c r="A155" s="381" t="s">
        <v>1053</v>
      </c>
      <c r="B155" s="382" t="s">
        <v>901</v>
      </c>
      <c r="C155" s="382" t="s">
        <v>902</v>
      </c>
      <c r="D155" s="382" t="s">
        <v>941</v>
      </c>
      <c r="E155" s="382" t="s">
        <v>942</v>
      </c>
      <c r="F155" s="385">
        <v>1</v>
      </c>
      <c r="G155" s="385">
        <v>376</v>
      </c>
      <c r="H155" s="385">
        <v>1</v>
      </c>
      <c r="I155" s="385">
        <v>376</v>
      </c>
      <c r="J155" s="385">
        <v>3</v>
      </c>
      <c r="K155" s="385">
        <v>1131</v>
      </c>
      <c r="L155" s="385">
        <v>3.0079787234042552</v>
      </c>
      <c r="M155" s="385">
        <v>377</v>
      </c>
      <c r="N155" s="385"/>
      <c r="O155" s="385"/>
      <c r="P155" s="414"/>
      <c r="Q155" s="386"/>
    </row>
    <row r="156" spans="1:17" ht="14.4" customHeight="1" x14ac:dyDescent="0.3">
      <c r="A156" s="381" t="s">
        <v>1053</v>
      </c>
      <c r="B156" s="382" t="s">
        <v>901</v>
      </c>
      <c r="C156" s="382" t="s">
        <v>902</v>
      </c>
      <c r="D156" s="382" t="s">
        <v>949</v>
      </c>
      <c r="E156" s="382" t="s">
        <v>950</v>
      </c>
      <c r="F156" s="385">
        <v>46</v>
      </c>
      <c r="G156" s="385">
        <v>736</v>
      </c>
      <c r="H156" s="385">
        <v>1</v>
      </c>
      <c r="I156" s="385">
        <v>16</v>
      </c>
      <c r="J156" s="385">
        <v>113</v>
      </c>
      <c r="K156" s="385">
        <v>1808</v>
      </c>
      <c r="L156" s="385">
        <v>2.4565217391304346</v>
      </c>
      <c r="M156" s="385">
        <v>16</v>
      </c>
      <c r="N156" s="385">
        <v>107</v>
      </c>
      <c r="O156" s="385">
        <v>1712</v>
      </c>
      <c r="P156" s="414">
        <v>2.3260869565217392</v>
      </c>
      <c r="Q156" s="386">
        <v>16</v>
      </c>
    </row>
    <row r="157" spans="1:17" ht="14.4" customHeight="1" x14ac:dyDescent="0.3">
      <c r="A157" s="381" t="s">
        <v>1053</v>
      </c>
      <c r="B157" s="382" t="s">
        <v>901</v>
      </c>
      <c r="C157" s="382" t="s">
        <v>902</v>
      </c>
      <c r="D157" s="382" t="s">
        <v>951</v>
      </c>
      <c r="E157" s="382" t="s">
        <v>952</v>
      </c>
      <c r="F157" s="385">
        <v>53</v>
      </c>
      <c r="G157" s="385">
        <v>6943</v>
      </c>
      <c r="H157" s="385">
        <v>1</v>
      </c>
      <c r="I157" s="385">
        <v>131</v>
      </c>
      <c r="J157" s="385">
        <v>20</v>
      </c>
      <c r="K157" s="385">
        <v>2660</v>
      </c>
      <c r="L157" s="385">
        <v>0.38311968889529024</v>
      </c>
      <c r="M157" s="385">
        <v>133</v>
      </c>
      <c r="N157" s="385">
        <v>70</v>
      </c>
      <c r="O157" s="385">
        <v>9310</v>
      </c>
      <c r="P157" s="414">
        <v>1.3409189111335158</v>
      </c>
      <c r="Q157" s="386">
        <v>133</v>
      </c>
    </row>
    <row r="158" spans="1:17" ht="14.4" customHeight="1" x14ac:dyDescent="0.3">
      <c r="A158" s="381" t="s">
        <v>1053</v>
      </c>
      <c r="B158" s="382" t="s">
        <v>901</v>
      </c>
      <c r="C158" s="382" t="s">
        <v>902</v>
      </c>
      <c r="D158" s="382" t="s">
        <v>953</v>
      </c>
      <c r="E158" s="382" t="s">
        <v>954</v>
      </c>
      <c r="F158" s="385">
        <v>57</v>
      </c>
      <c r="G158" s="385">
        <v>5757</v>
      </c>
      <c r="H158" s="385">
        <v>1</v>
      </c>
      <c r="I158" s="385">
        <v>101</v>
      </c>
      <c r="J158" s="385">
        <v>43</v>
      </c>
      <c r="K158" s="385">
        <v>4386</v>
      </c>
      <c r="L158" s="385">
        <v>0.76185513288170925</v>
      </c>
      <c r="M158" s="385">
        <v>102</v>
      </c>
      <c r="N158" s="385">
        <v>51</v>
      </c>
      <c r="O158" s="385">
        <v>5202</v>
      </c>
      <c r="P158" s="414">
        <v>0.9035956227201668</v>
      </c>
      <c r="Q158" s="386">
        <v>102</v>
      </c>
    </row>
    <row r="159" spans="1:17" ht="14.4" customHeight="1" x14ac:dyDescent="0.3">
      <c r="A159" s="381" t="s">
        <v>1053</v>
      </c>
      <c r="B159" s="382" t="s">
        <v>901</v>
      </c>
      <c r="C159" s="382" t="s">
        <v>902</v>
      </c>
      <c r="D159" s="382" t="s">
        <v>957</v>
      </c>
      <c r="E159" s="382" t="s">
        <v>958</v>
      </c>
      <c r="F159" s="385">
        <v>334</v>
      </c>
      <c r="G159" s="385">
        <v>37408</v>
      </c>
      <c r="H159" s="385">
        <v>1</v>
      </c>
      <c r="I159" s="385">
        <v>112</v>
      </c>
      <c r="J159" s="385">
        <v>324</v>
      </c>
      <c r="K159" s="385">
        <v>36612</v>
      </c>
      <c r="L159" s="385">
        <v>0.97872112917023102</v>
      </c>
      <c r="M159" s="385">
        <v>113</v>
      </c>
      <c r="N159" s="385">
        <v>298</v>
      </c>
      <c r="O159" s="385">
        <v>33674</v>
      </c>
      <c r="P159" s="414">
        <v>0.90018177929854581</v>
      </c>
      <c r="Q159" s="386">
        <v>113</v>
      </c>
    </row>
    <row r="160" spans="1:17" ht="14.4" customHeight="1" x14ac:dyDescent="0.3">
      <c r="A160" s="381" t="s">
        <v>1053</v>
      </c>
      <c r="B160" s="382" t="s">
        <v>901</v>
      </c>
      <c r="C160" s="382" t="s">
        <v>902</v>
      </c>
      <c r="D160" s="382" t="s">
        <v>959</v>
      </c>
      <c r="E160" s="382" t="s">
        <v>960</v>
      </c>
      <c r="F160" s="385">
        <v>135</v>
      </c>
      <c r="G160" s="385">
        <v>11205</v>
      </c>
      <c r="H160" s="385">
        <v>1</v>
      </c>
      <c r="I160" s="385">
        <v>83</v>
      </c>
      <c r="J160" s="385">
        <v>225</v>
      </c>
      <c r="K160" s="385">
        <v>18900</v>
      </c>
      <c r="L160" s="385">
        <v>1.6867469879518073</v>
      </c>
      <c r="M160" s="385">
        <v>84</v>
      </c>
      <c r="N160" s="385">
        <v>150</v>
      </c>
      <c r="O160" s="385">
        <v>12600</v>
      </c>
      <c r="P160" s="414">
        <v>1.1244979919678715</v>
      </c>
      <c r="Q160" s="386">
        <v>84</v>
      </c>
    </row>
    <row r="161" spans="1:17" ht="14.4" customHeight="1" x14ac:dyDescent="0.3">
      <c r="A161" s="381" t="s">
        <v>1053</v>
      </c>
      <c r="B161" s="382" t="s">
        <v>901</v>
      </c>
      <c r="C161" s="382" t="s">
        <v>902</v>
      </c>
      <c r="D161" s="382" t="s">
        <v>963</v>
      </c>
      <c r="E161" s="382" t="s">
        <v>964</v>
      </c>
      <c r="F161" s="385">
        <v>19</v>
      </c>
      <c r="G161" s="385">
        <v>399</v>
      </c>
      <c r="H161" s="385">
        <v>1</v>
      </c>
      <c r="I161" s="385">
        <v>21</v>
      </c>
      <c r="J161" s="385">
        <v>32</v>
      </c>
      <c r="K161" s="385">
        <v>672</v>
      </c>
      <c r="L161" s="385">
        <v>1.6842105263157894</v>
      </c>
      <c r="M161" s="385">
        <v>21</v>
      </c>
      <c r="N161" s="385">
        <v>9</v>
      </c>
      <c r="O161" s="385">
        <v>189</v>
      </c>
      <c r="P161" s="414">
        <v>0.47368421052631576</v>
      </c>
      <c r="Q161" s="386">
        <v>21</v>
      </c>
    </row>
    <row r="162" spans="1:17" ht="14.4" customHeight="1" x14ac:dyDescent="0.3">
      <c r="A162" s="381" t="s">
        <v>1053</v>
      </c>
      <c r="B162" s="382" t="s">
        <v>901</v>
      </c>
      <c r="C162" s="382" t="s">
        <v>902</v>
      </c>
      <c r="D162" s="382" t="s">
        <v>965</v>
      </c>
      <c r="E162" s="382" t="s">
        <v>966</v>
      </c>
      <c r="F162" s="385">
        <v>52</v>
      </c>
      <c r="G162" s="385">
        <v>25272</v>
      </c>
      <c r="H162" s="385">
        <v>1</v>
      </c>
      <c r="I162" s="385">
        <v>486</v>
      </c>
      <c r="J162" s="385">
        <v>108</v>
      </c>
      <c r="K162" s="385">
        <v>52488</v>
      </c>
      <c r="L162" s="385">
        <v>2.0769230769230771</v>
      </c>
      <c r="M162" s="385">
        <v>486</v>
      </c>
      <c r="N162" s="385">
        <v>43</v>
      </c>
      <c r="O162" s="385">
        <v>20898</v>
      </c>
      <c r="P162" s="414">
        <v>0.82692307692307687</v>
      </c>
      <c r="Q162" s="386">
        <v>486</v>
      </c>
    </row>
    <row r="163" spans="1:17" ht="14.4" customHeight="1" x14ac:dyDescent="0.3">
      <c r="A163" s="381" t="s">
        <v>1053</v>
      </c>
      <c r="B163" s="382" t="s">
        <v>901</v>
      </c>
      <c r="C163" s="382" t="s">
        <v>902</v>
      </c>
      <c r="D163" s="382" t="s">
        <v>973</v>
      </c>
      <c r="E163" s="382" t="s">
        <v>974</v>
      </c>
      <c r="F163" s="385">
        <v>36</v>
      </c>
      <c r="G163" s="385">
        <v>1440</v>
      </c>
      <c r="H163" s="385">
        <v>1</v>
      </c>
      <c r="I163" s="385">
        <v>40</v>
      </c>
      <c r="J163" s="385">
        <v>38</v>
      </c>
      <c r="K163" s="385">
        <v>1520</v>
      </c>
      <c r="L163" s="385">
        <v>1.0555555555555556</v>
      </c>
      <c r="M163" s="385">
        <v>40</v>
      </c>
      <c r="N163" s="385">
        <v>41</v>
      </c>
      <c r="O163" s="385">
        <v>1640</v>
      </c>
      <c r="P163" s="414">
        <v>1.1388888888888888</v>
      </c>
      <c r="Q163" s="386">
        <v>40</v>
      </c>
    </row>
    <row r="164" spans="1:17" ht="14.4" customHeight="1" x14ac:dyDescent="0.3">
      <c r="A164" s="381" t="s">
        <v>1053</v>
      </c>
      <c r="B164" s="382" t="s">
        <v>901</v>
      </c>
      <c r="C164" s="382" t="s">
        <v>902</v>
      </c>
      <c r="D164" s="382" t="s">
        <v>981</v>
      </c>
      <c r="E164" s="382" t="s">
        <v>982</v>
      </c>
      <c r="F164" s="385">
        <v>3</v>
      </c>
      <c r="G164" s="385">
        <v>642</v>
      </c>
      <c r="H164" s="385">
        <v>1</v>
      </c>
      <c r="I164" s="385">
        <v>214</v>
      </c>
      <c r="J164" s="385">
        <v>8</v>
      </c>
      <c r="K164" s="385">
        <v>1720</v>
      </c>
      <c r="L164" s="385">
        <v>2.6791277258566977</v>
      </c>
      <c r="M164" s="385">
        <v>215</v>
      </c>
      <c r="N164" s="385"/>
      <c r="O164" s="385"/>
      <c r="P164" s="414"/>
      <c r="Q164" s="386"/>
    </row>
    <row r="165" spans="1:17" ht="14.4" customHeight="1" x14ac:dyDescent="0.3">
      <c r="A165" s="381" t="s">
        <v>1053</v>
      </c>
      <c r="B165" s="382" t="s">
        <v>901</v>
      </c>
      <c r="C165" s="382" t="s">
        <v>902</v>
      </c>
      <c r="D165" s="382" t="s">
        <v>983</v>
      </c>
      <c r="E165" s="382" t="s">
        <v>984</v>
      </c>
      <c r="F165" s="385">
        <v>1</v>
      </c>
      <c r="G165" s="385">
        <v>761</v>
      </c>
      <c r="H165" s="385">
        <v>1</v>
      </c>
      <c r="I165" s="385">
        <v>761</v>
      </c>
      <c r="J165" s="385"/>
      <c r="K165" s="385"/>
      <c r="L165" s="385"/>
      <c r="M165" s="385"/>
      <c r="N165" s="385"/>
      <c r="O165" s="385"/>
      <c r="P165" s="414"/>
      <c r="Q165" s="386"/>
    </row>
    <row r="166" spans="1:17" ht="14.4" customHeight="1" x14ac:dyDescent="0.3">
      <c r="A166" s="381" t="s">
        <v>1053</v>
      </c>
      <c r="B166" s="382" t="s">
        <v>901</v>
      </c>
      <c r="C166" s="382" t="s">
        <v>902</v>
      </c>
      <c r="D166" s="382" t="s">
        <v>987</v>
      </c>
      <c r="E166" s="382" t="s">
        <v>988</v>
      </c>
      <c r="F166" s="385">
        <v>3</v>
      </c>
      <c r="G166" s="385">
        <v>1809</v>
      </c>
      <c r="H166" s="385">
        <v>1</v>
      </c>
      <c r="I166" s="385">
        <v>603</v>
      </c>
      <c r="J166" s="385">
        <v>5</v>
      </c>
      <c r="K166" s="385">
        <v>3020</v>
      </c>
      <c r="L166" s="385">
        <v>1.6694306246545052</v>
      </c>
      <c r="M166" s="385">
        <v>604</v>
      </c>
      <c r="N166" s="385">
        <v>5</v>
      </c>
      <c r="O166" s="385">
        <v>3020</v>
      </c>
      <c r="P166" s="414">
        <v>1.6694306246545052</v>
      </c>
      <c r="Q166" s="386">
        <v>604</v>
      </c>
    </row>
    <row r="167" spans="1:17" ht="14.4" customHeight="1" x14ac:dyDescent="0.3">
      <c r="A167" s="381" t="s">
        <v>1053</v>
      </c>
      <c r="B167" s="382" t="s">
        <v>901</v>
      </c>
      <c r="C167" s="382" t="s">
        <v>902</v>
      </c>
      <c r="D167" s="382" t="s">
        <v>993</v>
      </c>
      <c r="E167" s="382" t="s">
        <v>994</v>
      </c>
      <c r="F167" s="385">
        <v>35</v>
      </c>
      <c r="G167" s="385">
        <v>17675</v>
      </c>
      <c r="H167" s="385">
        <v>1</v>
      </c>
      <c r="I167" s="385">
        <v>505</v>
      </c>
      <c r="J167" s="385">
        <v>22</v>
      </c>
      <c r="K167" s="385">
        <v>11132</v>
      </c>
      <c r="L167" s="385">
        <v>0.62981612446958979</v>
      </c>
      <c r="M167" s="385">
        <v>506</v>
      </c>
      <c r="N167" s="385">
        <v>16</v>
      </c>
      <c r="O167" s="385">
        <v>8096</v>
      </c>
      <c r="P167" s="414">
        <v>0.45804809052333806</v>
      </c>
      <c r="Q167" s="386">
        <v>506</v>
      </c>
    </row>
    <row r="168" spans="1:17" ht="14.4" customHeight="1" x14ac:dyDescent="0.3">
      <c r="A168" s="381" t="s">
        <v>1053</v>
      </c>
      <c r="B168" s="382" t="s">
        <v>901</v>
      </c>
      <c r="C168" s="382" t="s">
        <v>902</v>
      </c>
      <c r="D168" s="382" t="s">
        <v>1007</v>
      </c>
      <c r="E168" s="382" t="s">
        <v>1008</v>
      </c>
      <c r="F168" s="385">
        <v>2</v>
      </c>
      <c r="G168" s="385">
        <v>302</v>
      </c>
      <c r="H168" s="385">
        <v>1</v>
      </c>
      <c r="I168" s="385">
        <v>151</v>
      </c>
      <c r="J168" s="385"/>
      <c r="K168" s="385"/>
      <c r="L168" s="385"/>
      <c r="M168" s="385"/>
      <c r="N168" s="385"/>
      <c r="O168" s="385"/>
      <c r="P168" s="414"/>
      <c r="Q168" s="386"/>
    </row>
    <row r="169" spans="1:17" ht="14.4" customHeight="1" x14ac:dyDescent="0.3">
      <c r="A169" s="381" t="s">
        <v>1053</v>
      </c>
      <c r="B169" s="382" t="s">
        <v>901</v>
      </c>
      <c r="C169" s="382" t="s">
        <v>902</v>
      </c>
      <c r="D169" s="382" t="s">
        <v>1013</v>
      </c>
      <c r="E169" s="382" t="s">
        <v>1014</v>
      </c>
      <c r="F169" s="385"/>
      <c r="G169" s="385"/>
      <c r="H169" s="385"/>
      <c r="I169" s="385"/>
      <c r="J169" s="385"/>
      <c r="K169" s="385"/>
      <c r="L169" s="385"/>
      <c r="M169" s="385"/>
      <c r="N169" s="385">
        <v>1</v>
      </c>
      <c r="O169" s="385">
        <v>327</v>
      </c>
      <c r="P169" s="414"/>
      <c r="Q169" s="386">
        <v>327</v>
      </c>
    </row>
    <row r="170" spans="1:17" ht="14.4" customHeight="1" x14ac:dyDescent="0.3">
      <c r="A170" s="381" t="s">
        <v>1054</v>
      </c>
      <c r="B170" s="382" t="s">
        <v>901</v>
      </c>
      <c r="C170" s="382" t="s">
        <v>902</v>
      </c>
      <c r="D170" s="382" t="s">
        <v>903</v>
      </c>
      <c r="E170" s="382" t="s">
        <v>904</v>
      </c>
      <c r="F170" s="385">
        <v>26</v>
      </c>
      <c r="G170" s="385">
        <v>4108</v>
      </c>
      <c r="H170" s="385">
        <v>1</v>
      </c>
      <c r="I170" s="385">
        <v>158</v>
      </c>
      <c r="J170" s="385">
        <v>50</v>
      </c>
      <c r="K170" s="385">
        <v>7950</v>
      </c>
      <c r="L170" s="385">
        <v>1.9352482960077897</v>
      </c>
      <c r="M170" s="385">
        <v>159</v>
      </c>
      <c r="N170" s="385">
        <v>42</v>
      </c>
      <c r="O170" s="385">
        <v>6678</v>
      </c>
      <c r="P170" s="414">
        <v>1.6256085686465434</v>
      </c>
      <c r="Q170" s="386">
        <v>159</v>
      </c>
    </row>
    <row r="171" spans="1:17" ht="14.4" customHeight="1" x14ac:dyDescent="0.3">
      <c r="A171" s="381" t="s">
        <v>1054</v>
      </c>
      <c r="B171" s="382" t="s">
        <v>901</v>
      </c>
      <c r="C171" s="382" t="s">
        <v>902</v>
      </c>
      <c r="D171" s="382" t="s">
        <v>919</v>
      </c>
      <c r="E171" s="382" t="s">
        <v>920</v>
      </c>
      <c r="F171" s="385">
        <v>30</v>
      </c>
      <c r="G171" s="385">
        <v>1170</v>
      </c>
      <c r="H171" s="385">
        <v>1</v>
      </c>
      <c r="I171" s="385">
        <v>39</v>
      </c>
      <c r="J171" s="385">
        <v>32</v>
      </c>
      <c r="K171" s="385">
        <v>1248</v>
      </c>
      <c r="L171" s="385">
        <v>1.0666666666666667</v>
      </c>
      <c r="M171" s="385">
        <v>39</v>
      </c>
      <c r="N171" s="385">
        <v>28</v>
      </c>
      <c r="O171" s="385">
        <v>1092</v>
      </c>
      <c r="P171" s="414">
        <v>0.93333333333333335</v>
      </c>
      <c r="Q171" s="386">
        <v>39</v>
      </c>
    </row>
    <row r="172" spans="1:17" ht="14.4" customHeight="1" x14ac:dyDescent="0.3">
      <c r="A172" s="381" t="s">
        <v>1054</v>
      </c>
      <c r="B172" s="382" t="s">
        <v>901</v>
      </c>
      <c r="C172" s="382" t="s">
        <v>902</v>
      </c>
      <c r="D172" s="382" t="s">
        <v>923</v>
      </c>
      <c r="E172" s="382" t="s">
        <v>924</v>
      </c>
      <c r="F172" s="385">
        <v>7</v>
      </c>
      <c r="G172" s="385">
        <v>2674</v>
      </c>
      <c r="H172" s="385">
        <v>1</v>
      </c>
      <c r="I172" s="385">
        <v>382</v>
      </c>
      <c r="J172" s="385">
        <v>8</v>
      </c>
      <c r="K172" s="385">
        <v>3056</v>
      </c>
      <c r="L172" s="385">
        <v>1.1428571428571428</v>
      </c>
      <c r="M172" s="385">
        <v>382</v>
      </c>
      <c r="N172" s="385">
        <v>3</v>
      </c>
      <c r="O172" s="385">
        <v>1146</v>
      </c>
      <c r="P172" s="414">
        <v>0.42857142857142855</v>
      </c>
      <c r="Q172" s="386">
        <v>382</v>
      </c>
    </row>
    <row r="173" spans="1:17" ht="14.4" customHeight="1" x14ac:dyDescent="0.3">
      <c r="A173" s="381" t="s">
        <v>1054</v>
      </c>
      <c r="B173" s="382" t="s">
        <v>901</v>
      </c>
      <c r="C173" s="382" t="s">
        <v>902</v>
      </c>
      <c r="D173" s="382" t="s">
        <v>925</v>
      </c>
      <c r="E173" s="382" t="s">
        <v>926</v>
      </c>
      <c r="F173" s="385">
        <v>6</v>
      </c>
      <c r="G173" s="385">
        <v>216</v>
      </c>
      <c r="H173" s="385">
        <v>1</v>
      </c>
      <c r="I173" s="385">
        <v>36</v>
      </c>
      <c r="J173" s="385"/>
      <c r="K173" s="385"/>
      <c r="L173" s="385"/>
      <c r="M173" s="385"/>
      <c r="N173" s="385">
        <v>9</v>
      </c>
      <c r="O173" s="385">
        <v>333</v>
      </c>
      <c r="P173" s="414">
        <v>1.5416666666666667</v>
      </c>
      <c r="Q173" s="386">
        <v>37</v>
      </c>
    </row>
    <row r="174" spans="1:17" ht="14.4" customHeight="1" x14ac:dyDescent="0.3">
      <c r="A174" s="381" t="s">
        <v>1054</v>
      </c>
      <c r="B174" s="382" t="s">
        <v>901</v>
      </c>
      <c r="C174" s="382" t="s">
        <v>902</v>
      </c>
      <c r="D174" s="382" t="s">
        <v>929</v>
      </c>
      <c r="E174" s="382" t="s">
        <v>930</v>
      </c>
      <c r="F174" s="385">
        <v>11</v>
      </c>
      <c r="G174" s="385">
        <v>4884</v>
      </c>
      <c r="H174" s="385">
        <v>1</v>
      </c>
      <c r="I174" s="385">
        <v>444</v>
      </c>
      <c r="J174" s="385">
        <v>3</v>
      </c>
      <c r="K174" s="385">
        <v>1332</v>
      </c>
      <c r="L174" s="385">
        <v>0.27272727272727271</v>
      </c>
      <c r="M174" s="385">
        <v>444</v>
      </c>
      <c r="N174" s="385">
        <v>3</v>
      </c>
      <c r="O174" s="385">
        <v>1332</v>
      </c>
      <c r="P174" s="414">
        <v>0.27272727272727271</v>
      </c>
      <c r="Q174" s="386">
        <v>444</v>
      </c>
    </row>
    <row r="175" spans="1:17" ht="14.4" customHeight="1" x14ac:dyDescent="0.3">
      <c r="A175" s="381" t="s">
        <v>1054</v>
      </c>
      <c r="B175" s="382" t="s">
        <v>901</v>
      </c>
      <c r="C175" s="382" t="s">
        <v>902</v>
      </c>
      <c r="D175" s="382" t="s">
        <v>933</v>
      </c>
      <c r="E175" s="382" t="s">
        <v>934</v>
      </c>
      <c r="F175" s="385">
        <v>20</v>
      </c>
      <c r="G175" s="385">
        <v>9800</v>
      </c>
      <c r="H175" s="385">
        <v>1</v>
      </c>
      <c r="I175" s="385">
        <v>490</v>
      </c>
      <c r="J175" s="385">
        <v>18</v>
      </c>
      <c r="K175" s="385">
        <v>8820</v>
      </c>
      <c r="L175" s="385">
        <v>0.9</v>
      </c>
      <c r="M175" s="385">
        <v>490</v>
      </c>
      <c r="N175" s="385">
        <v>12</v>
      </c>
      <c r="O175" s="385">
        <v>5880</v>
      </c>
      <c r="P175" s="414">
        <v>0.6</v>
      </c>
      <c r="Q175" s="386">
        <v>490</v>
      </c>
    </row>
    <row r="176" spans="1:17" ht="14.4" customHeight="1" x14ac:dyDescent="0.3">
      <c r="A176" s="381" t="s">
        <v>1054</v>
      </c>
      <c r="B176" s="382" t="s">
        <v>901</v>
      </c>
      <c r="C176" s="382" t="s">
        <v>902</v>
      </c>
      <c r="D176" s="382" t="s">
        <v>935</v>
      </c>
      <c r="E176" s="382" t="s">
        <v>936</v>
      </c>
      <c r="F176" s="385"/>
      <c r="G176" s="385"/>
      <c r="H176" s="385"/>
      <c r="I176" s="385"/>
      <c r="J176" s="385">
        <v>1</v>
      </c>
      <c r="K176" s="385">
        <v>31</v>
      </c>
      <c r="L176" s="385"/>
      <c r="M176" s="385">
        <v>31</v>
      </c>
      <c r="N176" s="385">
        <v>1</v>
      </c>
      <c r="O176" s="385">
        <v>31</v>
      </c>
      <c r="P176" s="414"/>
      <c r="Q176" s="386">
        <v>31</v>
      </c>
    </row>
    <row r="177" spans="1:17" ht="14.4" customHeight="1" x14ac:dyDescent="0.3">
      <c r="A177" s="381" t="s">
        <v>1054</v>
      </c>
      <c r="B177" s="382" t="s">
        <v>901</v>
      </c>
      <c r="C177" s="382" t="s">
        <v>902</v>
      </c>
      <c r="D177" s="382" t="s">
        <v>939</v>
      </c>
      <c r="E177" s="382" t="s">
        <v>940</v>
      </c>
      <c r="F177" s="385"/>
      <c r="G177" s="385"/>
      <c r="H177" s="385"/>
      <c r="I177" s="385"/>
      <c r="J177" s="385">
        <v>1</v>
      </c>
      <c r="K177" s="385">
        <v>205</v>
      </c>
      <c r="L177" s="385"/>
      <c r="M177" s="385">
        <v>205</v>
      </c>
      <c r="N177" s="385">
        <v>1</v>
      </c>
      <c r="O177" s="385">
        <v>205</v>
      </c>
      <c r="P177" s="414"/>
      <c r="Q177" s="386">
        <v>205</v>
      </c>
    </row>
    <row r="178" spans="1:17" ht="14.4" customHeight="1" x14ac:dyDescent="0.3">
      <c r="A178" s="381" t="s">
        <v>1054</v>
      </c>
      <c r="B178" s="382" t="s">
        <v>901</v>
      </c>
      <c r="C178" s="382" t="s">
        <v>902</v>
      </c>
      <c r="D178" s="382" t="s">
        <v>941</v>
      </c>
      <c r="E178" s="382" t="s">
        <v>942</v>
      </c>
      <c r="F178" s="385"/>
      <c r="G178" s="385"/>
      <c r="H178" s="385"/>
      <c r="I178" s="385"/>
      <c r="J178" s="385">
        <v>1</v>
      </c>
      <c r="K178" s="385">
        <v>377</v>
      </c>
      <c r="L178" s="385"/>
      <c r="M178" s="385">
        <v>377</v>
      </c>
      <c r="N178" s="385">
        <v>1</v>
      </c>
      <c r="O178" s="385">
        <v>377</v>
      </c>
      <c r="P178" s="414"/>
      <c r="Q178" s="386">
        <v>377</v>
      </c>
    </row>
    <row r="179" spans="1:17" ht="14.4" customHeight="1" x14ac:dyDescent="0.3">
      <c r="A179" s="381" t="s">
        <v>1054</v>
      </c>
      <c r="B179" s="382" t="s">
        <v>901</v>
      </c>
      <c r="C179" s="382" t="s">
        <v>902</v>
      </c>
      <c r="D179" s="382" t="s">
        <v>943</v>
      </c>
      <c r="E179" s="382" t="s">
        <v>944</v>
      </c>
      <c r="F179" s="385">
        <v>19</v>
      </c>
      <c r="G179" s="385">
        <v>4370</v>
      </c>
      <c r="H179" s="385">
        <v>1</v>
      </c>
      <c r="I179" s="385">
        <v>230</v>
      </c>
      <c r="J179" s="385">
        <v>19</v>
      </c>
      <c r="K179" s="385">
        <v>4389</v>
      </c>
      <c r="L179" s="385">
        <v>1.0043478260869565</v>
      </c>
      <c r="M179" s="385">
        <v>231</v>
      </c>
      <c r="N179" s="385">
        <v>5</v>
      </c>
      <c r="O179" s="385">
        <v>1155</v>
      </c>
      <c r="P179" s="414">
        <v>0.26430205949656749</v>
      </c>
      <c r="Q179" s="386">
        <v>231</v>
      </c>
    </row>
    <row r="180" spans="1:17" ht="14.4" customHeight="1" x14ac:dyDescent="0.3">
      <c r="A180" s="381" t="s">
        <v>1054</v>
      </c>
      <c r="B180" s="382" t="s">
        <v>901</v>
      </c>
      <c r="C180" s="382" t="s">
        <v>902</v>
      </c>
      <c r="D180" s="382" t="s">
        <v>949</v>
      </c>
      <c r="E180" s="382" t="s">
        <v>950</v>
      </c>
      <c r="F180" s="385">
        <v>38</v>
      </c>
      <c r="G180" s="385">
        <v>608</v>
      </c>
      <c r="H180" s="385">
        <v>1</v>
      </c>
      <c r="I180" s="385">
        <v>16</v>
      </c>
      <c r="J180" s="385">
        <v>14</v>
      </c>
      <c r="K180" s="385">
        <v>224</v>
      </c>
      <c r="L180" s="385">
        <v>0.36842105263157893</v>
      </c>
      <c r="M180" s="385">
        <v>16</v>
      </c>
      <c r="N180" s="385">
        <v>7</v>
      </c>
      <c r="O180" s="385">
        <v>112</v>
      </c>
      <c r="P180" s="414">
        <v>0.18421052631578946</v>
      </c>
      <c r="Q180" s="386">
        <v>16</v>
      </c>
    </row>
    <row r="181" spans="1:17" ht="14.4" customHeight="1" x14ac:dyDescent="0.3">
      <c r="A181" s="381" t="s">
        <v>1054</v>
      </c>
      <c r="B181" s="382" t="s">
        <v>901</v>
      </c>
      <c r="C181" s="382" t="s">
        <v>902</v>
      </c>
      <c r="D181" s="382" t="s">
        <v>951</v>
      </c>
      <c r="E181" s="382" t="s">
        <v>952</v>
      </c>
      <c r="F181" s="385">
        <v>1</v>
      </c>
      <c r="G181" s="385">
        <v>131</v>
      </c>
      <c r="H181" s="385">
        <v>1</v>
      </c>
      <c r="I181" s="385">
        <v>131</v>
      </c>
      <c r="J181" s="385"/>
      <c r="K181" s="385"/>
      <c r="L181" s="385"/>
      <c r="M181" s="385"/>
      <c r="N181" s="385"/>
      <c r="O181" s="385"/>
      <c r="P181" s="414"/>
      <c r="Q181" s="386"/>
    </row>
    <row r="182" spans="1:17" ht="14.4" customHeight="1" x14ac:dyDescent="0.3">
      <c r="A182" s="381" t="s">
        <v>1054</v>
      </c>
      <c r="B182" s="382" t="s">
        <v>901</v>
      </c>
      <c r="C182" s="382" t="s">
        <v>902</v>
      </c>
      <c r="D182" s="382" t="s">
        <v>953</v>
      </c>
      <c r="E182" s="382" t="s">
        <v>954</v>
      </c>
      <c r="F182" s="385"/>
      <c r="G182" s="385"/>
      <c r="H182" s="385"/>
      <c r="I182" s="385"/>
      <c r="J182" s="385">
        <v>4</v>
      </c>
      <c r="K182" s="385">
        <v>408</v>
      </c>
      <c r="L182" s="385"/>
      <c r="M182" s="385">
        <v>102</v>
      </c>
      <c r="N182" s="385"/>
      <c r="O182" s="385"/>
      <c r="P182" s="414"/>
      <c r="Q182" s="386"/>
    </row>
    <row r="183" spans="1:17" ht="14.4" customHeight="1" x14ac:dyDescent="0.3">
      <c r="A183" s="381" t="s">
        <v>1054</v>
      </c>
      <c r="B183" s="382" t="s">
        <v>901</v>
      </c>
      <c r="C183" s="382" t="s">
        <v>902</v>
      </c>
      <c r="D183" s="382" t="s">
        <v>957</v>
      </c>
      <c r="E183" s="382" t="s">
        <v>958</v>
      </c>
      <c r="F183" s="385">
        <v>40</v>
      </c>
      <c r="G183" s="385">
        <v>4480</v>
      </c>
      <c r="H183" s="385">
        <v>1</v>
      </c>
      <c r="I183" s="385">
        <v>112</v>
      </c>
      <c r="J183" s="385">
        <v>70</v>
      </c>
      <c r="K183" s="385">
        <v>7910</v>
      </c>
      <c r="L183" s="385">
        <v>1.765625</v>
      </c>
      <c r="M183" s="385">
        <v>113</v>
      </c>
      <c r="N183" s="385">
        <v>76</v>
      </c>
      <c r="O183" s="385">
        <v>8588</v>
      </c>
      <c r="P183" s="414">
        <v>1.9169642857142857</v>
      </c>
      <c r="Q183" s="386">
        <v>113</v>
      </c>
    </row>
    <row r="184" spans="1:17" ht="14.4" customHeight="1" x14ac:dyDescent="0.3">
      <c r="A184" s="381" t="s">
        <v>1054</v>
      </c>
      <c r="B184" s="382" t="s">
        <v>901</v>
      </c>
      <c r="C184" s="382" t="s">
        <v>902</v>
      </c>
      <c r="D184" s="382" t="s">
        <v>959</v>
      </c>
      <c r="E184" s="382" t="s">
        <v>960</v>
      </c>
      <c r="F184" s="385">
        <v>2</v>
      </c>
      <c r="G184" s="385">
        <v>166</v>
      </c>
      <c r="H184" s="385">
        <v>1</v>
      </c>
      <c r="I184" s="385">
        <v>83</v>
      </c>
      <c r="J184" s="385">
        <v>23</v>
      </c>
      <c r="K184" s="385">
        <v>1932</v>
      </c>
      <c r="L184" s="385">
        <v>11.638554216867471</v>
      </c>
      <c r="M184" s="385">
        <v>84</v>
      </c>
      <c r="N184" s="385">
        <v>15</v>
      </c>
      <c r="O184" s="385">
        <v>1260</v>
      </c>
      <c r="P184" s="414">
        <v>7.5903614457831328</v>
      </c>
      <c r="Q184" s="386">
        <v>84</v>
      </c>
    </row>
    <row r="185" spans="1:17" ht="14.4" customHeight="1" x14ac:dyDescent="0.3">
      <c r="A185" s="381" t="s">
        <v>1054</v>
      </c>
      <c r="B185" s="382" t="s">
        <v>901</v>
      </c>
      <c r="C185" s="382" t="s">
        <v>902</v>
      </c>
      <c r="D185" s="382" t="s">
        <v>961</v>
      </c>
      <c r="E185" s="382" t="s">
        <v>962</v>
      </c>
      <c r="F185" s="385">
        <v>50</v>
      </c>
      <c r="G185" s="385">
        <v>4750</v>
      </c>
      <c r="H185" s="385">
        <v>1</v>
      </c>
      <c r="I185" s="385">
        <v>95</v>
      </c>
      <c r="J185" s="385">
        <v>68</v>
      </c>
      <c r="K185" s="385">
        <v>6528</v>
      </c>
      <c r="L185" s="385">
        <v>1.3743157894736842</v>
      </c>
      <c r="M185" s="385">
        <v>96</v>
      </c>
      <c r="N185" s="385">
        <v>50</v>
      </c>
      <c r="O185" s="385">
        <v>4800</v>
      </c>
      <c r="P185" s="414">
        <v>1.0105263157894737</v>
      </c>
      <c r="Q185" s="386">
        <v>96</v>
      </c>
    </row>
    <row r="186" spans="1:17" ht="14.4" customHeight="1" x14ac:dyDescent="0.3">
      <c r="A186" s="381" t="s">
        <v>1054</v>
      </c>
      <c r="B186" s="382" t="s">
        <v>901</v>
      </c>
      <c r="C186" s="382" t="s">
        <v>902</v>
      </c>
      <c r="D186" s="382" t="s">
        <v>963</v>
      </c>
      <c r="E186" s="382" t="s">
        <v>964</v>
      </c>
      <c r="F186" s="385">
        <v>4</v>
      </c>
      <c r="G186" s="385">
        <v>84</v>
      </c>
      <c r="H186" s="385">
        <v>1</v>
      </c>
      <c r="I186" s="385">
        <v>21</v>
      </c>
      <c r="J186" s="385"/>
      <c r="K186" s="385"/>
      <c r="L186" s="385"/>
      <c r="M186" s="385"/>
      <c r="N186" s="385"/>
      <c r="O186" s="385"/>
      <c r="P186" s="414"/>
      <c r="Q186" s="386"/>
    </row>
    <row r="187" spans="1:17" ht="14.4" customHeight="1" x14ac:dyDescent="0.3">
      <c r="A187" s="381" t="s">
        <v>1054</v>
      </c>
      <c r="B187" s="382" t="s">
        <v>901</v>
      </c>
      <c r="C187" s="382" t="s">
        <v>902</v>
      </c>
      <c r="D187" s="382" t="s">
        <v>965</v>
      </c>
      <c r="E187" s="382" t="s">
        <v>966</v>
      </c>
      <c r="F187" s="385">
        <v>20</v>
      </c>
      <c r="G187" s="385">
        <v>9720</v>
      </c>
      <c r="H187" s="385">
        <v>1</v>
      </c>
      <c r="I187" s="385">
        <v>486</v>
      </c>
      <c r="J187" s="385">
        <v>9</v>
      </c>
      <c r="K187" s="385">
        <v>4374</v>
      </c>
      <c r="L187" s="385">
        <v>0.45</v>
      </c>
      <c r="M187" s="385">
        <v>486</v>
      </c>
      <c r="N187" s="385">
        <v>2</v>
      </c>
      <c r="O187" s="385">
        <v>972</v>
      </c>
      <c r="P187" s="414">
        <v>0.1</v>
      </c>
      <c r="Q187" s="386">
        <v>486</v>
      </c>
    </row>
    <row r="188" spans="1:17" ht="14.4" customHeight="1" x14ac:dyDescent="0.3">
      <c r="A188" s="381" t="s">
        <v>1054</v>
      </c>
      <c r="B188" s="382" t="s">
        <v>901</v>
      </c>
      <c r="C188" s="382" t="s">
        <v>902</v>
      </c>
      <c r="D188" s="382" t="s">
        <v>973</v>
      </c>
      <c r="E188" s="382" t="s">
        <v>974</v>
      </c>
      <c r="F188" s="385">
        <v>10</v>
      </c>
      <c r="G188" s="385">
        <v>400</v>
      </c>
      <c r="H188" s="385">
        <v>1</v>
      </c>
      <c r="I188" s="385">
        <v>40</v>
      </c>
      <c r="J188" s="385">
        <v>12</v>
      </c>
      <c r="K188" s="385">
        <v>480</v>
      </c>
      <c r="L188" s="385">
        <v>1.2</v>
      </c>
      <c r="M188" s="385">
        <v>40</v>
      </c>
      <c r="N188" s="385">
        <v>15</v>
      </c>
      <c r="O188" s="385">
        <v>600</v>
      </c>
      <c r="P188" s="414">
        <v>1.5</v>
      </c>
      <c r="Q188" s="386">
        <v>40</v>
      </c>
    </row>
    <row r="189" spans="1:17" ht="14.4" customHeight="1" x14ac:dyDescent="0.3">
      <c r="A189" s="381" t="s">
        <v>1054</v>
      </c>
      <c r="B189" s="382" t="s">
        <v>901</v>
      </c>
      <c r="C189" s="382" t="s">
        <v>902</v>
      </c>
      <c r="D189" s="382" t="s">
        <v>987</v>
      </c>
      <c r="E189" s="382" t="s">
        <v>988</v>
      </c>
      <c r="F189" s="385"/>
      <c r="G189" s="385"/>
      <c r="H189" s="385"/>
      <c r="I189" s="385"/>
      <c r="J189" s="385"/>
      <c r="K189" s="385"/>
      <c r="L189" s="385"/>
      <c r="M189" s="385"/>
      <c r="N189" s="385">
        <v>2</v>
      </c>
      <c r="O189" s="385">
        <v>1208</v>
      </c>
      <c r="P189" s="414"/>
      <c r="Q189" s="386">
        <v>604</v>
      </c>
    </row>
    <row r="190" spans="1:17" ht="14.4" customHeight="1" x14ac:dyDescent="0.3">
      <c r="A190" s="381" t="s">
        <v>1054</v>
      </c>
      <c r="B190" s="382" t="s">
        <v>901</v>
      </c>
      <c r="C190" s="382" t="s">
        <v>902</v>
      </c>
      <c r="D190" s="382" t="s">
        <v>989</v>
      </c>
      <c r="E190" s="382" t="s">
        <v>990</v>
      </c>
      <c r="F190" s="385">
        <v>1</v>
      </c>
      <c r="G190" s="385">
        <v>961</v>
      </c>
      <c r="H190" s="385">
        <v>1</v>
      </c>
      <c r="I190" s="385">
        <v>961</v>
      </c>
      <c r="J190" s="385"/>
      <c r="K190" s="385"/>
      <c r="L190" s="385"/>
      <c r="M190" s="385"/>
      <c r="N190" s="385"/>
      <c r="O190" s="385"/>
      <c r="P190" s="414"/>
      <c r="Q190" s="386"/>
    </row>
    <row r="191" spans="1:17" ht="14.4" customHeight="1" x14ac:dyDescent="0.3">
      <c r="A191" s="381" t="s">
        <v>1054</v>
      </c>
      <c r="B191" s="382" t="s">
        <v>901</v>
      </c>
      <c r="C191" s="382" t="s">
        <v>902</v>
      </c>
      <c r="D191" s="382" t="s">
        <v>1001</v>
      </c>
      <c r="E191" s="382" t="s">
        <v>1002</v>
      </c>
      <c r="F191" s="385">
        <v>19</v>
      </c>
      <c r="G191" s="385">
        <v>4636</v>
      </c>
      <c r="H191" s="385">
        <v>1</v>
      </c>
      <c r="I191" s="385">
        <v>244</v>
      </c>
      <c r="J191" s="385">
        <v>19</v>
      </c>
      <c r="K191" s="385">
        <v>4655</v>
      </c>
      <c r="L191" s="385">
        <v>1.0040983606557377</v>
      </c>
      <c r="M191" s="385">
        <v>245</v>
      </c>
      <c r="N191" s="385">
        <v>5</v>
      </c>
      <c r="O191" s="385">
        <v>1225</v>
      </c>
      <c r="P191" s="414">
        <v>0.26423641069887832</v>
      </c>
      <c r="Q191" s="386">
        <v>245</v>
      </c>
    </row>
    <row r="192" spans="1:17" ht="14.4" customHeight="1" x14ac:dyDescent="0.3">
      <c r="A192" s="381" t="s">
        <v>1054</v>
      </c>
      <c r="B192" s="382" t="s">
        <v>901</v>
      </c>
      <c r="C192" s="382" t="s">
        <v>902</v>
      </c>
      <c r="D192" s="382" t="s">
        <v>1007</v>
      </c>
      <c r="E192" s="382" t="s">
        <v>1008</v>
      </c>
      <c r="F192" s="385"/>
      <c r="G192" s="385"/>
      <c r="H192" s="385"/>
      <c r="I192" s="385"/>
      <c r="J192" s="385"/>
      <c r="K192" s="385"/>
      <c r="L192" s="385"/>
      <c r="M192" s="385"/>
      <c r="N192" s="385">
        <v>2</v>
      </c>
      <c r="O192" s="385">
        <v>304</v>
      </c>
      <c r="P192" s="414"/>
      <c r="Q192" s="386">
        <v>152</v>
      </c>
    </row>
    <row r="193" spans="1:17" ht="14.4" customHeight="1" x14ac:dyDescent="0.3">
      <c r="A193" s="381" t="s">
        <v>1055</v>
      </c>
      <c r="B193" s="382" t="s">
        <v>901</v>
      </c>
      <c r="C193" s="382" t="s">
        <v>902</v>
      </c>
      <c r="D193" s="382" t="s">
        <v>903</v>
      </c>
      <c r="E193" s="382" t="s">
        <v>904</v>
      </c>
      <c r="F193" s="385">
        <v>39</v>
      </c>
      <c r="G193" s="385">
        <v>6162</v>
      </c>
      <c r="H193" s="385">
        <v>1</v>
      </c>
      <c r="I193" s="385">
        <v>158</v>
      </c>
      <c r="J193" s="385">
        <v>50</v>
      </c>
      <c r="K193" s="385">
        <v>7950</v>
      </c>
      <c r="L193" s="385">
        <v>1.2901655306718598</v>
      </c>
      <c r="M193" s="385">
        <v>159</v>
      </c>
      <c r="N193" s="385">
        <v>40</v>
      </c>
      <c r="O193" s="385">
        <v>6360</v>
      </c>
      <c r="P193" s="414">
        <v>1.0321324245374879</v>
      </c>
      <c r="Q193" s="386">
        <v>159</v>
      </c>
    </row>
    <row r="194" spans="1:17" ht="14.4" customHeight="1" x14ac:dyDescent="0.3">
      <c r="A194" s="381" t="s">
        <v>1055</v>
      </c>
      <c r="B194" s="382" t="s">
        <v>901</v>
      </c>
      <c r="C194" s="382" t="s">
        <v>902</v>
      </c>
      <c r="D194" s="382" t="s">
        <v>917</v>
      </c>
      <c r="E194" s="382" t="s">
        <v>918</v>
      </c>
      <c r="F194" s="385"/>
      <c r="G194" s="385"/>
      <c r="H194" s="385"/>
      <c r="I194" s="385"/>
      <c r="J194" s="385"/>
      <c r="K194" s="385"/>
      <c r="L194" s="385"/>
      <c r="M194" s="385"/>
      <c r="N194" s="385">
        <v>4</v>
      </c>
      <c r="O194" s="385">
        <v>4660</v>
      </c>
      <c r="P194" s="414"/>
      <c r="Q194" s="386">
        <v>1165</v>
      </c>
    </row>
    <row r="195" spans="1:17" ht="14.4" customHeight="1" x14ac:dyDescent="0.3">
      <c r="A195" s="381" t="s">
        <v>1055</v>
      </c>
      <c r="B195" s="382" t="s">
        <v>901</v>
      </c>
      <c r="C195" s="382" t="s">
        <v>902</v>
      </c>
      <c r="D195" s="382" t="s">
        <v>919</v>
      </c>
      <c r="E195" s="382" t="s">
        <v>920</v>
      </c>
      <c r="F195" s="385">
        <v>515</v>
      </c>
      <c r="G195" s="385">
        <v>20085</v>
      </c>
      <c r="H195" s="385">
        <v>1</v>
      </c>
      <c r="I195" s="385">
        <v>39</v>
      </c>
      <c r="J195" s="385">
        <v>876</v>
      </c>
      <c r="K195" s="385">
        <v>34164</v>
      </c>
      <c r="L195" s="385">
        <v>1.7009708737864078</v>
      </c>
      <c r="M195" s="385">
        <v>39</v>
      </c>
      <c r="N195" s="385">
        <v>368</v>
      </c>
      <c r="O195" s="385">
        <v>14352</v>
      </c>
      <c r="P195" s="414">
        <v>0.71456310679611645</v>
      </c>
      <c r="Q195" s="386">
        <v>39</v>
      </c>
    </row>
    <row r="196" spans="1:17" ht="14.4" customHeight="1" x14ac:dyDescent="0.3">
      <c r="A196" s="381" t="s">
        <v>1055</v>
      </c>
      <c r="B196" s="382" t="s">
        <v>901</v>
      </c>
      <c r="C196" s="382" t="s">
        <v>902</v>
      </c>
      <c r="D196" s="382" t="s">
        <v>923</v>
      </c>
      <c r="E196" s="382" t="s">
        <v>924</v>
      </c>
      <c r="F196" s="385"/>
      <c r="G196" s="385"/>
      <c r="H196" s="385"/>
      <c r="I196" s="385"/>
      <c r="J196" s="385"/>
      <c r="K196" s="385"/>
      <c r="L196" s="385"/>
      <c r="M196" s="385"/>
      <c r="N196" s="385">
        <v>2</v>
      </c>
      <c r="O196" s="385">
        <v>764</v>
      </c>
      <c r="P196" s="414"/>
      <c r="Q196" s="386">
        <v>382</v>
      </c>
    </row>
    <row r="197" spans="1:17" ht="14.4" customHeight="1" x14ac:dyDescent="0.3">
      <c r="A197" s="381" t="s">
        <v>1055</v>
      </c>
      <c r="B197" s="382" t="s">
        <v>901</v>
      </c>
      <c r="C197" s="382" t="s">
        <v>902</v>
      </c>
      <c r="D197" s="382" t="s">
        <v>925</v>
      </c>
      <c r="E197" s="382" t="s">
        <v>926</v>
      </c>
      <c r="F197" s="385">
        <v>4</v>
      </c>
      <c r="G197" s="385">
        <v>144</v>
      </c>
      <c r="H197" s="385">
        <v>1</v>
      </c>
      <c r="I197" s="385">
        <v>36</v>
      </c>
      <c r="J197" s="385"/>
      <c r="K197" s="385"/>
      <c r="L197" s="385"/>
      <c r="M197" s="385"/>
      <c r="N197" s="385"/>
      <c r="O197" s="385"/>
      <c r="P197" s="414"/>
      <c r="Q197" s="386"/>
    </row>
    <row r="198" spans="1:17" ht="14.4" customHeight="1" x14ac:dyDescent="0.3">
      <c r="A198" s="381" t="s">
        <v>1055</v>
      </c>
      <c r="B198" s="382" t="s">
        <v>901</v>
      </c>
      <c r="C198" s="382" t="s">
        <v>902</v>
      </c>
      <c r="D198" s="382" t="s">
        <v>929</v>
      </c>
      <c r="E198" s="382" t="s">
        <v>930</v>
      </c>
      <c r="F198" s="385"/>
      <c r="G198" s="385"/>
      <c r="H198" s="385"/>
      <c r="I198" s="385"/>
      <c r="J198" s="385">
        <v>3</v>
      </c>
      <c r="K198" s="385">
        <v>1332</v>
      </c>
      <c r="L198" s="385"/>
      <c r="M198" s="385">
        <v>444</v>
      </c>
      <c r="N198" s="385"/>
      <c r="O198" s="385"/>
      <c r="P198" s="414"/>
      <c r="Q198" s="386"/>
    </row>
    <row r="199" spans="1:17" ht="14.4" customHeight="1" x14ac:dyDescent="0.3">
      <c r="A199" s="381" t="s">
        <v>1055</v>
      </c>
      <c r="B199" s="382" t="s">
        <v>901</v>
      </c>
      <c r="C199" s="382" t="s">
        <v>902</v>
      </c>
      <c r="D199" s="382" t="s">
        <v>933</v>
      </c>
      <c r="E199" s="382" t="s">
        <v>934</v>
      </c>
      <c r="F199" s="385">
        <v>1</v>
      </c>
      <c r="G199" s="385">
        <v>490</v>
      </c>
      <c r="H199" s="385">
        <v>1</v>
      </c>
      <c r="I199" s="385">
        <v>490</v>
      </c>
      <c r="J199" s="385"/>
      <c r="K199" s="385"/>
      <c r="L199" s="385"/>
      <c r="M199" s="385"/>
      <c r="N199" s="385"/>
      <c r="O199" s="385"/>
      <c r="P199" s="414"/>
      <c r="Q199" s="386"/>
    </row>
    <row r="200" spans="1:17" ht="14.4" customHeight="1" x14ac:dyDescent="0.3">
      <c r="A200" s="381" t="s">
        <v>1055</v>
      </c>
      <c r="B200" s="382" t="s">
        <v>901</v>
      </c>
      <c r="C200" s="382" t="s">
        <v>902</v>
      </c>
      <c r="D200" s="382" t="s">
        <v>935</v>
      </c>
      <c r="E200" s="382" t="s">
        <v>936</v>
      </c>
      <c r="F200" s="385">
        <v>1</v>
      </c>
      <c r="G200" s="385">
        <v>31</v>
      </c>
      <c r="H200" s="385">
        <v>1</v>
      </c>
      <c r="I200" s="385">
        <v>31</v>
      </c>
      <c r="J200" s="385">
        <v>1</v>
      </c>
      <c r="K200" s="385">
        <v>31</v>
      </c>
      <c r="L200" s="385">
        <v>1</v>
      </c>
      <c r="M200" s="385">
        <v>31</v>
      </c>
      <c r="N200" s="385">
        <v>1</v>
      </c>
      <c r="O200" s="385">
        <v>31</v>
      </c>
      <c r="P200" s="414">
        <v>1</v>
      </c>
      <c r="Q200" s="386">
        <v>31</v>
      </c>
    </row>
    <row r="201" spans="1:17" ht="14.4" customHeight="1" x14ac:dyDescent="0.3">
      <c r="A201" s="381" t="s">
        <v>1055</v>
      </c>
      <c r="B201" s="382" t="s">
        <v>901</v>
      </c>
      <c r="C201" s="382" t="s">
        <v>902</v>
      </c>
      <c r="D201" s="382" t="s">
        <v>943</v>
      </c>
      <c r="E201" s="382" t="s">
        <v>944</v>
      </c>
      <c r="F201" s="385">
        <v>3</v>
      </c>
      <c r="G201" s="385">
        <v>690</v>
      </c>
      <c r="H201" s="385">
        <v>1</v>
      </c>
      <c r="I201" s="385">
        <v>230</v>
      </c>
      <c r="J201" s="385">
        <v>4</v>
      </c>
      <c r="K201" s="385">
        <v>924</v>
      </c>
      <c r="L201" s="385">
        <v>1.3391304347826087</v>
      </c>
      <c r="M201" s="385">
        <v>231</v>
      </c>
      <c r="N201" s="385">
        <v>2</v>
      </c>
      <c r="O201" s="385">
        <v>462</v>
      </c>
      <c r="P201" s="414">
        <v>0.66956521739130437</v>
      </c>
      <c r="Q201" s="386">
        <v>231</v>
      </c>
    </row>
    <row r="202" spans="1:17" ht="14.4" customHeight="1" x14ac:dyDescent="0.3">
      <c r="A202" s="381" t="s">
        <v>1055</v>
      </c>
      <c r="B202" s="382" t="s">
        <v>901</v>
      </c>
      <c r="C202" s="382" t="s">
        <v>902</v>
      </c>
      <c r="D202" s="382" t="s">
        <v>949</v>
      </c>
      <c r="E202" s="382" t="s">
        <v>950</v>
      </c>
      <c r="F202" s="385">
        <v>16</v>
      </c>
      <c r="G202" s="385">
        <v>256</v>
      </c>
      <c r="H202" s="385">
        <v>1</v>
      </c>
      <c r="I202" s="385">
        <v>16</v>
      </c>
      <c r="J202" s="385">
        <v>5</v>
      </c>
      <c r="K202" s="385">
        <v>80</v>
      </c>
      <c r="L202" s="385">
        <v>0.3125</v>
      </c>
      <c r="M202" s="385">
        <v>16</v>
      </c>
      <c r="N202" s="385">
        <v>10</v>
      </c>
      <c r="O202" s="385">
        <v>160</v>
      </c>
      <c r="P202" s="414">
        <v>0.625</v>
      </c>
      <c r="Q202" s="386">
        <v>16</v>
      </c>
    </row>
    <row r="203" spans="1:17" ht="14.4" customHeight="1" x14ac:dyDescent="0.3">
      <c r="A203" s="381" t="s">
        <v>1055</v>
      </c>
      <c r="B203" s="382" t="s">
        <v>901</v>
      </c>
      <c r="C203" s="382" t="s">
        <v>902</v>
      </c>
      <c r="D203" s="382" t="s">
        <v>953</v>
      </c>
      <c r="E203" s="382" t="s">
        <v>954</v>
      </c>
      <c r="F203" s="385">
        <v>1</v>
      </c>
      <c r="G203" s="385">
        <v>101</v>
      </c>
      <c r="H203" s="385">
        <v>1</v>
      </c>
      <c r="I203" s="385">
        <v>101</v>
      </c>
      <c r="J203" s="385">
        <v>4</v>
      </c>
      <c r="K203" s="385">
        <v>408</v>
      </c>
      <c r="L203" s="385">
        <v>4.0396039603960396</v>
      </c>
      <c r="M203" s="385">
        <v>102</v>
      </c>
      <c r="N203" s="385"/>
      <c r="O203" s="385"/>
      <c r="P203" s="414"/>
      <c r="Q203" s="386"/>
    </row>
    <row r="204" spans="1:17" ht="14.4" customHeight="1" x14ac:dyDescent="0.3">
      <c r="A204" s="381" t="s">
        <v>1055</v>
      </c>
      <c r="B204" s="382" t="s">
        <v>901</v>
      </c>
      <c r="C204" s="382" t="s">
        <v>902</v>
      </c>
      <c r="D204" s="382" t="s">
        <v>957</v>
      </c>
      <c r="E204" s="382" t="s">
        <v>958</v>
      </c>
      <c r="F204" s="385">
        <v>366</v>
      </c>
      <c r="G204" s="385">
        <v>40992</v>
      </c>
      <c r="H204" s="385">
        <v>1</v>
      </c>
      <c r="I204" s="385">
        <v>112</v>
      </c>
      <c r="J204" s="385">
        <v>462</v>
      </c>
      <c r="K204" s="385">
        <v>52206</v>
      </c>
      <c r="L204" s="385">
        <v>1.2735655737704918</v>
      </c>
      <c r="M204" s="385">
        <v>113</v>
      </c>
      <c r="N204" s="385">
        <v>307</v>
      </c>
      <c r="O204" s="385">
        <v>34691</v>
      </c>
      <c r="P204" s="414">
        <v>0.84628708040593281</v>
      </c>
      <c r="Q204" s="386">
        <v>113</v>
      </c>
    </row>
    <row r="205" spans="1:17" ht="14.4" customHeight="1" x14ac:dyDescent="0.3">
      <c r="A205" s="381" t="s">
        <v>1055</v>
      </c>
      <c r="B205" s="382" t="s">
        <v>901</v>
      </c>
      <c r="C205" s="382" t="s">
        <v>902</v>
      </c>
      <c r="D205" s="382" t="s">
        <v>959</v>
      </c>
      <c r="E205" s="382" t="s">
        <v>960</v>
      </c>
      <c r="F205" s="385">
        <v>36</v>
      </c>
      <c r="G205" s="385">
        <v>2988</v>
      </c>
      <c r="H205" s="385">
        <v>1</v>
      </c>
      <c r="I205" s="385">
        <v>83</v>
      </c>
      <c r="J205" s="385">
        <v>29</v>
      </c>
      <c r="K205" s="385">
        <v>2436</v>
      </c>
      <c r="L205" s="385">
        <v>0.81526104417670686</v>
      </c>
      <c r="M205" s="385">
        <v>84</v>
      </c>
      <c r="N205" s="385">
        <v>16</v>
      </c>
      <c r="O205" s="385">
        <v>1344</v>
      </c>
      <c r="P205" s="414">
        <v>0.44979919678714858</v>
      </c>
      <c r="Q205" s="386">
        <v>84</v>
      </c>
    </row>
    <row r="206" spans="1:17" ht="14.4" customHeight="1" x14ac:dyDescent="0.3">
      <c r="A206" s="381" t="s">
        <v>1055</v>
      </c>
      <c r="B206" s="382" t="s">
        <v>901</v>
      </c>
      <c r="C206" s="382" t="s">
        <v>902</v>
      </c>
      <c r="D206" s="382" t="s">
        <v>961</v>
      </c>
      <c r="E206" s="382" t="s">
        <v>962</v>
      </c>
      <c r="F206" s="385">
        <v>1</v>
      </c>
      <c r="G206" s="385">
        <v>95</v>
      </c>
      <c r="H206" s="385">
        <v>1</v>
      </c>
      <c r="I206" s="385">
        <v>95</v>
      </c>
      <c r="J206" s="385">
        <v>6</v>
      </c>
      <c r="K206" s="385">
        <v>576</v>
      </c>
      <c r="L206" s="385">
        <v>6.0631578947368423</v>
      </c>
      <c r="M206" s="385">
        <v>96</v>
      </c>
      <c r="N206" s="385"/>
      <c r="O206" s="385"/>
      <c r="P206" s="414"/>
      <c r="Q206" s="386"/>
    </row>
    <row r="207" spans="1:17" ht="14.4" customHeight="1" x14ac:dyDescent="0.3">
      <c r="A207" s="381" t="s">
        <v>1055</v>
      </c>
      <c r="B207" s="382" t="s">
        <v>901</v>
      </c>
      <c r="C207" s="382" t="s">
        <v>902</v>
      </c>
      <c r="D207" s="382" t="s">
        <v>963</v>
      </c>
      <c r="E207" s="382" t="s">
        <v>964</v>
      </c>
      <c r="F207" s="385">
        <v>30</v>
      </c>
      <c r="G207" s="385">
        <v>630</v>
      </c>
      <c r="H207" s="385">
        <v>1</v>
      </c>
      <c r="I207" s="385">
        <v>21</v>
      </c>
      <c r="J207" s="385">
        <v>36</v>
      </c>
      <c r="K207" s="385">
        <v>756</v>
      </c>
      <c r="L207" s="385">
        <v>1.2</v>
      </c>
      <c r="M207" s="385">
        <v>21</v>
      </c>
      <c r="N207" s="385">
        <v>9</v>
      </c>
      <c r="O207" s="385">
        <v>189</v>
      </c>
      <c r="P207" s="414">
        <v>0.3</v>
      </c>
      <c r="Q207" s="386">
        <v>21</v>
      </c>
    </row>
    <row r="208" spans="1:17" ht="14.4" customHeight="1" x14ac:dyDescent="0.3">
      <c r="A208" s="381" t="s">
        <v>1055</v>
      </c>
      <c r="B208" s="382" t="s">
        <v>901</v>
      </c>
      <c r="C208" s="382" t="s">
        <v>902</v>
      </c>
      <c r="D208" s="382" t="s">
        <v>965</v>
      </c>
      <c r="E208" s="382" t="s">
        <v>966</v>
      </c>
      <c r="F208" s="385">
        <v>24</v>
      </c>
      <c r="G208" s="385">
        <v>11664</v>
      </c>
      <c r="H208" s="385">
        <v>1</v>
      </c>
      <c r="I208" s="385">
        <v>486</v>
      </c>
      <c r="J208" s="385">
        <v>9</v>
      </c>
      <c r="K208" s="385">
        <v>4374</v>
      </c>
      <c r="L208" s="385">
        <v>0.375</v>
      </c>
      <c r="M208" s="385">
        <v>486</v>
      </c>
      <c r="N208" s="385">
        <v>21</v>
      </c>
      <c r="O208" s="385">
        <v>10206</v>
      </c>
      <c r="P208" s="414">
        <v>0.875</v>
      </c>
      <c r="Q208" s="386">
        <v>486</v>
      </c>
    </row>
    <row r="209" spans="1:17" ht="14.4" customHeight="1" x14ac:dyDescent="0.3">
      <c r="A209" s="381" t="s">
        <v>1055</v>
      </c>
      <c r="B209" s="382" t="s">
        <v>901</v>
      </c>
      <c r="C209" s="382" t="s">
        <v>902</v>
      </c>
      <c r="D209" s="382" t="s">
        <v>973</v>
      </c>
      <c r="E209" s="382" t="s">
        <v>974</v>
      </c>
      <c r="F209" s="385">
        <v>33</v>
      </c>
      <c r="G209" s="385">
        <v>1320</v>
      </c>
      <c r="H209" s="385">
        <v>1</v>
      </c>
      <c r="I209" s="385">
        <v>40</v>
      </c>
      <c r="J209" s="385">
        <v>22</v>
      </c>
      <c r="K209" s="385">
        <v>880</v>
      </c>
      <c r="L209" s="385">
        <v>0.66666666666666663</v>
      </c>
      <c r="M209" s="385">
        <v>40</v>
      </c>
      <c r="N209" s="385">
        <v>8</v>
      </c>
      <c r="O209" s="385">
        <v>320</v>
      </c>
      <c r="P209" s="414">
        <v>0.24242424242424243</v>
      </c>
      <c r="Q209" s="386">
        <v>40</v>
      </c>
    </row>
    <row r="210" spans="1:17" ht="14.4" customHeight="1" x14ac:dyDescent="0.3">
      <c r="A210" s="381" t="s">
        <v>1055</v>
      </c>
      <c r="B210" s="382" t="s">
        <v>901</v>
      </c>
      <c r="C210" s="382" t="s">
        <v>902</v>
      </c>
      <c r="D210" s="382" t="s">
        <v>987</v>
      </c>
      <c r="E210" s="382" t="s">
        <v>988</v>
      </c>
      <c r="F210" s="385">
        <v>2</v>
      </c>
      <c r="G210" s="385">
        <v>1206</v>
      </c>
      <c r="H210" s="385">
        <v>1</v>
      </c>
      <c r="I210" s="385">
        <v>603</v>
      </c>
      <c r="J210" s="385">
        <v>1</v>
      </c>
      <c r="K210" s="385">
        <v>604</v>
      </c>
      <c r="L210" s="385">
        <v>0.50082918739635163</v>
      </c>
      <c r="M210" s="385">
        <v>604</v>
      </c>
      <c r="N210" s="385">
        <v>1</v>
      </c>
      <c r="O210" s="385">
        <v>604</v>
      </c>
      <c r="P210" s="414">
        <v>0.50082918739635163</v>
      </c>
      <c r="Q210" s="386">
        <v>604</v>
      </c>
    </row>
    <row r="211" spans="1:17" ht="14.4" customHeight="1" x14ac:dyDescent="0.3">
      <c r="A211" s="381" t="s">
        <v>1055</v>
      </c>
      <c r="B211" s="382" t="s">
        <v>901</v>
      </c>
      <c r="C211" s="382" t="s">
        <v>902</v>
      </c>
      <c r="D211" s="382" t="s">
        <v>993</v>
      </c>
      <c r="E211" s="382" t="s">
        <v>994</v>
      </c>
      <c r="F211" s="385">
        <v>2</v>
      </c>
      <c r="G211" s="385">
        <v>1010</v>
      </c>
      <c r="H211" s="385">
        <v>1</v>
      </c>
      <c r="I211" s="385">
        <v>505</v>
      </c>
      <c r="J211" s="385"/>
      <c r="K211" s="385"/>
      <c r="L211" s="385"/>
      <c r="M211" s="385"/>
      <c r="N211" s="385"/>
      <c r="O211" s="385"/>
      <c r="P211" s="414"/>
      <c r="Q211" s="386"/>
    </row>
    <row r="212" spans="1:17" ht="14.4" customHeight="1" x14ac:dyDescent="0.3">
      <c r="A212" s="381" t="s">
        <v>1055</v>
      </c>
      <c r="B212" s="382" t="s">
        <v>901</v>
      </c>
      <c r="C212" s="382" t="s">
        <v>902</v>
      </c>
      <c r="D212" s="382" t="s">
        <v>1001</v>
      </c>
      <c r="E212" s="382" t="s">
        <v>1002</v>
      </c>
      <c r="F212" s="385">
        <v>3</v>
      </c>
      <c r="G212" s="385">
        <v>732</v>
      </c>
      <c r="H212" s="385">
        <v>1</v>
      </c>
      <c r="I212" s="385">
        <v>244</v>
      </c>
      <c r="J212" s="385">
        <v>4</v>
      </c>
      <c r="K212" s="385">
        <v>980</v>
      </c>
      <c r="L212" s="385">
        <v>1.3387978142076502</v>
      </c>
      <c r="M212" s="385">
        <v>245</v>
      </c>
      <c r="N212" s="385">
        <v>2</v>
      </c>
      <c r="O212" s="385">
        <v>490</v>
      </c>
      <c r="P212" s="414">
        <v>0.6693989071038251</v>
      </c>
      <c r="Q212" s="386">
        <v>245</v>
      </c>
    </row>
    <row r="213" spans="1:17" ht="14.4" customHeight="1" x14ac:dyDescent="0.3">
      <c r="A213" s="381" t="s">
        <v>1055</v>
      </c>
      <c r="B213" s="382" t="s">
        <v>901</v>
      </c>
      <c r="C213" s="382" t="s">
        <v>902</v>
      </c>
      <c r="D213" s="382" t="s">
        <v>1009</v>
      </c>
      <c r="E213" s="382" t="s">
        <v>1010</v>
      </c>
      <c r="F213" s="385">
        <v>73</v>
      </c>
      <c r="G213" s="385">
        <v>1971</v>
      </c>
      <c r="H213" s="385">
        <v>1</v>
      </c>
      <c r="I213" s="385">
        <v>27</v>
      </c>
      <c r="J213" s="385">
        <v>114</v>
      </c>
      <c r="K213" s="385">
        <v>3078</v>
      </c>
      <c r="L213" s="385">
        <v>1.5616438356164384</v>
      </c>
      <c r="M213" s="385">
        <v>27</v>
      </c>
      <c r="N213" s="385">
        <v>34</v>
      </c>
      <c r="O213" s="385">
        <v>918</v>
      </c>
      <c r="P213" s="414">
        <v>0.46575342465753422</v>
      </c>
      <c r="Q213" s="386">
        <v>27</v>
      </c>
    </row>
    <row r="214" spans="1:17" ht="14.4" customHeight="1" x14ac:dyDescent="0.3">
      <c r="A214" s="381" t="s">
        <v>1056</v>
      </c>
      <c r="B214" s="382" t="s">
        <v>901</v>
      </c>
      <c r="C214" s="382" t="s">
        <v>902</v>
      </c>
      <c r="D214" s="382" t="s">
        <v>903</v>
      </c>
      <c r="E214" s="382" t="s">
        <v>904</v>
      </c>
      <c r="F214" s="385">
        <v>186</v>
      </c>
      <c r="G214" s="385">
        <v>29388</v>
      </c>
      <c r="H214" s="385">
        <v>1</v>
      </c>
      <c r="I214" s="385">
        <v>158</v>
      </c>
      <c r="J214" s="385">
        <v>148</v>
      </c>
      <c r="K214" s="385">
        <v>23532</v>
      </c>
      <c r="L214" s="385">
        <v>0.80073499387505109</v>
      </c>
      <c r="M214" s="385">
        <v>159</v>
      </c>
      <c r="N214" s="385">
        <v>170</v>
      </c>
      <c r="O214" s="385">
        <v>27030</v>
      </c>
      <c r="P214" s="414">
        <v>0.91976316864026131</v>
      </c>
      <c r="Q214" s="386">
        <v>159</v>
      </c>
    </row>
    <row r="215" spans="1:17" ht="14.4" customHeight="1" x14ac:dyDescent="0.3">
      <c r="A215" s="381" t="s">
        <v>1056</v>
      </c>
      <c r="B215" s="382" t="s">
        <v>901</v>
      </c>
      <c r="C215" s="382" t="s">
        <v>902</v>
      </c>
      <c r="D215" s="382" t="s">
        <v>917</v>
      </c>
      <c r="E215" s="382" t="s">
        <v>918</v>
      </c>
      <c r="F215" s="385">
        <v>10</v>
      </c>
      <c r="G215" s="385">
        <v>11640</v>
      </c>
      <c r="H215" s="385">
        <v>1</v>
      </c>
      <c r="I215" s="385">
        <v>1164</v>
      </c>
      <c r="J215" s="385">
        <v>13</v>
      </c>
      <c r="K215" s="385">
        <v>15145</v>
      </c>
      <c r="L215" s="385">
        <v>1.3011168384879725</v>
      </c>
      <c r="M215" s="385">
        <v>1165</v>
      </c>
      <c r="N215" s="385">
        <v>4</v>
      </c>
      <c r="O215" s="385">
        <v>4660</v>
      </c>
      <c r="P215" s="414">
        <v>0.40034364261168387</v>
      </c>
      <c r="Q215" s="386">
        <v>1165</v>
      </c>
    </row>
    <row r="216" spans="1:17" ht="14.4" customHeight="1" x14ac:dyDescent="0.3">
      <c r="A216" s="381" t="s">
        <v>1056</v>
      </c>
      <c r="B216" s="382" t="s">
        <v>901</v>
      </c>
      <c r="C216" s="382" t="s">
        <v>902</v>
      </c>
      <c r="D216" s="382" t="s">
        <v>919</v>
      </c>
      <c r="E216" s="382" t="s">
        <v>920</v>
      </c>
      <c r="F216" s="385">
        <v>465</v>
      </c>
      <c r="G216" s="385">
        <v>18135</v>
      </c>
      <c r="H216" s="385">
        <v>1</v>
      </c>
      <c r="I216" s="385">
        <v>39</v>
      </c>
      <c r="J216" s="385">
        <v>915</v>
      </c>
      <c r="K216" s="385">
        <v>35685</v>
      </c>
      <c r="L216" s="385">
        <v>1.967741935483871</v>
      </c>
      <c r="M216" s="385">
        <v>39</v>
      </c>
      <c r="N216" s="385">
        <v>587</v>
      </c>
      <c r="O216" s="385">
        <v>22893</v>
      </c>
      <c r="P216" s="414">
        <v>1.2623655913978495</v>
      </c>
      <c r="Q216" s="386">
        <v>39</v>
      </c>
    </row>
    <row r="217" spans="1:17" ht="14.4" customHeight="1" x14ac:dyDescent="0.3">
      <c r="A217" s="381" t="s">
        <v>1056</v>
      </c>
      <c r="B217" s="382" t="s">
        <v>901</v>
      </c>
      <c r="C217" s="382" t="s">
        <v>902</v>
      </c>
      <c r="D217" s="382" t="s">
        <v>923</v>
      </c>
      <c r="E217" s="382" t="s">
        <v>924</v>
      </c>
      <c r="F217" s="385">
        <v>22</v>
      </c>
      <c r="G217" s="385">
        <v>8404</v>
      </c>
      <c r="H217" s="385">
        <v>1</v>
      </c>
      <c r="I217" s="385">
        <v>382</v>
      </c>
      <c r="J217" s="385">
        <v>16</v>
      </c>
      <c r="K217" s="385">
        <v>6112</v>
      </c>
      <c r="L217" s="385">
        <v>0.72727272727272729</v>
      </c>
      <c r="M217" s="385">
        <v>382</v>
      </c>
      <c r="N217" s="385">
        <v>18</v>
      </c>
      <c r="O217" s="385">
        <v>6876</v>
      </c>
      <c r="P217" s="414">
        <v>0.81818181818181823</v>
      </c>
      <c r="Q217" s="386">
        <v>382</v>
      </c>
    </row>
    <row r="218" spans="1:17" ht="14.4" customHeight="1" x14ac:dyDescent="0.3">
      <c r="A218" s="381" t="s">
        <v>1056</v>
      </c>
      <c r="B218" s="382" t="s">
        <v>901</v>
      </c>
      <c r="C218" s="382" t="s">
        <v>902</v>
      </c>
      <c r="D218" s="382" t="s">
        <v>925</v>
      </c>
      <c r="E218" s="382" t="s">
        <v>926</v>
      </c>
      <c r="F218" s="385">
        <v>287</v>
      </c>
      <c r="G218" s="385">
        <v>10332</v>
      </c>
      <c r="H218" s="385">
        <v>1</v>
      </c>
      <c r="I218" s="385">
        <v>36</v>
      </c>
      <c r="J218" s="385">
        <v>97</v>
      </c>
      <c r="K218" s="385">
        <v>3589</v>
      </c>
      <c r="L218" s="385">
        <v>0.34736740224545104</v>
      </c>
      <c r="M218" s="385">
        <v>37</v>
      </c>
      <c r="N218" s="385">
        <v>142</v>
      </c>
      <c r="O218" s="385">
        <v>5254</v>
      </c>
      <c r="P218" s="414">
        <v>0.50851722802942312</v>
      </c>
      <c r="Q218" s="386">
        <v>37</v>
      </c>
    </row>
    <row r="219" spans="1:17" ht="14.4" customHeight="1" x14ac:dyDescent="0.3">
      <c r="A219" s="381" t="s">
        <v>1056</v>
      </c>
      <c r="B219" s="382" t="s">
        <v>901</v>
      </c>
      <c r="C219" s="382" t="s">
        <v>902</v>
      </c>
      <c r="D219" s="382" t="s">
        <v>929</v>
      </c>
      <c r="E219" s="382" t="s">
        <v>930</v>
      </c>
      <c r="F219" s="385">
        <v>115</v>
      </c>
      <c r="G219" s="385">
        <v>51060</v>
      </c>
      <c r="H219" s="385">
        <v>1</v>
      </c>
      <c r="I219" s="385">
        <v>444</v>
      </c>
      <c r="J219" s="385">
        <v>138</v>
      </c>
      <c r="K219" s="385">
        <v>61272</v>
      </c>
      <c r="L219" s="385">
        <v>1.2</v>
      </c>
      <c r="M219" s="385">
        <v>444</v>
      </c>
      <c r="N219" s="385">
        <v>89</v>
      </c>
      <c r="O219" s="385">
        <v>39516</v>
      </c>
      <c r="P219" s="414">
        <v>0.77391304347826084</v>
      </c>
      <c r="Q219" s="386">
        <v>444</v>
      </c>
    </row>
    <row r="220" spans="1:17" ht="14.4" customHeight="1" x14ac:dyDescent="0.3">
      <c r="A220" s="381" t="s">
        <v>1056</v>
      </c>
      <c r="B220" s="382" t="s">
        <v>901</v>
      </c>
      <c r="C220" s="382" t="s">
        <v>902</v>
      </c>
      <c r="D220" s="382" t="s">
        <v>933</v>
      </c>
      <c r="E220" s="382" t="s">
        <v>934</v>
      </c>
      <c r="F220" s="385">
        <v>18</v>
      </c>
      <c r="G220" s="385">
        <v>8820</v>
      </c>
      <c r="H220" s="385">
        <v>1</v>
      </c>
      <c r="I220" s="385">
        <v>490</v>
      </c>
      <c r="J220" s="385">
        <v>8</v>
      </c>
      <c r="K220" s="385">
        <v>3920</v>
      </c>
      <c r="L220" s="385">
        <v>0.44444444444444442</v>
      </c>
      <c r="M220" s="385">
        <v>490</v>
      </c>
      <c r="N220" s="385">
        <v>20</v>
      </c>
      <c r="O220" s="385">
        <v>9800</v>
      </c>
      <c r="P220" s="414">
        <v>1.1111111111111112</v>
      </c>
      <c r="Q220" s="386">
        <v>490</v>
      </c>
    </row>
    <row r="221" spans="1:17" ht="14.4" customHeight="1" x14ac:dyDescent="0.3">
      <c r="A221" s="381" t="s">
        <v>1056</v>
      </c>
      <c r="B221" s="382" t="s">
        <v>901</v>
      </c>
      <c r="C221" s="382" t="s">
        <v>902</v>
      </c>
      <c r="D221" s="382" t="s">
        <v>935</v>
      </c>
      <c r="E221" s="382" t="s">
        <v>936</v>
      </c>
      <c r="F221" s="385">
        <v>33</v>
      </c>
      <c r="G221" s="385">
        <v>1023</v>
      </c>
      <c r="H221" s="385">
        <v>1</v>
      </c>
      <c r="I221" s="385">
        <v>31</v>
      </c>
      <c r="J221" s="385">
        <v>47</v>
      </c>
      <c r="K221" s="385">
        <v>1457</v>
      </c>
      <c r="L221" s="385">
        <v>1.4242424242424243</v>
      </c>
      <c r="M221" s="385">
        <v>31</v>
      </c>
      <c r="N221" s="385">
        <v>34</v>
      </c>
      <c r="O221" s="385">
        <v>1054</v>
      </c>
      <c r="P221" s="414">
        <v>1.0303030303030303</v>
      </c>
      <c r="Q221" s="386">
        <v>31</v>
      </c>
    </row>
    <row r="222" spans="1:17" ht="14.4" customHeight="1" x14ac:dyDescent="0.3">
      <c r="A222" s="381" t="s">
        <v>1056</v>
      </c>
      <c r="B222" s="382" t="s">
        <v>901</v>
      </c>
      <c r="C222" s="382" t="s">
        <v>902</v>
      </c>
      <c r="D222" s="382" t="s">
        <v>939</v>
      </c>
      <c r="E222" s="382" t="s">
        <v>940</v>
      </c>
      <c r="F222" s="385">
        <v>1</v>
      </c>
      <c r="G222" s="385">
        <v>204</v>
      </c>
      <c r="H222" s="385">
        <v>1</v>
      </c>
      <c r="I222" s="385">
        <v>204</v>
      </c>
      <c r="J222" s="385">
        <v>2</v>
      </c>
      <c r="K222" s="385">
        <v>410</v>
      </c>
      <c r="L222" s="385">
        <v>2.0098039215686274</v>
      </c>
      <c r="M222" s="385">
        <v>205</v>
      </c>
      <c r="N222" s="385">
        <v>2</v>
      </c>
      <c r="O222" s="385">
        <v>410</v>
      </c>
      <c r="P222" s="414">
        <v>2.0098039215686274</v>
      </c>
      <c r="Q222" s="386">
        <v>205</v>
      </c>
    </row>
    <row r="223" spans="1:17" ht="14.4" customHeight="1" x14ac:dyDescent="0.3">
      <c r="A223" s="381" t="s">
        <v>1056</v>
      </c>
      <c r="B223" s="382" t="s">
        <v>901</v>
      </c>
      <c r="C223" s="382" t="s">
        <v>902</v>
      </c>
      <c r="D223" s="382" t="s">
        <v>941</v>
      </c>
      <c r="E223" s="382" t="s">
        <v>942</v>
      </c>
      <c r="F223" s="385">
        <v>1</v>
      </c>
      <c r="G223" s="385">
        <v>376</v>
      </c>
      <c r="H223" s="385">
        <v>1</v>
      </c>
      <c r="I223" s="385">
        <v>376</v>
      </c>
      <c r="J223" s="385">
        <v>2</v>
      </c>
      <c r="K223" s="385">
        <v>754</v>
      </c>
      <c r="L223" s="385">
        <v>2.0053191489361701</v>
      </c>
      <c r="M223" s="385">
        <v>377</v>
      </c>
      <c r="N223" s="385">
        <v>1</v>
      </c>
      <c r="O223" s="385">
        <v>377</v>
      </c>
      <c r="P223" s="414">
        <v>1.0026595744680851</v>
      </c>
      <c r="Q223" s="386">
        <v>377</v>
      </c>
    </row>
    <row r="224" spans="1:17" ht="14.4" customHeight="1" x14ac:dyDescent="0.3">
      <c r="A224" s="381" t="s">
        <v>1056</v>
      </c>
      <c r="B224" s="382" t="s">
        <v>901</v>
      </c>
      <c r="C224" s="382" t="s">
        <v>902</v>
      </c>
      <c r="D224" s="382" t="s">
        <v>943</v>
      </c>
      <c r="E224" s="382" t="s">
        <v>944</v>
      </c>
      <c r="F224" s="385">
        <v>1</v>
      </c>
      <c r="G224" s="385">
        <v>230</v>
      </c>
      <c r="H224" s="385">
        <v>1</v>
      </c>
      <c r="I224" s="385">
        <v>230</v>
      </c>
      <c r="J224" s="385"/>
      <c r="K224" s="385"/>
      <c r="L224" s="385"/>
      <c r="M224" s="385"/>
      <c r="N224" s="385">
        <v>2</v>
      </c>
      <c r="O224" s="385">
        <v>462</v>
      </c>
      <c r="P224" s="414">
        <v>2.008695652173913</v>
      </c>
      <c r="Q224" s="386">
        <v>231</v>
      </c>
    </row>
    <row r="225" spans="1:17" ht="14.4" customHeight="1" x14ac:dyDescent="0.3">
      <c r="A225" s="381" t="s">
        <v>1056</v>
      </c>
      <c r="B225" s="382" t="s">
        <v>901</v>
      </c>
      <c r="C225" s="382" t="s">
        <v>902</v>
      </c>
      <c r="D225" s="382" t="s">
        <v>945</v>
      </c>
      <c r="E225" s="382" t="s">
        <v>946</v>
      </c>
      <c r="F225" s="385">
        <v>24</v>
      </c>
      <c r="G225" s="385">
        <v>3072</v>
      </c>
      <c r="H225" s="385">
        <v>1</v>
      </c>
      <c r="I225" s="385">
        <v>128</v>
      </c>
      <c r="J225" s="385">
        <v>20</v>
      </c>
      <c r="K225" s="385">
        <v>2580</v>
      </c>
      <c r="L225" s="385">
        <v>0.83984375</v>
      </c>
      <c r="M225" s="385">
        <v>129</v>
      </c>
      <c r="N225" s="385">
        <v>10</v>
      </c>
      <c r="O225" s="385">
        <v>1290</v>
      </c>
      <c r="P225" s="414">
        <v>0.419921875</v>
      </c>
      <c r="Q225" s="386">
        <v>129</v>
      </c>
    </row>
    <row r="226" spans="1:17" ht="14.4" customHeight="1" x14ac:dyDescent="0.3">
      <c r="A226" s="381" t="s">
        <v>1056</v>
      </c>
      <c r="B226" s="382" t="s">
        <v>901</v>
      </c>
      <c r="C226" s="382" t="s">
        <v>902</v>
      </c>
      <c r="D226" s="382" t="s">
        <v>949</v>
      </c>
      <c r="E226" s="382" t="s">
        <v>950</v>
      </c>
      <c r="F226" s="385">
        <v>374</v>
      </c>
      <c r="G226" s="385">
        <v>5984</v>
      </c>
      <c r="H226" s="385">
        <v>1</v>
      </c>
      <c r="I226" s="385">
        <v>16</v>
      </c>
      <c r="J226" s="385">
        <v>416</v>
      </c>
      <c r="K226" s="385">
        <v>6656</v>
      </c>
      <c r="L226" s="385">
        <v>1.1122994652406417</v>
      </c>
      <c r="M226" s="385">
        <v>16</v>
      </c>
      <c r="N226" s="385">
        <v>298</v>
      </c>
      <c r="O226" s="385">
        <v>4768</v>
      </c>
      <c r="P226" s="414">
        <v>0.79679144385026734</v>
      </c>
      <c r="Q226" s="386">
        <v>16</v>
      </c>
    </row>
    <row r="227" spans="1:17" ht="14.4" customHeight="1" x14ac:dyDescent="0.3">
      <c r="A227" s="381" t="s">
        <v>1056</v>
      </c>
      <c r="B227" s="382" t="s">
        <v>901</v>
      </c>
      <c r="C227" s="382" t="s">
        <v>902</v>
      </c>
      <c r="D227" s="382" t="s">
        <v>951</v>
      </c>
      <c r="E227" s="382" t="s">
        <v>952</v>
      </c>
      <c r="F227" s="385">
        <v>2</v>
      </c>
      <c r="G227" s="385">
        <v>262</v>
      </c>
      <c r="H227" s="385">
        <v>1</v>
      </c>
      <c r="I227" s="385">
        <v>131</v>
      </c>
      <c r="J227" s="385">
        <v>4</v>
      </c>
      <c r="K227" s="385">
        <v>532</v>
      </c>
      <c r="L227" s="385">
        <v>2.0305343511450382</v>
      </c>
      <c r="M227" s="385">
        <v>133</v>
      </c>
      <c r="N227" s="385">
        <v>9</v>
      </c>
      <c r="O227" s="385">
        <v>1197</v>
      </c>
      <c r="P227" s="414">
        <v>4.5687022900763354</v>
      </c>
      <c r="Q227" s="386">
        <v>133</v>
      </c>
    </row>
    <row r="228" spans="1:17" ht="14.4" customHeight="1" x14ac:dyDescent="0.3">
      <c r="A228" s="381" t="s">
        <v>1056</v>
      </c>
      <c r="B228" s="382" t="s">
        <v>901</v>
      </c>
      <c r="C228" s="382" t="s">
        <v>902</v>
      </c>
      <c r="D228" s="382" t="s">
        <v>953</v>
      </c>
      <c r="E228" s="382" t="s">
        <v>954</v>
      </c>
      <c r="F228" s="385">
        <v>10</v>
      </c>
      <c r="G228" s="385">
        <v>1010</v>
      </c>
      <c r="H228" s="385">
        <v>1</v>
      </c>
      <c r="I228" s="385">
        <v>101</v>
      </c>
      <c r="J228" s="385">
        <v>17</v>
      </c>
      <c r="K228" s="385">
        <v>1734</v>
      </c>
      <c r="L228" s="385">
        <v>1.7168316831683168</v>
      </c>
      <c r="M228" s="385">
        <v>102</v>
      </c>
      <c r="N228" s="385">
        <v>19</v>
      </c>
      <c r="O228" s="385">
        <v>1938</v>
      </c>
      <c r="P228" s="414">
        <v>1.9188118811881187</v>
      </c>
      <c r="Q228" s="386">
        <v>102</v>
      </c>
    </row>
    <row r="229" spans="1:17" ht="14.4" customHeight="1" x14ac:dyDescent="0.3">
      <c r="A229" s="381" t="s">
        <v>1056</v>
      </c>
      <c r="B229" s="382" t="s">
        <v>901</v>
      </c>
      <c r="C229" s="382" t="s">
        <v>902</v>
      </c>
      <c r="D229" s="382" t="s">
        <v>957</v>
      </c>
      <c r="E229" s="382" t="s">
        <v>958</v>
      </c>
      <c r="F229" s="385">
        <v>271</v>
      </c>
      <c r="G229" s="385">
        <v>30352</v>
      </c>
      <c r="H229" s="385">
        <v>1</v>
      </c>
      <c r="I229" s="385">
        <v>112</v>
      </c>
      <c r="J229" s="385">
        <v>424</v>
      </c>
      <c r="K229" s="385">
        <v>47912</v>
      </c>
      <c r="L229" s="385">
        <v>1.5785450711649973</v>
      </c>
      <c r="M229" s="385">
        <v>113</v>
      </c>
      <c r="N229" s="385">
        <v>361</v>
      </c>
      <c r="O229" s="385">
        <v>40793</v>
      </c>
      <c r="P229" s="414">
        <v>1.3439971006852927</v>
      </c>
      <c r="Q229" s="386">
        <v>113</v>
      </c>
    </row>
    <row r="230" spans="1:17" ht="14.4" customHeight="1" x14ac:dyDescent="0.3">
      <c r="A230" s="381" t="s">
        <v>1056</v>
      </c>
      <c r="B230" s="382" t="s">
        <v>901</v>
      </c>
      <c r="C230" s="382" t="s">
        <v>902</v>
      </c>
      <c r="D230" s="382" t="s">
        <v>959</v>
      </c>
      <c r="E230" s="382" t="s">
        <v>960</v>
      </c>
      <c r="F230" s="385">
        <v>92</v>
      </c>
      <c r="G230" s="385">
        <v>7636</v>
      </c>
      <c r="H230" s="385">
        <v>1</v>
      </c>
      <c r="I230" s="385">
        <v>83</v>
      </c>
      <c r="J230" s="385">
        <v>44</v>
      </c>
      <c r="K230" s="385">
        <v>3696</v>
      </c>
      <c r="L230" s="385">
        <v>0.48402304871660556</v>
      </c>
      <c r="M230" s="385">
        <v>84</v>
      </c>
      <c r="N230" s="385">
        <v>79</v>
      </c>
      <c r="O230" s="385">
        <v>6636</v>
      </c>
      <c r="P230" s="414">
        <v>0.86904138292299637</v>
      </c>
      <c r="Q230" s="386">
        <v>84</v>
      </c>
    </row>
    <row r="231" spans="1:17" ht="14.4" customHeight="1" x14ac:dyDescent="0.3">
      <c r="A231" s="381" t="s">
        <v>1056</v>
      </c>
      <c r="B231" s="382" t="s">
        <v>901</v>
      </c>
      <c r="C231" s="382" t="s">
        <v>902</v>
      </c>
      <c r="D231" s="382" t="s">
        <v>961</v>
      </c>
      <c r="E231" s="382" t="s">
        <v>962</v>
      </c>
      <c r="F231" s="385">
        <v>9</v>
      </c>
      <c r="G231" s="385">
        <v>855</v>
      </c>
      <c r="H231" s="385">
        <v>1</v>
      </c>
      <c r="I231" s="385">
        <v>95</v>
      </c>
      <c r="J231" s="385">
        <v>13</v>
      </c>
      <c r="K231" s="385">
        <v>1248</v>
      </c>
      <c r="L231" s="385">
        <v>1.4596491228070176</v>
      </c>
      <c r="M231" s="385">
        <v>96</v>
      </c>
      <c r="N231" s="385">
        <v>13</v>
      </c>
      <c r="O231" s="385">
        <v>1248</v>
      </c>
      <c r="P231" s="414">
        <v>1.4596491228070176</v>
      </c>
      <c r="Q231" s="386">
        <v>96</v>
      </c>
    </row>
    <row r="232" spans="1:17" ht="14.4" customHeight="1" x14ac:dyDescent="0.3">
      <c r="A232" s="381" t="s">
        <v>1056</v>
      </c>
      <c r="B232" s="382" t="s">
        <v>901</v>
      </c>
      <c r="C232" s="382" t="s">
        <v>902</v>
      </c>
      <c r="D232" s="382" t="s">
        <v>963</v>
      </c>
      <c r="E232" s="382" t="s">
        <v>964</v>
      </c>
      <c r="F232" s="385">
        <v>24</v>
      </c>
      <c r="G232" s="385">
        <v>504</v>
      </c>
      <c r="H232" s="385">
        <v>1</v>
      </c>
      <c r="I232" s="385">
        <v>21</v>
      </c>
      <c r="J232" s="385">
        <v>51</v>
      </c>
      <c r="K232" s="385">
        <v>1071</v>
      </c>
      <c r="L232" s="385">
        <v>2.125</v>
      </c>
      <c r="M232" s="385">
        <v>21</v>
      </c>
      <c r="N232" s="385">
        <v>28</v>
      </c>
      <c r="O232" s="385">
        <v>588</v>
      </c>
      <c r="P232" s="414">
        <v>1.1666666666666667</v>
      </c>
      <c r="Q232" s="386">
        <v>21</v>
      </c>
    </row>
    <row r="233" spans="1:17" ht="14.4" customHeight="1" x14ac:dyDescent="0.3">
      <c r="A233" s="381" t="s">
        <v>1056</v>
      </c>
      <c r="B233" s="382" t="s">
        <v>901</v>
      </c>
      <c r="C233" s="382" t="s">
        <v>902</v>
      </c>
      <c r="D233" s="382" t="s">
        <v>965</v>
      </c>
      <c r="E233" s="382" t="s">
        <v>966</v>
      </c>
      <c r="F233" s="385">
        <v>482</v>
      </c>
      <c r="G233" s="385">
        <v>234252</v>
      </c>
      <c r="H233" s="385">
        <v>1</v>
      </c>
      <c r="I233" s="385">
        <v>486</v>
      </c>
      <c r="J233" s="385">
        <v>712</v>
      </c>
      <c r="K233" s="385">
        <v>346032</v>
      </c>
      <c r="L233" s="385">
        <v>1.4771784232365146</v>
      </c>
      <c r="M233" s="385">
        <v>486</v>
      </c>
      <c r="N233" s="385">
        <v>443</v>
      </c>
      <c r="O233" s="385">
        <v>215298</v>
      </c>
      <c r="P233" s="414">
        <v>0.91908713692946054</v>
      </c>
      <c r="Q233" s="386">
        <v>486</v>
      </c>
    </row>
    <row r="234" spans="1:17" ht="14.4" customHeight="1" x14ac:dyDescent="0.3">
      <c r="A234" s="381" t="s">
        <v>1056</v>
      </c>
      <c r="B234" s="382" t="s">
        <v>901</v>
      </c>
      <c r="C234" s="382" t="s">
        <v>902</v>
      </c>
      <c r="D234" s="382" t="s">
        <v>973</v>
      </c>
      <c r="E234" s="382" t="s">
        <v>974</v>
      </c>
      <c r="F234" s="385">
        <v>64</v>
      </c>
      <c r="G234" s="385">
        <v>2560</v>
      </c>
      <c r="H234" s="385">
        <v>1</v>
      </c>
      <c r="I234" s="385">
        <v>40</v>
      </c>
      <c r="J234" s="385">
        <v>117</v>
      </c>
      <c r="K234" s="385">
        <v>4680</v>
      </c>
      <c r="L234" s="385">
        <v>1.828125</v>
      </c>
      <c r="M234" s="385">
        <v>40</v>
      </c>
      <c r="N234" s="385">
        <v>83</v>
      </c>
      <c r="O234" s="385">
        <v>3320</v>
      </c>
      <c r="P234" s="414">
        <v>1.296875</v>
      </c>
      <c r="Q234" s="386">
        <v>40</v>
      </c>
    </row>
    <row r="235" spans="1:17" ht="14.4" customHeight="1" x14ac:dyDescent="0.3">
      <c r="A235" s="381" t="s">
        <v>1056</v>
      </c>
      <c r="B235" s="382" t="s">
        <v>901</v>
      </c>
      <c r="C235" s="382" t="s">
        <v>902</v>
      </c>
      <c r="D235" s="382" t="s">
        <v>981</v>
      </c>
      <c r="E235" s="382" t="s">
        <v>982</v>
      </c>
      <c r="F235" s="385"/>
      <c r="G235" s="385"/>
      <c r="H235" s="385"/>
      <c r="I235" s="385"/>
      <c r="J235" s="385"/>
      <c r="K235" s="385"/>
      <c r="L235" s="385"/>
      <c r="M235" s="385"/>
      <c r="N235" s="385">
        <v>1</v>
      </c>
      <c r="O235" s="385">
        <v>215</v>
      </c>
      <c r="P235" s="414"/>
      <c r="Q235" s="386">
        <v>215</v>
      </c>
    </row>
    <row r="236" spans="1:17" ht="14.4" customHeight="1" x14ac:dyDescent="0.3">
      <c r="A236" s="381" t="s">
        <v>1056</v>
      </c>
      <c r="B236" s="382" t="s">
        <v>901</v>
      </c>
      <c r="C236" s="382" t="s">
        <v>902</v>
      </c>
      <c r="D236" s="382" t="s">
        <v>983</v>
      </c>
      <c r="E236" s="382" t="s">
        <v>984</v>
      </c>
      <c r="F236" s="385">
        <v>13</v>
      </c>
      <c r="G236" s="385">
        <v>9893</v>
      </c>
      <c r="H236" s="385">
        <v>1</v>
      </c>
      <c r="I236" s="385">
        <v>761</v>
      </c>
      <c r="J236" s="385">
        <v>5</v>
      </c>
      <c r="K236" s="385">
        <v>3805</v>
      </c>
      <c r="L236" s="385">
        <v>0.38461538461538464</v>
      </c>
      <c r="M236" s="385">
        <v>761</v>
      </c>
      <c r="N236" s="385">
        <v>3</v>
      </c>
      <c r="O236" s="385">
        <v>2283</v>
      </c>
      <c r="P236" s="414">
        <v>0.23076923076923078</v>
      </c>
      <c r="Q236" s="386">
        <v>761</v>
      </c>
    </row>
    <row r="237" spans="1:17" ht="14.4" customHeight="1" x14ac:dyDescent="0.3">
      <c r="A237" s="381" t="s">
        <v>1056</v>
      </c>
      <c r="B237" s="382" t="s">
        <v>901</v>
      </c>
      <c r="C237" s="382" t="s">
        <v>902</v>
      </c>
      <c r="D237" s="382" t="s">
        <v>985</v>
      </c>
      <c r="E237" s="382" t="s">
        <v>986</v>
      </c>
      <c r="F237" s="385">
        <v>2</v>
      </c>
      <c r="G237" s="385">
        <v>4026</v>
      </c>
      <c r="H237" s="385">
        <v>1</v>
      </c>
      <c r="I237" s="385">
        <v>2013</v>
      </c>
      <c r="J237" s="385">
        <v>4</v>
      </c>
      <c r="K237" s="385">
        <v>8116</v>
      </c>
      <c r="L237" s="385">
        <v>2.0158966716343767</v>
      </c>
      <c r="M237" s="385">
        <v>2029</v>
      </c>
      <c r="N237" s="385">
        <v>10</v>
      </c>
      <c r="O237" s="385">
        <v>20290</v>
      </c>
      <c r="P237" s="414">
        <v>5.0397416790859415</v>
      </c>
      <c r="Q237" s="386">
        <v>2029</v>
      </c>
    </row>
    <row r="238" spans="1:17" ht="14.4" customHeight="1" x14ac:dyDescent="0.3">
      <c r="A238" s="381" t="s">
        <v>1056</v>
      </c>
      <c r="B238" s="382" t="s">
        <v>901</v>
      </c>
      <c r="C238" s="382" t="s">
        <v>902</v>
      </c>
      <c r="D238" s="382" t="s">
        <v>987</v>
      </c>
      <c r="E238" s="382" t="s">
        <v>988</v>
      </c>
      <c r="F238" s="385">
        <v>30</v>
      </c>
      <c r="G238" s="385">
        <v>18090</v>
      </c>
      <c r="H238" s="385">
        <v>1</v>
      </c>
      <c r="I238" s="385">
        <v>603</v>
      </c>
      <c r="J238" s="385">
        <v>22</v>
      </c>
      <c r="K238" s="385">
        <v>13288</v>
      </c>
      <c r="L238" s="385">
        <v>0.73454947484798228</v>
      </c>
      <c r="M238" s="385">
        <v>604</v>
      </c>
      <c r="N238" s="385">
        <v>27</v>
      </c>
      <c r="O238" s="385">
        <v>16308</v>
      </c>
      <c r="P238" s="414">
        <v>0.90149253731343282</v>
      </c>
      <c r="Q238" s="386">
        <v>604</v>
      </c>
    </row>
    <row r="239" spans="1:17" ht="14.4" customHeight="1" x14ac:dyDescent="0.3">
      <c r="A239" s="381" t="s">
        <v>1056</v>
      </c>
      <c r="B239" s="382" t="s">
        <v>901</v>
      </c>
      <c r="C239" s="382" t="s">
        <v>902</v>
      </c>
      <c r="D239" s="382" t="s">
        <v>993</v>
      </c>
      <c r="E239" s="382" t="s">
        <v>994</v>
      </c>
      <c r="F239" s="385">
        <v>2</v>
      </c>
      <c r="G239" s="385">
        <v>1010</v>
      </c>
      <c r="H239" s="385">
        <v>1</v>
      </c>
      <c r="I239" s="385">
        <v>505</v>
      </c>
      <c r="J239" s="385">
        <v>8</v>
      </c>
      <c r="K239" s="385">
        <v>4048</v>
      </c>
      <c r="L239" s="385">
        <v>4.0079207920792079</v>
      </c>
      <c r="M239" s="385">
        <v>506</v>
      </c>
      <c r="N239" s="385">
        <v>3</v>
      </c>
      <c r="O239" s="385">
        <v>1518</v>
      </c>
      <c r="P239" s="414">
        <v>1.502970297029703</v>
      </c>
      <c r="Q239" s="386">
        <v>506</v>
      </c>
    </row>
    <row r="240" spans="1:17" ht="14.4" customHeight="1" x14ac:dyDescent="0.3">
      <c r="A240" s="381" t="s">
        <v>1056</v>
      </c>
      <c r="B240" s="382" t="s">
        <v>901</v>
      </c>
      <c r="C240" s="382" t="s">
        <v>902</v>
      </c>
      <c r="D240" s="382" t="s">
        <v>995</v>
      </c>
      <c r="E240" s="382" t="s">
        <v>996</v>
      </c>
      <c r="F240" s="385"/>
      <c r="G240" s="385"/>
      <c r="H240" s="385"/>
      <c r="I240" s="385"/>
      <c r="J240" s="385">
        <v>1</v>
      </c>
      <c r="K240" s="385">
        <v>1705</v>
      </c>
      <c r="L240" s="385"/>
      <c r="M240" s="385">
        <v>1705</v>
      </c>
      <c r="N240" s="385">
        <v>2</v>
      </c>
      <c r="O240" s="385">
        <v>3410</v>
      </c>
      <c r="P240" s="414"/>
      <c r="Q240" s="386">
        <v>1705</v>
      </c>
    </row>
    <row r="241" spans="1:17" ht="14.4" customHeight="1" x14ac:dyDescent="0.3">
      <c r="A241" s="381" t="s">
        <v>1056</v>
      </c>
      <c r="B241" s="382" t="s">
        <v>901</v>
      </c>
      <c r="C241" s="382" t="s">
        <v>902</v>
      </c>
      <c r="D241" s="382" t="s">
        <v>1001</v>
      </c>
      <c r="E241" s="382" t="s">
        <v>1002</v>
      </c>
      <c r="F241" s="385">
        <v>1</v>
      </c>
      <c r="G241" s="385">
        <v>244</v>
      </c>
      <c r="H241" s="385">
        <v>1</v>
      </c>
      <c r="I241" s="385">
        <v>244</v>
      </c>
      <c r="J241" s="385"/>
      <c r="K241" s="385"/>
      <c r="L241" s="385"/>
      <c r="M241" s="385"/>
      <c r="N241" s="385">
        <v>2</v>
      </c>
      <c r="O241" s="385">
        <v>490</v>
      </c>
      <c r="P241" s="414">
        <v>2.0081967213114753</v>
      </c>
      <c r="Q241" s="386">
        <v>245</v>
      </c>
    </row>
    <row r="242" spans="1:17" ht="14.4" customHeight="1" x14ac:dyDescent="0.3">
      <c r="A242" s="381" t="s">
        <v>1056</v>
      </c>
      <c r="B242" s="382" t="s">
        <v>901</v>
      </c>
      <c r="C242" s="382" t="s">
        <v>902</v>
      </c>
      <c r="D242" s="382" t="s">
        <v>1007</v>
      </c>
      <c r="E242" s="382" t="s">
        <v>1008</v>
      </c>
      <c r="F242" s="385">
        <v>204</v>
      </c>
      <c r="G242" s="385">
        <v>30804</v>
      </c>
      <c r="H242" s="385">
        <v>1</v>
      </c>
      <c r="I242" s="385">
        <v>151</v>
      </c>
      <c r="J242" s="385">
        <v>116</v>
      </c>
      <c r="K242" s="385">
        <v>17632</v>
      </c>
      <c r="L242" s="385">
        <v>0.57239319568887159</v>
      </c>
      <c r="M242" s="385">
        <v>152</v>
      </c>
      <c r="N242" s="385">
        <v>170</v>
      </c>
      <c r="O242" s="385">
        <v>25840</v>
      </c>
      <c r="P242" s="414">
        <v>0.83885209713024278</v>
      </c>
      <c r="Q242" s="386">
        <v>152</v>
      </c>
    </row>
    <row r="243" spans="1:17" ht="14.4" customHeight="1" x14ac:dyDescent="0.3">
      <c r="A243" s="381" t="s">
        <v>1056</v>
      </c>
      <c r="B243" s="382" t="s">
        <v>901</v>
      </c>
      <c r="C243" s="382" t="s">
        <v>902</v>
      </c>
      <c r="D243" s="382" t="s">
        <v>1009</v>
      </c>
      <c r="E243" s="382" t="s">
        <v>1010</v>
      </c>
      <c r="F243" s="385">
        <v>21</v>
      </c>
      <c r="G243" s="385">
        <v>567</v>
      </c>
      <c r="H243" s="385">
        <v>1</v>
      </c>
      <c r="I243" s="385">
        <v>27</v>
      </c>
      <c r="J243" s="385">
        <v>18</v>
      </c>
      <c r="K243" s="385">
        <v>486</v>
      </c>
      <c r="L243" s="385">
        <v>0.8571428571428571</v>
      </c>
      <c r="M243" s="385">
        <v>27</v>
      </c>
      <c r="N243" s="385">
        <v>21</v>
      </c>
      <c r="O243" s="385">
        <v>567</v>
      </c>
      <c r="P243" s="414">
        <v>1</v>
      </c>
      <c r="Q243" s="386">
        <v>27</v>
      </c>
    </row>
    <row r="244" spans="1:17" ht="14.4" customHeight="1" x14ac:dyDescent="0.3">
      <c r="A244" s="381" t="s">
        <v>1056</v>
      </c>
      <c r="B244" s="382" t="s">
        <v>901</v>
      </c>
      <c r="C244" s="382" t="s">
        <v>902</v>
      </c>
      <c r="D244" s="382" t="s">
        <v>1013</v>
      </c>
      <c r="E244" s="382" t="s">
        <v>1014</v>
      </c>
      <c r="F244" s="385">
        <v>2</v>
      </c>
      <c r="G244" s="385">
        <v>654</v>
      </c>
      <c r="H244" s="385">
        <v>1</v>
      </c>
      <c r="I244" s="385">
        <v>327</v>
      </c>
      <c r="J244" s="385"/>
      <c r="K244" s="385"/>
      <c r="L244" s="385"/>
      <c r="M244" s="385"/>
      <c r="N244" s="385"/>
      <c r="O244" s="385"/>
      <c r="P244" s="414"/>
      <c r="Q244" s="386"/>
    </row>
    <row r="245" spans="1:17" ht="14.4" customHeight="1" x14ac:dyDescent="0.3">
      <c r="A245" s="381" t="s">
        <v>1056</v>
      </c>
      <c r="B245" s="382" t="s">
        <v>901</v>
      </c>
      <c r="C245" s="382" t="s">
        <v>902</v>
      </c>
      <c r="D245" s="382" t="s">
        <v>1015</v>
      </c>
      <c r="E245" s="382" t="s">
        <v>1016</v>
      </c>
      <c r="F245" s="385">
        <v>1</v>
      </c>
      <c r="G245" s="385">
        <v>56</v>
      </c>
      <c r="H245" s="385">
        <v>1</v>
      </c>
      <c r="I245" s="385">
        <v>56</v>
      </c>
      <c r="J245" s="385"/>
      <c r="K245" s="385"/>
      <c r="L245" s="385"/>
      <c r="M245" s="385"/>
      <c r="N245" s="385"/>
      <c r="O245" s="385"/>
      <c r="P245" s="414"/>
      <c r="Q245" s="386"/>
    </row>
    <row r="246" spans="1:17" ht="14.4" customHeight="1" x14ac:dyDescent="0.3">
      <c r="A246" s="381" t="s">
        <v>1057</v>
      </c>
      <c r="B246" s="382" t="s">
        <v>901</v>
      </c>
      <c r="C246" s="382" t="s">
        <v>902</v>
      </c>
      <c r="D246" s="382" t="s">
        <v>903</v>
      </c>
      <c r="E246" s="382" t="s">
        <v>904</v>
      </c>
      <c r="F246" s="385">
        <v>431</v>
      </c>
      <c r="G246" s="385">
        <v>68098</v>
      </c>
      <c r="H246" s="385">
        <v>1</v>
      </c>
      <c r="I246" s="385">
        <v>158</v>
      </c>
      <c r="J246" s="385">
        <v>462</v>
      </c>
      <c r="K246" s="385">
        <v>73458</v>
      </c>
      <c r="L246" s="385">
        <v>1.0787100942758965</v>
      </c>
      <c r="M246" s="385">
        <v>159</v>
      </c>
      <c r="N246" s="385">
        <v>506</v>
      </c>
      <c r="O246" s="385">
        <v>80454</v>
      </c>
      <c r="P246" s="414">
        <v>1.1814443889688391</v>
      </c>
      <c r="Q246" s="386">
        <v>159</v>
      </c>
    </row>
    <row r="247" spans="1:17" ht="14.4" customHeight="1" x14ac:dyDescent="0.3">
      <c r="A247" s="381" t="s">
        <v>1057</v>
      </c>
      <c r="B247" s="382" t="s">
        <v>901</v>
      </c>
      <c r="C247" s="382" t="s">
        <v>902</v>
      </c>
      <c r="D247" s="382" t="s">
        <v>917</v>
      </c>
      <c r="E247" s="382" t="s">
        <v>918</v>
      </c>
      <c r="F247" s="385"/>
      <c r="G247" s="385"/>
      <c r="H247" s="385"/>
      <c r="I247" s="385"/>
      <c r="J247" s="385">
        <v>9</v>
      </c>
      <c r="K247" s="385">
        <v>10485</v>
      </c>
      <c r="L247" s="385"/>
      <c r="M247" s="385">
        <v>1165</v>
      </c>
      <c r="N247" s="385">
        <v>6</v>
      </c>
      <c r="O247" s="385">
        <v>6990</v>
      </c>
      <c r="P247" s="414"/>
      <c r="Q247" s="386">
        <v>1165</v>
      </c>
    </row>
    <row r="248" spans="1:17" ht="14.4" customHeight="1" x14ac:dyDescent="0.3">
      <c r="A248" s="381" t="s">
        <v>1057</v>
      </c>
      <c r="B248" s="382" t="s">
        <v>901</v>
      </c>
      <c r="C248" s="382" t="s">
        <v>902</v>
      </c>
      <c r="D248" s="382" t="s">
        <v>919</v>
      </c>
      <c r="E248" s="382" t="s">
        <v>920</v>
      </c>
      <c r="F248" s="385">
        <v>20</v>
      </c>
      <c r="G248" s="385">
        <v>780</v>
      </c>
      <c r="H248" s="385">
        <v>1</v>
      </c>
      <c r="I248" s="385">
        <v>39</v>
      </c>
      <c r="J248" s="385">
        <v>29</v>
      </c>
      <c r="K248" s="385">
        <v>1131</v>
      </c>
      <c r="L248" s="385">
        <v>1.45</v>
      </c>
      <c r="M248" s="385">
        <v>39</v>
      </c>
      <c r="N248" s="385">
        <v>20</v>
      </c>
      <c r="O248" s="385">
        <v>780</v>
      </c>
      <c r="P248" s="414">
        <v>1</v>
      </c>
      <c r="Q248" s="386">
        <v>39</v>
      </c>
    </row>
    <row r="249" spans="1:17" ht="14.4" customHeight="1" x14ac:dyDescent="0.3">
      <c r="A249" s="381" t="s">
        <v>1057</v>
      </c>
      <c r="B249" s="382" t="s">
        <v>901</v>
      </c>
      <c r="C249" s="382" t="s">
        <v>902</v>
      </c>
      <c r="D249" s="382" t="s">
        <v>925</v>
      </c>
      <c r="E249" s="382" t="s">
        <v>926</v>
      </c>
      <c r="F249" s="385">
        <v>3</v>
      </c>
      <c r="G249" s="385">
        <v>108</v>
      </c>
      <c r="H249" s="385">
        <v>1</v>
      </c>
      <c r="I249" s="385">
        <v>36</v>
      </c>
      <c r="J249" s="385">
        <v>21</v>
      </c>
      <c r="K249" s="385">
        <v>777</v>
      </c>
      <c r="L249" s="385">
        <v>7.1944444444444446</v>
      </c>
      <c r="M249" s="385">
        <v>37</v>
      </c>
      <c r="N249" s="385">
        <v>18</v>
      </c>
      <c r="O249" s="385">
        <v>666</v>
      </c>
      <c r="P249" s="414">
        <v>6.166666666666667</v>
      </c>
      <c r="Q249" s="386">
        <v>37</v>
      </c>
    </row>
    <row r="250" spans="1:17" ht="14.4" customHeight="1" x14ac:dyDescent="0.3">
      <c r="A250" s="381" t="s">
        <v>1057</v>
      </c>
      <c r="B250" s="382" t="s">
        <v>901</v>
      </c>
      <c r="C250" s="382" t="s">
        <v>902</v>
      </c>
      <c r="D250" s="382" t="s">
        <v>931</v>
      </c>
      <c r="E250" s="382" t="s">
        <v>932</v>
      </c>
      <c r="F250" s="385">
        <v>13</v>
      </c>
      <c r="G250" s="385">
        <v>520</v>
      </c>
      <c r="H250" s="385">
        <v>1</v>
      </c>
      <c r="I250" s="385">
        <v>40</v>
      </c>
      <c r="J250" s="385">
        <v>6</v>
      </c>
      <c r="K250" s="385">
        <v>246</v>
      </c>
      <c r="L250" s="385">
        <v>0.47307692307692306</v>
      </c>
      <c r="M250" s="385">
        <v>41</v>
      </c>
      <c r="N250" s="385">
        <v>1</v>
      </c>
      <c r="O250" s="385">
        <v>41</v>
      </c>
      <c r="P250" s="414">
        <v>7.8846153846153844E-2</v>
      </c>
      <c r="Q250" s="386">
        <v>41</v>
      </c>
    </row>
    <row r="251" spans="1:17" ht="14.4" customHeight="1" x14ac:dyDescent="0.3">
      <c r="A251" s="381" t="s">
        <v>1057</v>
      </c>
      <c r="B251" s="382" t="s">
        <v>901</v>
      </c>
      <c r="C251" s="382" t="s">
        <v>902</v>
      </c>
      <c r="D251" s="382" t="s">
        <v>933</v>
      </c>
      <c r="E251" s="382" t="s">
        <v>934</v>
      </c>
      <c r="F251" s="385">
        <v>2</v>
      </c>
      <c r="G251" s="385">
        <v>980</v>
      </c>
      <c r="H251" s="385">
        <v>1</v>
      </c>
      <c r="I251" s="385">
        <v>490</v>
      </c>
      <c r="J251" s="385"/>
      <c r="K251" s="385"/>
      <c r="L251" s="385"/>
      <c r="M251" s="385"/>
      <c r="N251" s="385">
        <v>1</v>
      </c>
      <c r="O251" s="385">
        <v>490</v>
      </c>
      <c r="P251" s="414">
        <v>0.5</v>
      </c>
      <c r="Q251" s="386">
        <v>490</v>
      </c>
    </row>
    <row r="252" spans="1:17" ht="14.4" customHeight="1" x14ac:dyDescent="0.3">
      <c r="A252" s="381" t="s">
        <v>1057</v>
      </c>
      <c r="B252" s="382" t="s">
        <v>901</v>
      </c>
      <c r="C252" s="382" t="s">
        <v>902</v>
      </c>
      <c r="D252" s="382" t="s">
        <v>935</v>
      </c>
      <c r="E252" s="382" t="s">
        <v>936</v>
      </c>
      <c r="F252" s="385"/>
      <c r="G252" s="385"/>
      <c r="H252" s="385"/>
      <c r="I252" s="385"/>
      <c r="J252" s="385">
        <v>5</v>
      </c>
      <c r="K252" s="385">
        <v>155</v>
      </c>
      <c r="L252" s="385"/>
      <c r="M252" s="385">
        <v>31</v>
      </c>
      <c r="N252" s="385">
        <v>5</v>
      </c>
      <c r="O252" s="385">
        <v>155</v>
      </c>
      <c r="P252" s="414"/>
      <c r="Q252" s="386">
        <v>31</v>
      </c>
    </row>
    <row r="253" spans="1:17" ht="14.4" customHeight="1" x14ac:dyDescent="0.3">
      <c r="A253" s="381" t="s">
        <v>1057</v>
      </c>
      <c r="B253" s="382" t="s">
        <v>901</v>
      </c>
      <c r="C253" s="382" t="s">
        <v>902</v>
      </c>
      <c r="D253" s="382" t="s">
        <v>939</v>
      </c>
      <c r="E253" s="382" t="s">
        <v>940</v>
      </c>
      <c r="F253" s="385">
        <v>11</v>
      </c>
      <c r="G253" s="385">
        <v>2244</v>
      </c>
      <c r="H253" s="385">
        <v>1</v>
      </c>
      <c r="I253" s="385">
        <v>204</v>
      </c>
      <c r="J253" s="385">
        <v>9</v>
      </c>
      <c r="K253" s="385">
        <v>1845</v>
      </c>
      <c r="L253" s="385">
        <v>0.82219251336898391</v>
      </c>
      <c r="M253" s="385">
        <v>205</v>
      </c>
      <c r="N253" s="385">
        <v>15</v>
      </c>
      <c r="O253" s="385">
        <v>3075</v>
      </c>
      <c r="P253" s="414">
        <v>1.3703208556149733</v>
      </c>
      <c r="Q253" s="386">
        <v>205</v>
      </c>
    </row>
    <row r="254" spans="1:17" ht="14.4" customHeight="1" x14ac:dyDescent="0.3">
      <c r="A254" s="381" t="s">
        <v>1057</v>
      </c>
      <c r="B254" s="382" t="s">
        <v>901</v>
      </c>
      <c r="C254" s="382" t="s">
        <v>902</v>
      </c>
      <c r="D254" s="382" t="s">
        <v>941</v>
      </c>
      <c r="E254" s="382" t="s">
        <v>942</v>
      </c>
      <c r="F254" s="385">
        <v>11</v>
      </c>
      <c r="G254" s="385">
        <v>4136</v>
      </c>
      <c r="H254" s="385">
        <v>1</v>
      </c>
      <c r="I254" s="385">
        <v>376</v>
      </c>
      <c r="J254" s="385">
        <v>10</v>
      </c>
      <c r="K254" s="385">
        <v>3770</v>
      </c>
      <c r="L254" s="385">
        <v>0.91150870406189555</v>
      </c>
      <c r="M254" s="385">
        <v>377</v>
      </c>
      <c r="N254" s="385">
        <v>17</v>
      </c>
      <c r="O254" s="385">
        <v>6409</v>
      </c>
      <c r="P254" s="414">
        <v>1.5495647969052224</v>
      </c>
      <c r="Q254" s="386">
        <v>377</v>
      </c>
    </row>
    <row r="255" spans="1:17" ht="14.4" customHeight="1" x14ac:dyDescent="0.3">
      <c r="A255" s="381" t="s">
        <v>1057</v>
      </c>
      <c r="B255" s="382" t="s">
        <v>901</v>
      </c>
      <c r="C255" s="382" t="s">
        <v>902</v>
      </c>
      <c r="D255" s="382" t="s">
        <v>949</v>
      </c>
      <c r="E255" s="382" t="s">
        <v>950</v>
      </c>
      <c r="F255" s="385">
        <v>44</v>
      </c>
      <c r="G255" s="385">
        <v>704</v>
      </c>
      <c r="H255" s="385">
        <v>1</v>
      </c>
      <c r="I255" s="385">
        <v>16</v>
      </c>
      <c r="J255" s="385">
        <v>27</v>
      </c>
      <c r="K255" s="385">
        <v>432</v>
      </c>
      <c r="L255" s="385">
        <v>0.61363636363636365</v>
      </c>
      <c r="M255" s="385">
        <v>16</v>
      </c>
      <c r="N255" s="385">
        <v>17</v>
      </c>
      <c r="O255" s="385">
        <v>272</v>
      </c>
      <c r="P255" s="414">
        <v>0.38636363636363635</v>
      </c>
      <c r="Q255" s="386">
        <v>16</v>
      </c>
    </row>
    <row r="256" spans="1:17" ht="14.4" customHeight="1" x14ac:dyDescent="0.3">
      <c r="A256" s="381" t="s">
        <v>1057</v>
      </c>
      <c r="B256" s="382" t="s">
        <v>901</v>
      </c>
      <c r="C256" s="382" t="s">
        <v>902</v>
      </c>
      <c r="D256" s="382" t="s">
        <v>951</v>
      </c>
      <c r="E256" s="382" t="s">
        <v>952</v>
      </c>
      <c r="F256" s="385"/>
      <c r="G256" s="385"/>
      <c r="H256" s="385"/>
      <c r="I256" s="385"/>
      <c r="J256" s="385">
        <v>1</v>
      </c>
      <c r="K256" s="385">
        <v>133</v>
      </c>
      <c r="L256" s="385"/>
      <c r="M256" s="385">
        <v>133</v>
      </c>
      <c r="N256" s="385"/>
      <c r="O256" s="385"/>
      <c r="P256" s="414"/>
      <c r="Q256" s="386"/>
    </row>
    <row r="257" spans="1:17" ht="14.4" customHeight="1" x14ac:dyDescent="0.3">
      <c r="A257" s="381" t="s">
        <v>1057</v>
      </c>
      <c r="B257" s="382" t="s">
        <v>901</v>
      </c>
      <c r="C257" s="382" t="s">
        <v>902</v>
      </c>
      <c r="D257" s="382" t="s">
        <v>957</v>
      </c>
      <c r="E257" s="382" t="s">
        <v>958</v>
      </c>
      <c r="F257" s="385">
        <v>38</v>
      </c>
      <c r="G257" s="385">
        <v>4256</v>
      </c>
      <c r="H257" s="385">
        <v>1</v>
      </c>
      <c r="I257" s="385">
        <v>112</v>
      </c>
      <c r="J257" s="385">
        <v>51</v>
      </c>
      <c r="K257" s="385">
        <v>5763</v>
      </c>
      <c r="L257" s="385">
        <v>1.3540883458646618</v>
      </c>
      <c r="M257" s="385">
        <v>113</v>
      </c>
      <c r="N257" s="385">
        <v>47</v>
      </c>
      <c r="O257" s="385">
        <v>5311</v>
      </c>
      <c r="P257" s="414">
        <v>1.2478853383458646</v>
      </c>
      <c r="Q257" s="386">
        <v>113</v>
      </c>
    </row>
    <row r="258" spans="1:17" ht="14.4" customHeight="1" x14ac:dyDescent="0.3">
      <c r="A258" s="381" t="s">
        <v>1057</v>
      </c>
      <c r="B258" s="382" t="s">
        <v>901</v>
      </c>
      <c r="C258" s="382" t="s">
        <v>902</v>
      </c>
      <c r="D258" s="382" t="s">
        <v>959</v>
      </c>
      <c r="E258" s="382" t="s">
        <v>960</v>
      </c>
      <c r="F258" s="385">
        <v>5</v>
      </c>
      <c r="G258" s="385">
        <v>415</v>
      </c>
      <c r="H258" s="385">
        <v>1</v>
      </c>
      <c r="I258" s="385">
        <v>83</v>
      </c>
      <c r="J258" s="385">
        <v>38</v>
      </c>
      <c r="K258" s="385">
        <v>3192</v>
      </c>
      <c r="L258" s="385">
        <v>7.6915662650602412</v>
      </c>
      <c r="M258" s="385">
        <v>84</v>
      </c>
      <c r="N258" s="385">
        <v>40</v>
      </c>
      <c r="O258" s="385">
        <v>3360</v>
      </c>
      <c r="P258" s="414">
        <v>8.0963855421686741</v>
      </c>
      <c r="Q258" s="386">
        <v>84</v>
      </c>
    </row>
    <row r="259" spans="1:17" ht="14.4" customHeight="1" x14ac:dyDescent="0.3">
      <c r="A259" s="381" t="s">
        <v>1057</v>
      </c>
      <c r="B259" s="382" t="s">
        <v>901</v>
      </c>
      <c r="C259" s="382" t="s">
        <v>902</v>
      </c>
      <c r="D259" s="382" t="s">
        <v>961</v>
      </c>
      <c r="E259" s="382" t="s">
        <v>962</v>
      </c>
      <c r="F259" s="385">
        <v>1</v>
      </c>
      <c r="G259" s="385">
        <v>95</v>
      </c>
      <c r="H259" s="385">
        <v>1</v>
      </c>
      <c r="I259" s="385">
        <v>95</v>
      </c>
      <c r="J259" s="385"/>
      <c r="K259" s="385"/>
      <c r="L259" s="385"/>
      <c r="M259" s="385"/>
      <c r="N259" s="385">
        <v>1</v>
      </c>
      <c r="O259" s="385">
        <v>96</v>
      </c>
      <c r="P259" s="414">
        <v>1.0105263157894737</v>
      </c>
      <c r="Q259" s="386">
        <v>96</v>
      </c>
    </row>
    <row r="260" spans="1:17" ht="14.4" customHeight="1" x14ac:dyDescent="0.3">
      <c r="A260" s="381" t="s">
        <v>1057</v>
      </c>
      <c r="B260" s="382" t="s">
        <v>901</v>
      </c>
      <c r="C260" s="382" t="s">
        <v>902</v>
      </c>
      <c r="D260" s="382" t="s">
        <v>963</v>
      </c>
      <c r="E260" s="382" t="s">
        <v>964</v>
      </c>
      <c r="F260" s="385">
        <v>3</v>
      </c>
      <c r="G260" s="385">
        <v>63</v>
      </c>
      <c r="H260" s="385">
        <v>1</v>
      </c>
      <c r="I260" s="385">
        <v>21</v>
      </c>
      <c r="J260" s="385">
        <v>3</v>
      </c>
      <c r="K260" s="385">
        <v>63</v>
      </c>
      <c r="L260" s="385">
        <v>1</v>
      </c>
      <c r="M260" s="385">
        <v>21</v>
      </c>
      <c r="N260" s="385">
        <v>3</v>
      </c>
      <c r="O260" s="385">
        <v>63</v>
      </c>
      <c r="P260" s="414">
        <v>1</v>
      </c>
      <c r="Q260" s="386">
        <v>21</v>
      </c>
    </row>
    <row r="261" spans="1:17" ht="14.4" customHeight="1" x14ac:dyDescent="0.3">
      <c r="A261" s="381" t="s">
        <v>1057</v>
      </c>
      <c r="B261" s="382" t="s">
        <v>901</v>
      </c>
      <c r="C261" s="382" t="s">
        <v>902</v>
      </c>
      <c r="D261" s="382" t="s">
        <v>965</v>
      </c>
      <c r="E261" s="382" t="s">
        <v>966</v>
      </c>
      <c r="F261" s="385">
        <v>12</v>
      </c>
      <c r="G261" s="385">
        <v>5832</v>
      </c>
      <c r="H261" s="385">
        <v>1</v>
      </c>
      <c r="I261" s="385">
        <v>486</v>
      </c>
      <c r="J261" s="385">
        <v>23</v>
      </c>
      <c r="K261" s="385">
        <v>11178</v>
      </c>
      <c r="L261" s="385">
        <v>1.9166666666666667</v>
      </c>
      <c r="M261" s="385">
        <v>486</v>
      </c>
      <c r="N261" s="385">
        <v>20</v>
      </c>
      <c r="O261" s="385">
        <v>9720</v>
      </c>
      <c r="P261" s="414">
        <v>1.6666666666666667</v>
      </c>
      <c r="Q261" s="386">
        <v>486</v>
      </c>
    </row>
    <row r="262" spans="1:17" ht="14.4" customHeight="1" x14ac:dyDescent="0.3">
      <c r="A262" s="381" t="s">
        <v>1057</v>
      </c>
      <c r="B262" s="382" t="s">
        <v>901</v>
      </c>
      <c r="C262" s="382" t="s">
        <v>902</v>
      </c>
      <c r="D262" s="382" t="s">
        <v>973</v>
      </c>
      <c r="E262" s="382" t="s">
        <v>974</v>
      </c>
      <c r="F262" s="385">
        <v>5</v>
      </c>
      <c r="G262" s="385">
        <v>200</v>
      </c>
      <c r="H262" s="385">
        <v>1</v>
      </c>
      <c r="I262" s="385">
        <v>40</v>
      </c>
      <c r="J262" s="385">
        <v>12</v>
      </c>
      <c r="K262" s="385">
        <v>480</v>
      </c>
      <c r="L262" s="385">
        <v>2.4</v>
      </c>
      <c r="M262" s="385">
        <v>40</v>
      </c>
      <c r="N262" s="385">
        <v>14</v>
      </c>
      <c r="O262" s="385">
        <v>560</v>
      </c>
      <c r="P262" s="414">
        <v>2.8</v>
      </c>
      <c r="Q262" s="386">
        <v>40</v>
      </c>
    </row>
    <row r="263" spans="1:17" ht="14.4" customHeight="1" x14ac:dyDescent="0.3">
      <c r="A263" s="381" t="s">
        <v>1057</v>
      </c>
      <c r="B263" s="382" t="s">
        <v>901</v>
      </c>
      <c r="C263" s="382" t="s">
        <v>902</v>
      </c>
      <c r="D263" s="382" t="s">
        <v>985</v>
      </c>
      <c r="E263" s="382" t="s">
        <v>986</v>
      </c>
      <c r="F263" s="385">
        <v>1</v>
      </c>
      <c r="G263" s="385">
        <v>2013</v>
      </c>
      <c r="H263" s="385">
        <v>1</v>
      </c>
      <c r="I263" s="385">
        <v>2013</v>
      </c>
      <c r="J263" s="385">
        <v>1</v>
      </c>
      <c r="K263" s="385">
        <v>2029</v>
      </c>
      <c r="L263" s="385">
        <v>1.0079483358171883</v>
      </c>
      <c r="M263" s="385">
        <v>2029</v>
      </c>
      <c r="N263" s="385">
        <v>2</v>
      </c>
      <c r="O263" s="385">
        <v>4058</v>
      </c>
      <c r="P263" s="414">
        <v>2.0158966716343767</v>
      </c>
      <c r="Q263" s="386">
        <v>2029</v>
      </c>
    </row>
    <row r="264" spans="1:17" ht="14.4" customHeight="1" x14ac:dyDescent="0.3">
      <c r="A264" s="381" t="s">
        <v>1057</v>
      </c>
      <c r="B264" s="382" t="s">
        <v>901</v>
      </c>
      <c r="C264" s="382" t="s">
        <v>902</v>
      </c>
      <c r="D264" s="382" t="s">
        <v>987</v>
      </c>
      <c r="E264" s="382" t="s">
        <v>988</v>
      </c>
      <c r="F264" s="385">
        <v>1</v>
      </c>
      <c r="G264" s="385">
        <v>603</v>
      </c>
      <c r="H264" s="385">
        <v>1</v>
      </c>
      <c r="I264" s="385">
        <v>603</v>
      </c>
      <c r="J264" s="385"/>
      <c r="K264" s="385"/>
      <c r="L264" s="385"/>
      <c r="M264" s="385"/>
      <c r="N264" s="385">
        <v>2</v>
      </c>
      <c r="O264" s="385">
        <v>1208</v>
      </c>
      <c r="P264" s="414">
        <v>2.0033167495854065</v>
      </c>
      <c r="Q264" s="386">
        <v>604</v>
      </c>
    </row>
    <row r="265" spans="1:17" ht="14.4" customHeight="1" x14ac:dyDescent="0.3">
      <c r="A265" s="381" t="s">
        <v>1057</v>
      </c>
      <c r="B265" s="382" t="s">
        <v>901</v>
      </c>
      <c r="C265" s="382" t="s">
        <v>902</v>
      </c>
      <c r="D265" s="382" t="s">
        <v>1058</v>
      </c>
      <c r="E265" s="382" t="s">
        <v>1059</v>
      </c>
      <c r="F265" s="385">
        <v>68</v>
      </c>
      <c r="G265" s="385">
        <v>2652</v>
      </c>
      <c r="H265" s="385">
        <v>1</v>
      </c>
      <c r="I265" s="385">
        <v>39</v>
      </c>
      <c r="J265" s="385">
        <v>60</v>
      </c>
      <c r="K265" s="385">
        <v>2400</v>
      </c>
      <c r="L265" s="385">
        <v>0.90497737556561086</v>
      </c>
      <c r="M265" s="385">
        <v>40</v>
      </c>
      <c r="N265" s="385">
        <v>112</v>
      </c>
      <c r="O265" s="385">
        <v>4480</v>
      </c>
      <c r="P265" s="414">
        <v>1.6892911010558069</v>
      </c>
      <c r="Q265" s="386">
        <v>40</v>
      </c>
    </row>
    <row r="266" spans="1:17" ht="14.4" customHeight="1" x14ac:dyDescent="0.3">
      <c r="A266" s="381" t="s">
        <v>1060</v>
      </c>
      <c r="B266" s="382" t="s">
        <v>901</v>
      </c>
      <c r="C266" s="382" t="s">
        <v>902</v>
      </c>
      <c r="D266" s="382" t="s">
        <v>903</v>
      </c>
      <c r="E266" s="382" t="s">
        <v>904</v>
      </c>
      <c r="F266" s="385">
        <v>103</v>
      </c>
      <c r="G266" s="385">
        <v>16274</v>
      </c>
      <c r="H266" s="385">
        <v>1</v>
      </c>
      <c r="I266" s="385">
        <v>158</v>
      </c>
      <c r="J266" s="385">
        <v>80</v>
      </c>
      <c r="K266" s="385">
        <v>12720</v>
      </c>
      <c r="L266" s="385">
        <v>0.78161484576625295</v>
      </c>
      <c r="M266" s="385">
        <v>159</v>
      </c>
      <c r="N266" s="385">
        <v>83</v>
      </c>
      <c r="O266" s="385">
        <v>13197</v>
      </c>
      <c r="P266" s="414">
        <v>0.81092540248248746</v>
      </c>
      <c r="Q266" s="386">
        <v>159</v>
      </c>
    </row>
    <row r="267" spans="1:17" ht="14.4" customHeight="1" x14ac:dyDescent="0.3">
      <c r="A267" s="381" t="s">
        <v>1060</v>
      </c>
      <c r="B267" s="382" t="s">
        <v>901</v>
      </c>
      <c r="C267" s="382" t="s">
        <v>902</v>
      </c>
      <c r="D267" s="382" t="s">
        <v>919</v>
      </c>
      <c r="E267" s="382" t="s">
        <v>920</v>
      </c>
      <c r="F267" s="385">
        <v>18</v>
      </c>
      <c r="G267" s="385">
        <v>702</v>
      </c>
      <c r="H267" s="385">
        <v>1</v>
      </c>
      <c r="I267" s="385">
        <v>39</v>
      </c>
      <c r="J267" s="385">
        <v>9</v>
      </c>
      <c r="K267" s="385">
        <v>351</v>
      </c>
      <c r="L267" s="385">
        <v>0.5</v>
      </c>
      <c r="M267" s="385">
        <v>39</v>
      </c>
      <c r="N267" s="385">
        <v>12</v>
      </c>
      <c r="O267" s="385">
        <v>468</v>
      </c>
      <c r="P267" s="414">
        <v>0.66666666666666663</v>
      </c>
      <c r="Q267" s="386">
        <v>39</v>
      </c>
    </row>
    <row r="268" spans="1:17" ht="14.4" customHeight="1" x14ac:dyDescent="0.3">
      <c r="A268" s="381" t="s">
        <v>1060</v>
      </c>
      <c r="B268" s="382" t="s">
        <v>901</v>
      </c>
      <c r="C268" s="382" t="s">
        <v>902</v>
      </c>
      <c r="D268" s="382" t="s">
        <v>923</v>
      </c>
      <c r="E268" s="382" t="s">
        <v>924</v>
      </c>
      <c r="F268" s="385"/>
      <c r="G268" s="385"/>
      <c r="H268" s="385"/>
      <c r="I268" s="385"/>
      <c r="J268" s="385">
        <v>2</v>
      </c>
      <c r="K268" s="385">
        <v>764</v>
      </c>
      <c r="L268" s="385"/>
      <c r="M268" s="385">
        <v>382</v>
      </c>
      <c r="N268" s="385"/>
      <c r="O268" s="385"/>
      <c r="P268" s="414"/>
      <c r="Q268" s="386"/>
    </row>
    <row r="269" spans="1:17" ht="14.4" customHeight="1" x14ac:dyDescent="0.3">
      <c r="A269" s="381" t="s">
        <v>1060</v>
      </c>
      <c r="B269" s="382" t="s">
        <v>901</v>
      </c>
      <c r="C269" s="382" t="s">
        <v>902</v>
      </c>
      <c r="D269" s="382" t="s">
        <v>929</v>
      </c>
      <c r="E269" s="382" t="s">
        <v>930</v>
      </c>
      <c r="F269" s="385"/>
      <c r="G269" s="385"/>
      <c r="H269" s="385"/>
      <c r="I269" s="385"/>
      <c r="J269" s="385">
        <v>3</v>
      </c>
      <c r="K269" s="385">
        <v>1332</v>
      </c>
      <c r="L269" s="385"/>
      <c r="M269" s="385">
        <v>444</v>
      </c>
      <c r="N269" s="385"/>
      <c r="O269" s="385"/>
      <c r="P269" s="414"/>
      <c r="Q269" s="386"/>
    </row>
    <row r="270" spans="1:17" ht="14.4" customHeight="1" x14ac:dyDescent="0.3">
      <c r="A270" s="381" t="s">
        <v>1060</v>
      </c>
      <c r="B270" s="382" t="s">
        <v>901</v>
      </c>
      <c r="C270" s="382" t="s">
        <v>902</v>
      </c>
      <c r="D270" s="382" t="s">
        <v>933</v>
      </c>
      <c r="E270" s="382" t="s">
        <v>934</v>
      </c>
      <c r="F270" s="385">
        <v>1</v>
      </c>
      <c r="G270" s="385">
        <v>490</v>
      </c>
      <c r="H270" s="385">
        <v>1</v>
      </c>
      <c r="I270" s="385">
        <v>490</v>
      </c>
      <c r="J270" s="385"/>
      <c r="K270" s="385"/>
      <c r="L270" s="385"/>
      <c r="M270" s="385"/>
      <c r="N270" s="385"/>
      <c r="O270" s="385"/>
      <c r="P270" s="414"/>
      <c r="Q270" s="386"/>
    </row>
    <row r="271" spans="1:17" ht="14.4" customHeight="1" x14ac:dyDescent="0.3">
      <c r="A271" s="381" t="s">
        <v>1060</v>
      </c>
      <c r="B271" s="382" t="s">
        <v>901</v>
      </c>
      <c r="C271" s="382" t="s">
        <v>902</v>
      </c>
      <c r="D271" s="382" t="s">
        <v>935</v>
      </c>
      <c r="E271" s="382" t="s">
        <v>936</v>
      </c>
      <c r="F271" s="385">
        <v>2</v>
      </c>
      <c r="G271" s="385">
        <v>62</v>
      </c>
      <c r="H271" s="385">
        <v>1</v>
      </c>
      <c r="I271" s="385">
        <v>31</v>
      </c>
      <c r="J271" s="385"/>
      <c r="K271" s="385"/>
      <c r="L271" s="385"/>
      <c r="M271" s="385"/>
      <c r="N271" s="385"/>
      <c r="O271" s="385"/>
      <c r="P271" s="414"/>
      <c r="Q271" s="386"/>
    </row>
    <row r="272" spans="1:17" ht="14.4" customHeight="1" x14ac:dyDescent="0.3">
      <c r="A272" s="381" t="s">
        <v>1060</v>
      </c>
      <c r="B272" s="382" t="s">
        <v>901</v>
      </c>
      <c r="C272" s="382" t="s">
        <v>902</v>
      </c>
      <c r="D272" s="382" t="s">
        <v>939</v>
      </c>
      <c r="E272" s="382" t="s">
        <v>940</v>
      </c>
      <c r="F272" s="385"/>
      <c r="G272" s="385"/>
      <c r="H272" s="385"/>
      <c r="I272" s="385"/>
      <c r="J272" s="385">
        <v>1</v>
      </c>
      <c r="K272" s="385">
        <v>205</v>
      </c>
      <c r="L272" s="385"/>
      <c r="M272" s="385">
        <v>205</v>
      </c>
      <c r="N272" s="385"/>
      <c r="O272" s="385"/>
      <c r="P272" s="414"/>
      <c r="Q272" s="386"/>
    </row>
    <row r="273" spans="1:17" ht="14.4" customHeight="1" x14ac:dyDescent="0.3">
      <c r="A273" s="381" t="s">
        <v>1060</v>
      </c>
      <c r="B273" s="382" t="s">
        <v>901</v>
      </c>
      <c r="C273" s="382" t="s">
        <v>902</v>
      </c>
      <c r="D273" s="382" t="s">
        <v>941</v>
      </c>
      <c r="E273" s="382" t="s">
        <v>942</v>
      </c>
      <c r="F273" s="385"/>
      <c r="G273" s="385"/>
      <c r="H273" s="385"/>
      <c r="I273" s="385"/>
      <c r="J273" s="385">
        <v>1</v>
      </c>
      <c r="K273" s="385">
        <v>377</v>
      </c>
      <c r="L273" s="385"/>
      <c r="M273" s="385">
        <v>377</v>
      </c>
      <c r="N273" s="385"/>
      <c r="O273" s="385"/>
      <c r="P273" s="414"/>
      <c r="Q273" s="386"/>
    </row>
    <row r="274" spans="1:17" ht="14.4" customHeight="1" x14ac:dyDescent="0.3">
      <c r="A274" s="381" t="s">
        <v>1060</v>
      </c>
      <c r="B274" s="382" t="s">
        <v>901</v>
      </c>
      <c r="C274" s="382" t="s">
        <v>902</v>
      </c>
      <c r="D274" s="382" t="s">
        <v>945</v>
      </c>
      <c r="E274" s="382" t="s">
        <v>946</v>
      </c>
      <c r="F274" s="385"/>
      <c r="G274" s="385"/>
      <c r="H274" s="385"/>
      <c r="I274" s="385"/>
      <c r="J274" s="385">
        <v>2</v>
      </c>
      <c r="K274" s="385">
        <v>258</v>
      </c>
      <c r="L274" s="385"/>
      <c r="M274" s="385">
        <v>129</v>
      </c>
      <c r="N274" s="385"/>
      <c r="O274" s="385"/>
      <c r="P274" s="414"/>
      <c r="Q274" s="386"/>
    </row>
    <row r="275" spans="1:17" ht="14.4" customHeight="1" x14ac:dyDescent="0.3">
      <c r="A275" s="381" t="s">
        <v>1060</v>
      </c>
      <c r="B275" s="382" t="s">
        <v>901</v>
      </c>
      <c r="C275" s="382" t="s">
        <v>902</v>
      </c>
      <c r="D275" s="382" t="s">
        <v>949</v>
      </c>
      <c r="E275" s="382" t="s">
        <v>950</v>
      </c>
      <c r="F275" s="385">
        <v>3</v>
      </c>
      <c r="G275" s="385">
        <v>48</v>
      </c>
      <c r="H275" s="385">
        <v>1</v>
      </c>
      <c r="I275" s="385">
        <v>16</v>
      </c>
      <c r="J275" s="385">
        <v>8</v>
      </c>
      <c r="K275" s="385">
        <v>128</v>
      </c>
      <c r="L275" s="385">
        <v>2.6666666666666665</v>
      </c>
      <c r="M275" s="385">
        <v>16</v>
      </c>
      <c r="N275" s="385"/>
      <c r="O275" s="385"/>
      <c r="P275" s="414"/>
      <c r="Q275" s="386"/>
    </row>
    <row r="276" spans="1:17" ht="14.4" customHeight="1" x14ac:dyDescent="0.3">
      <c r="A276" s="381" t="s">
        <v>1060</v>
      </c>
      <c r="B276" s="382" t="s">
        <v>901</v>
      </c>
      <c r="C276" s="382" t="s">
        <v>902</v>
      </c>
      <c r="D276" s="382" t="s">
        <v>953</v>
      </c>
      <c r="E276" s="382" t="s">
        <v>954</v>
      </c>
      <c r="F276" s="385">
        <v>3</v>
      </c>
      <c r="G276" s="385">
        <v>303</v>
      </c>
      <c r="H276" s="385">
        <v>1</v>
      </c>
      <c r="I276" s="385">
        <v>101</v>
      </c>
      <c r="J276" s="385">
        <v>1</v>
      </c>
      <c r="K276" s="385">
        <v>102</v>
      </c>
      <c r="L276" s="385">
        <v>0.33663366336633666</v>
      </c>
      <c r="M276" s="385">
        <v>102</v>
      </c>
      <c r="N276" s="385"/>
      <c r="O276" s="385"/>
      <c r="P276" s="414"/>
      <c r="Q276" s="386"/>
    </row>
    <row r="277" spans="1:17" ht="14.4" customHeight="1" x14ac:dyDescent="0.3">
      <c r="A277" s="381" t="s">
        <v>1060</v>
      </c>
      <c r="B277" s="382" t="s">
        <v>901</v>
      </c>
      <c r="C277" s="382" t="s">
        <v>902</v>
      </c>
      <c r="D277" s="382" t="s">
        <v>957</v>
      </c>
      <c r="E277" s="382" t="s">
        <v>958</v>
      </c>
      <c r="F277" s="385">
        <v>103</v>
      </c>
      <c r="G277" s="385">
        <v>11536</v>
      </c>
      <c r="H277" s="385">
        <v>1</v>
      </c>
      <c r="I277" s="385">
        <v>112</v>
      </c>
      <c r="J277" s="385">
        <v>72</v>
      </c>
      <c r="K277" s="385">
        <v>8136</v>
      </c>
      <c r="L277" s="385">
        <v>0.70527045769764218</v>
      </c>
      <c r="M277" s="385">
        <v>113</v>
      </c>
      <c r="N277" s="385">
        <v>79</v>
      </c>
      <c r="O277" s="385">
        <v>8927</v>
      </c>
      <c r="P277" s="414">
        <v>0.77383841886269067</v>
      </c>
      <c r="Q277" s="386">
        <v>113</v>
      </c>
    </row>
    <row r="278" spans="1:17" ht="14.4" customHeight="1" x14ac:dyDescent="0.3">
      <c r="A278" s="381" t="s">
        <v>1060</v>
      </c>
      <c r="B278" s="382" t="s">
        <v>901</v>
      </c>
      <c r="C278" s="382" t="s">
        <v>902</v>
      </c>
      <c r="D278" s="382" t="s">
        <v>959</v>
      </c>
      <c r="E278" s="382" t="s">
        <v>960</v>
      </c>
      <c r="F278" s="385">
        <v>12</v>
      </c>
      <c r="G278" s="385">
        <v>996</v>
      </c>
      <c r="H278" s="385">
        <v>1</v>
      </c>
      <c r="I278" s="385">
        <v>83</v>
      </c>
      <c r="J278" s="385">
        <v>8</v>
      </c>
      <c r="K278" s="385">
        <v>672</v>
      </c>
      <c r="L278" s="385">
        <v>0.67469879518072284</v>
      </c>
      <c r="M278" s="385">
        <v>84</v>
      </c>
      <c r="N278" s="385">
        <v>11</v>
      </c>
      <c r="O278" s="385">
        <v>924</v>
      </c>
      <c r="P278" s="414">
        <v>0.92771084337349397</v>
      </c>
      <c r="Q278" s="386">
        <v>84</v>
      </c>
    </row>
    <row r="279" spans="1:17" ht="14.4" customHeight="1" x14ac:dyDescent="0.3">
      <c r="A279" s="381" t="s">
        <v>1060</v>
      </c>
      <c r="B279" s="382" t="s">
        <v>901</v>
      </c>
      <c r="C279" s="382" t="s">
        <v>902</v>
      </c>
      <c r="D279" s="382" t="s">
        <v>963</v>
      </c>
      <c r="E279" s="382" t="s">
        <v>964</v>
      </c>
      <c r="F279" s="385">
        <v>3</v>
      </c>
      <c r="G279" s="385">
        <v>63</v>
      </c>
      <c r="H279" s="385">
        <v>1</v>
      </c>
      <c r="I279" s="385">
        <v>21</v>
      </c>
      <c r="J279" s="385">
        <v>6</v>
      </c>
      <c r="K279" s="385">
        <v>126</v>
      </c>
      <c r="L279" s="385">
        <v>2</v>
      </c>
      <c r="M279" s="385">
        <v>21</v>
      </c>
      <c r="N279" s="385">
        <v>3</v>
      </c>
      <c r="O279" s="385">
        <v>63</v>
      </c>
      <c r="P279" s="414">
        <v>1</v>
      </c>
      <c r="Q279" s="386">
        <v>21</v>
      </c>
    </row>
    <row r="280" spans="1:17" ht="14.4" customHeight="1" x14ac:dyDescent="0.3">
      <c r="A280" s="381" t="s">
        <v>1060</v>
      </c>
      <c r="B280" s="382" t="s">
        <v>901</v>
      </c>
      <c r="C280" s="382" t="s">
        <v>902</v>
      </c>
      <c r="D280" s="382" t="s">
        <v>965</v>
      </c>
      <c r="E280" s="382" t="s">
        <v>966</v>
      </c>
      <c r="F280" s="385">
        <v>7</v>
      </c>
      <c r="G280" s="385">
        <v>3402</v>
      </c>
      <c r="H280" s="385">
        <v>1</v>
      </c>
      <c r="I280" s="385">
        <v>486</v>
      </c>
      <c r="J280" s="385">
        <v>8</v>
      </c>
      <c r="K280" s="385">
        <v>3888</v>
      </c>
      <c r="L280" s="385">
        <v>1.1428571428571428</v>
      </c>
      <c r="M280" s="385">
        <v>486</v>
      </c>
      <c r="N280" s="385"/>
      <c r="O280" s="385"/>
      <c r="P280" s="414"/>
      <c r="Q280" s="386"/>
    </row>
    <row r="281" spans="1:17" ht="14.4" customHeight="1" x14ac:dyDescent="0.3">
      <c r="A281" s="381" t="s">
        <v>1060</v>
      </c>
      <c r="B281" s="382" t="s">
        <v>901</v>
      </c>
      <c r="C281" s="382" t="s">
        <v>902</v>
      </c>
      <c r="D281" s="382" t="s">
        <v>973</v>
      </c>
      <c r="E281" s="382" t="s">
        <v>974</v>
      </c>
      <c r="F281" s="385">
        <v>13</v>
      </c>
      <c r="G281" s="385">
        <v>520</v>
      </c>
      <c r="H281" s="385">
        <v>1</v>
      </c>
      <c r="I281" s="385">
        <v>40</v>
      </c>
      <c r="J281" s="385">
        <v>8</v>
      </c>
      <c r="K281" s="385">
        <v>320</v>
      </c>
      <c r="L281" s="385">
        <v>0.61538461538461542</v>
      </c>
      <c r="M281" s="385">
        <v>40</v>
      </c>
      <c r="N281" s="385">
        <v>10</v>
      </c>
      <c r="O281" s="385">
        <v>400</v>
      </c>
      <c r="P281" s="414">
        <v>0.76923076923076927</v>
      </c>
      <c r="Q281" s="386">
        <v>40</v>
      </c>
    </row>
    <row r="282" spans="1:17" ht="14.4" customHeight="1" x14ac:dyDescent="0.3">
      <c r="A282" s="381" t="s">
        <v>1060</v>
      </c>
      <c r="B282" s="382" t="s">
        <v>901</v>
      </c>
      <c r="C282" s="382" t="s">
        <v>902</v>
      </c>
      <c r="D282" s="382" t="s">
        <v>987</v>
      </c>
      <c r="E282" s="382" t="s">
        <v>988</v>
      </c>
      <c r="F282" s="385">
        <v>1</v>
      </c>
      <c r="G282" s="385">
        <v>603</v>
      </c>
      <c r="H282" s="385">
        <v>1</v>
      </c>
      <c r="I282" s="385">
        <v>603</v>
      </c>
      <c r="J282" s="385"/>
      <c r="K282" s="385"/>
      <c r="L282" s="385"/>
      <c r="M282" s="385"/>
      <c r="N282" s="385"/>
      <c r="O282" s="385"/>
      <c r="P282" s="414"/>
      <c r="Q282" s="386"/>
    </row>
    <row r="283" spans="1:17" ht="14.4" customHeight="1" x14ac:dyDescent="0.3">
      <c r="A283" s="381" t="s">
        <v>1061</v>
      </c>
      <c r="B283" s="382" t="s">
        <v>901</v>
      </c>
      <c r="C283" s="382" t="s">
        <v>902</v>
      </c>
      <c r="D283" s="382" t="s">
        <v>903</v>
      </c>
      <c r="E283" s="382" t="s">
        <v>904</v>
      </c>
      <c r="F283" s="385">
        <v>36</v>
      </c>
      <c r="G283" s="385">
        <v>5688</v>
      </c>
      <c r="H283" s="385">
        <v>1</v>
      </c>
      <c r="I283" s="385">
        <v>158</v>
      </c>
      <c r="J283" s="385">
        <v>16</v>
      </c>
      <c r="K283" s="385">
        <v>2544</v>
      </c>
      <c r="L283" s="385">
        <v>0.4472573839662447</v>
      </c>
      <c r="M283" s="385">
        <v>159</v>
      </c>
      <c r="N283" s="385">
        <v>28</v>
      </c>
      <c r="O283" s="385">
        <v>4452</v>
      </c>
      <c r="P283" s="414">
        <v>0.78270042194092826</v>
      </c>
      <c r="Q283" s="386">
        <v>159</v>
      </c>
    </row>
    <row r="284" spans="1:17" ht="14.4" customHeight="1" x14ac:dyDescent="0.3">
      <c r="A284" s="381" t="s">
        <v>1061</v>
      </c>
      <c r="B284" s="382" t="s">
        <v>901</v>
      </c>
      <c r="C284" s="382" t="s">
        <v>902</v>
      </c>
      <c r="D284" s="382" t="s">
        <v>917</v>
      </c>
      <c r="E284" s="382" t="s">
        <v>918</v>
      </c>
      <c r="F284" s="385">
        <v>1</v>
      </c>
      <c r="G284" s="385">
        <v>1164</v>
      </c>
      <c r="H284" s="385">
        <v>1</v>
      </c>
      <c r="I284" s="385">
        <v>1164</v>
      </c>
      <c r="J284" s="385"/>
      <c r="K284" s="385"/>
      <c r="L284" s="385"/>
      <c r="M284" s="385"/>
      <c r="N284" s="385"/>
      <c r="O284" s="385"/>
      <c r="P284" s="414"/>
      <c r="Q284" s="386"/>
    </row>
    <row r="285" spans="1:17" ht="14.4" customHeight="1" x14ac:dyDescent="0.3">
      <c r="A285" s="381" t="s">
        <v>1061</v>
      </c>
      <c r="B285" s="382" t="s">
        <v>901</v>
      </c>
      <c r="C285" s="382" t="s">
        <v>902</v>
      </c>
      <c r="D285" s="382" t="s">
        <v>919</v>
      </c>
      <c r="E285" s="382" t="s">
        <v>920</v>
      </c>
      <c r="F285" s="385">
        <v>45</v>
      </c>
      <c r="G285" s="385">
        <v>1755</v>
      </c>
      <c r="H285" s="385">
        <v>1</v>
      </c>
      <c r="I285" s="385">
        <v>39</v>
      </c>
      <c r="J285" s="385">
        <v>43</v>
      </c>
      <c r="K285" s="385">
        <v>1677</v>
      </c>
      <c r="L285" s="385">
        <v>0.9555555555555556</v>
      </c>
      <c r="M285" s="385">
        <v>39</v>
      </c>
      <c r="N285" s="385">
        <v>46</v>
      </c>
      <c r="O285" s="385">
        <v>1794</v>
      </c>
      <c r="P285" s="414">
        <v>1.0222222222222221</v>
      </c>
      <c r="Q285" s="386">
        <v>39</v>
      </c>
    </row>
    <row r="286" spans="1:17" ht="14.4" customHeight="1" x14ac:dyDescent="0.3">
      <c r="A286" s="381" t="s">
        <v>1061</v>
      </c>
      <c r="B286" s="382" t="s">
        <v>901</v>
      </c>
      <c r="C286" s="382" t="s">
        <v>902</v>
      </c>
      <c r="D286" s="382" t="s">
        <v>923</v>
      </c>
      <c r="E286" s="382" t="s">
        <v>924</v>
      </c>
      <c r="F286" s="385">
        <v>1</v>
      </c>
      <c r="G286" s="385">
        <v>382</v>
      </c>
      <c r="H286" s="385">
        <v>1</v>
      </c>
      <c r="I286" s="385">
        <v>382</v>
      </c>
      <c r="J286" s="385"/>
      <c r="K286" s="385"/>
      <c r="L286" s="385"/>
      <c r="M286" s="385"/>
      <c r="N286" s="385"/>
      <c r="O286" s="385"/>
      <c r="P286" s="414"/>
      <c r="Q286" s="386"/>
    </row>
    <row r="287" spans="1:17" ht="14.4" customHeight="1" x14ac:dyDescent="0.3">
      <c r="A287" s="381" t="s">
        <v>1061</v>
      </c>
      <c r="B287" s="382" t="s">
        <v>901</v>
      </c>
      <c r="C287" s="382" t="s">
        <v>902</v>
      </c>
      <c r="D287" s="382" t="s">
        <v>929</v>
      </c>
      <c r="E287" s="382" t="s">
        <v>930</v>
      </c>
      <c r="F287" s="385">
        <v>6</v>
      </c>
      <c r="G287" s="385">
        <v>2664</v>
      </c>
      <c r="H287" s="385">
        <v>1</v>
      </c>
      <c r="I287" s="385">
        <v>444</v>
      </c>
      <c r="J287" s="385">
        <v>6</v>
      </c>
      <c r="K287" s="385">
        <v>2664</v>
      </c>
      <c r="L287" s="385">
        <v>1</v>
      </c>
      <c r="M287" s="385">
        <v>444</v>
      </c>
      <c r="N287" s="385">
        <v>6</v>
      </c>
      <c r="O287" s="385">
        <v>2664</v>
      </c>
      <c r="P287" s="414">
        <v>1</v>
      </c>
      <c r="Q287" s="386">
        <v>444</v>
      </c>
    </row>
    <row r="288" spans="1:17" ht="14.4" customHeight="1" x14ac:dyDescent="0.3">
      <c r="A288" s="381" t="s">
        <v>1061</v>
      </c>
      <c r="B288" s="382" t="s">
        <v>901</v>
      </c>
      <c r="C288" s="382" t="s">
        <v>902</v>
      </c>
      <c r="D288" s="382" t="s">
        <v>935</v>
      </c>
      <c r="E288" s="382" t="s">
        <v>936</v>
      </c>
      <c r="F288" s="385">
        <v>10</v>
      </c>
      <c r="G288" s="385">
        <v>310</v>
      </c>
      <c r="H288" s="385">
        <v>1</v>
      </c>
      <c r="I288" s="385">
        <v>31</v>
      </c>
      <c r="J288" s="385">
        <v>4</v>
      </c>
      <c r="K288" s="385">
        <v>124</v>
      </c>
      <c r="L288" s="385">
        <v>0.4</v>
      </c>
      <c r="M288" s="385">
        <v>31</v>
      </c>
      <c r="N288" s="385">
        <v>11</v>
      </c>
      <c r="O288" s="385">
        <v>341</v>
      </c>
      <c r="P288" s="414">
        <v>1.1000000000000001</v>
      </c>
      <c r="Q288" s="386">
        <v>31</v>
      </c>
    </row>
    <row r="289" spans="1:17" ht="14.4" customHeight="1" x14ac:dyDescent="0.3">
      <c r="A289" s="381" t="s">
        <v>1061</v>
      </c>
      <c r="B289" s="382" t="s">
        <v>901</v>
      </c>
      <c r="C289" s="382" t="s">
        <v>902</v>
      </c>
      <c r="D289" s="382" t="s">
        <v>939</v>
      </c>
      <c r="E289" s="382" t="s">
        <v>940</v>
      </c>
      <c r="F289" s="385">
        <v>1</v>
      </c>
      <c r="G289" s="385">
        <v>204</v>
      </c>
      <c r="H289" s="385">
        <v>1</v>
      </c>
      <c r="I289" s="385">
        <v>204</v>
      </c>
      <c r="J289" s="385"/>
      <c r="K289" s="385"/>
      <c r="L289" s="385"/>
      <c r="M289" s="385"/>
      <c r="N289" s="385"/>
      <c r="O289" s="385"/>
      <c r="P289" s="414"/>
      <c r="Q289" s="386"/>
    </row>
    <row r="290" spans="1:17" ht="14.4" customHeight="1" x14ac:dyDescent="0.3">
      <c r="A290" s="381" t="s">
        <v>1061</v>
      </c>
      <c r="B290" s="382" t="s">
        <v>901</v>
      </c>
      <c r="C290" s="382" t="s">
        <v>902</v>
      </c>
      <c r="D290" s="382" t="s">
        <v>941</v>
      </c>
      <c r="E290" s="382" t="s">
        <v>942</v>
      </c>
      <c r="F290" s="385">
        <v>2</v>
      </c>
      <c r="G290" s="385">
        <v>752</v>
      </c>
      <c r="H290" s="385">
        <v>1</v>
      </c>
      <c r="I290" s="385">
        <v>376</v>
      </c>
      <c r="J290" s="385"/>
      <c r="K290" s="385"/>
      <c r="L290" s="385"/>
      <c r="M290" s="385"/>
      <c r="N290" s="385"/>
      <c r="O290" s="385"/>
      <c r="P290" s="414"/>
      <c r="Q290" s="386"/>
    </row>
    <row r="291" spans="1:17" ht="14.4" customHeight="1" x14ac:dyDescent="0.3">
      <c r="A291" s="381" t="s">
        <v>1061</v>
      </c>
      <c r="B291" s="382" t="s">
        <v>901</v>
      </c>
      <c r="C291" s="382" t="s">
        <v>902</v>
      </c>
      <c r="D291" s="382" t="s">
        <v>949</v>
      </c>
      <c r="E291" s="382" t="s">
        <v>950</v>
      </c>
      <c r="F291" s="385">
        <v>12</v>
      </c>
      <c r="G291" s="385">
        <v>192</v>
      </c>
      <c r="H291" s="385">
        <v>1</v>
      </c>
      <c r="I291" s="385">
        <v>16</v>
      </c>
      <c r="J291" s="385">
        <v>5</v>
      </c>
      <c r="K291" s="385">
        <v>80</v>
      </c>
      <c r="L291" s="385">
        <v>0.41666666666666669</v>
      </c>
      <c r="M291" s="385">
        <v>16</v>
      </c>
      <c r="N291" s="385">
        <v>9</v>
      </c>
      <c r="O291" s="385">
        <v>144</v>
      </c>
      <c r="P291" s="414">
        <v>0.75</v>
      </c>
      <c r="Q291" s="386">
        <v>16</v>
      </c>
    </row>
    <row r="292" spans="1:17" ht="14.4" customHeight="1" x14ac:dyDescent="0.3">
      <c r="A292" s="381" t="s">
        <v>1061</v>
      </c>
      <c r="B292" s="382" t="s">
        <v>901</v>
      </c>
      <c r="C292" s="382" t="s">
        <v>902</v>
      </c>
      <c r="D292" s="382" t="s">
        <v>951</v>
      </c>
      <c r="E292" s="382" t="s">
        <v>952</v>
      </c>
      <c r="F292" s="385">
        <v>1</v>
      </c>
      <c r="G292" s="385">
        <v>131</v>
      </c>
      <c r="H292" s="385">
        <v>1</v>
      </c>
      <c r="I292" s="385">
        <v>131</v>
      </c>
      <c r="J292" s="385"/>
      <c r="K292" s="385"/>
      <c r="L292" s="385"/>
      <c r="M292" s="385"/>
      <c r="N292" s="385">
        <v>1</v>
      </c>
      <c r="O292" s="385">
        <v>133</v>
      </c>
      <c r="P292" s="414">
        <v>1.0152671755725191</v>
      </c>
      <c r="Q292" s="386">
        <v>133</v>
      </c>
    </row>
    <row r="293" spans="1:17" ht="14.4" customHeight="1" x14ac:dyDescent="0.3">
      <c r="A293" s="381" t="s">
        <v>1061</v>
      </c>
      <c r="B293" s="382" t="s">
        <v>901</v>
      </c>
      <c r="C293" s="382" t="s">
        <v>902</v>
      </c>
      <c r="D293" s="382" t="s">
        <v>957</v>
      </c>
      <c r="E293" s="382" t="s">
        <v>958</v>
      </c>
      <c r="F293" s="385">
        <v>13</v>
      </c>
      <c r="G293" s="385">
        <v>1456</v>
      </c>
      <c r="H293" s="385">
        <v>1</v>
      </c>
      <c r="I293" s="385">
        <v>112</v>
      </c>
      <c r="J293" s="385">
        <v>5</v>
      </c>
      <c r="K293" s="385">
        <v>565</v>
      </c>
      <c r="L293" s="385">
        <v>0.38804945054945056</v>
      </c>
      <c r="M293" s="385">
        <v>113</v>
      </c>
      <c r="N293" s="385">
        <v>14</v>
      </c>
      <c r="O293" s="385">
        <v>1582</v>
      </c>
      <c r="P293" s="414">
        <v>1.0865384615384615</v>
      </c>
      <c r="Q293" s="386">
        <v>113</v>
      </c>
    </row>
    <row r="294" spans="1:17" ht="14.4" customHeight="1" x14ac:dyDescent="0.3">
      <c r="A294" s="381" t="s">
        <v>1061</v>
      </c>
      <c r="B294" s="382" t="s">
        <v>901</v>
      </c>
      <c r="C294" s="382" t="s">
        <v>902</v>
      </c>
      <c r="D294" s="382" t="s">
        <v>959</v>
      </c>
      <c r="E294" s="382" t="s">
        <v>960</v>
      </c>
      <c r="F294" s="385">
        <v>3</v>
      </c>
      <c r="G294" s="385">
        <v>249</v>
      </c>
      <c r="H294" s="385">
        <v>1</v>
      </c>
      <c r="I294" s="385">
        <v>83</v>
      </c>
      <c r="J294" s="385">
        <v>2</v>
      </c>
      <c r="K294" s="385">
        <v>168</v>
      </c>
      <c r="L294" s="385">
        <v>0.67469879518072284</v>
      </c>
      <c r="M294" s="385">
        <v>84</v>
      </c>
      <c r="N294" s="385">
        <v>1</v>
      </c>
      <c r="O294" s="385">
        <v>84</v>
      </c>
      <c r="P294" s="414">
        <v>0.33734939759036142</v>
      </c>
      <c r="Q294" s="386">
        <v>84</v>
      </c>
    </row>
    <row r="295" spans="1:17" ht="14.4" customHeight="1" x14ac:dyDescent="0.3">
      <c r="A295" s="381" t="s">
        <v>1061</v>
      </c>
      <c r="B295" s="382" t="s">
        <v>901</v>
      </c>
      <c r="C295" s="382" t="s">
        <v>902</v>
      </c>
      <c r="D295" s="382" t="s">
        <v>963</v>
      </c>
      <c r="E295" s="382" t="s">
        <v>964</v>
      </c>
      <c r="F295" s="385">
        <v>1</v>
      </c>
      <c r="G295" s="385">
        <v>21</v>
      </c>
      <c r="H295" s="385">
        <v>1</v>
      </c>
      <c r="I295" s="385">
        <v>21</v>
      </c>
      <c r="J295" s="385">
        <v>1</v>
      </c>
      <c r="K295" s="385">
        <v>21</v>
      </c>
      <c r="L295" s="385">
        <v>1</v>
      </c>
      <c r="M295" s="385">
        <v>21</v>
      </c>
      <c r="N295" s="385"/>
      <c r="O295" s="385"/>
      <c r="P295" s="414"/>
      <c r="Q295" s="386"/>
    </row>
    <row r="296" spans="1:17" ht="14.4" customHeight="1" x14ac:dyDescent="0.3">
      <c r="A296" s="381" t="s">
        <v>1061</v>
      </c>
      <c r="B296" s="382" t="s">
        <v>901</v>
      </c>
      <c r="C296" s="382" t="s">
        <v>902</v>
      </c>
      <c r="D296" s="382" t="s">
        <v>965</v>
      </c>
      <c r="E296" s="382" t="s">
        <v>966</v>
      </c>
      <c r="F296" s="385">
        <v>17</v>
      </c>
      <c r="G296" s="385">
        <v>8262</v>
      </c>
      <c r="H296" s="385">
        <v>1</v>
      </c>
      <c r="I296" s="385">
        <v>486</v>
      </c>
      <c r="J296" s="385">
        <v>6</v>
      </c>
      <c r="K296" s="385">
        <v>2916</v>
      </c>
      <c r="L296" s="385">
        <v>0.35294117647058826</v>
      </c>
      <c r="M296" s="385">
        <v>486</v>
      </c>
      <c r="N296" s="385">
        <v>13</v>
      </c>
      <c r="O296" s="385">
        <v>6318</v>
      </c>
      <c r="P296" s="414">
        <v>0.76470588235294112</v>
      </c>
      <c r="Q296" s="386">
        <v>486</v>
      </c>
    </row>
    <row r="297" spans="1:17" ht="14.4" customHeight="1" x14ac:dyDescent="0.3">
      <c r="A297" s="381" t="s">
        <v>1061</v>
      </c>
      <c r="B297" s="382" t="s">
        <v>901</v>
      </c>
      <c r="C297" s="382" t="s">
        <v>902</v>
      </c>
      <c r="D297" s="382" t="s">
        <v>973</v>
      </c>
      <c r="E297" s="382" t="s">
        <v>974</v>
      </c>
      <c r="F297" s="385">
        <v>8</v>
      </c>
      <c r="G297" s="385">
        <v>320</v>
      </c>
      <c r="H297" s="385">
        <v>1</v>
      </c>
      <c r="I297" s="385">
        <v>40</v>
      </c>
      <c r="J297" s="385">
        <v>11</v>
      </c>
      <c r="K297" s="385">
        <v>440</v>
      </c>
      <c r="L297" s="385">
        <v>1.375</v>
      </c>
      <c r="M297" s="385">
        <v>40</v>
      </c>
      <c r="N297" s="385">
        <v>11</v>
      </c>
      <c r="O297" s="385">
        <v>440</v>
      </c>
      <c r="P297" s="414">
        <v>1.375</v>
      </c>
      <c r="Q297" s="386">
        <v>40</v>
      </c>
    </row>
    <row r="298" spans="1:17" ht="14.4" customHeight="1" x14ac:dyDescent="0.3">
      <c r="A298" s="381" t="s">
        <v>1061</v>
      </c>
      <c r="B298" s="382" t="s">
        <v>901</v>
      </c>
      <c r="C298" s="382" t="s">
        <v>902</v>
      </c>
      <c r="D298" s="382" t="s">
        <v>981</v>
      </c>
      <c r="E298" s="382" t="s">
        <v>982</v>
      </c>
      <c r="F298" s="385"/>
      <c r="G298" s="385"/>
      <c r="H298" s="385"/>
      <c r="I298" s="385"/>
      <c r="J298" s="385"/>
      <c r="K298" s="385"/>
      <c r="L298" s="385"/>
      <c r="M298" s="385"/>
      <c r="N298" s="385">
        <v>2</v>
      </c>
      <c r="O298" s="385">
        <v>430</v>
      </c>
      <c r="P298" s="414"/>
      <c r="Q298" s="386">
        <v>215</v>
      </c>
    </row>
    <row r="299" spans="1:17" ht="14.4" customHeight="1" x14ac:dyDescent="0.3">
      <c r="A299" s="381" t="s">
        <v>1061</v>
      </c>
      <c r="B299" s="382" t="s">
        <v>901</v>
      </c>
      <c r="C299" s="382" t="s">
        <v>902</v>
      </c>
      <c r="D299" s="382" t="s">
        <v>995</v>
      </c>
      <c r="E299" s="382" t="s">
        <v>996</v>
      </c>
      <c r="F299" s="385">
        <v>4</v>
      </c>
      <c r="G299" s="385">
        <v>6764</v>
      </c>
      <c r="H299" s="385">
        <v>1</v>
      </c>
      <c r="I299" s="385">
        <v>1691</v>
      </c>
      <c r="J299" s="385"/>
      <c r="K299" s="385"/>
      <c r="L299" s="385"/>
      <c r="M299" s="385"/>
      <c r="N299" s="385">
        <v>2</v>
      </c>
      <c r="O299" s="385">
        <v>3410</v>
      </c>
      <c r="P299" s="414">
        <v>0.50413956238911883</v>
      </c>
      <c r="Q299" s="386">
        <v>1705</v>
      </c>
    </row>
    <row r="300" spans="1:17" ht="14.4" customHeight="1" x14ac:dyDescent="0.3">
      <c r="A300" s="381" t="s">
        <v>1062</v>
      </c>
      <c r="B300" s="382" t="s">
        <v>901</v>
      </c>
      <c r="C300" s="382" t="s">
        <v>902</v>
      </c>
      <c r="D300" s="382" t="s">
        <v>903</v>
      </c>
      <c r="E300" s="382" t="s">
        <v>904</v>
      </c>
      <c r="F300" s="385">
        <v>19</v>
      </c>
      <c r="G300" s="385">
        <v>3002</v>
      </c>
      <c r="H300" s="385">
        <v>1</v>
      </c>
      <c r="I300" s="385">
        <v>158</v>
      </c>
      <c r="J300" s="385">
        <v>16</v>
      </c>
      <c r="K300" s="385">
        <v>2544</v>
      </c>
      <c r="L300" s="385">
        <v>0.84743504330446373</v>
      </c>
      <c r="M300" s="385">
        <v>159</v>
      </c>
      <c r="N300" s="385">
        <v>20</v>
      </c>
      <c r="O300" s="385">
        <v>3180</v>
      </c>
      <c r="P300" s="414">
        <v>1.0592938041305797</v>
      </c>
      <c r="Q300" s="386">
        <v>159</v>
      </c>
    </row>
    <row r="301" spans="1:17" ht="14.4" customHeight="1" x14ac:dyDescent="0.3">
      <c r="A301" s="381" t="s">
        <v>1062</v>
      </c>
      <c r="B301" s="382" t="s">
        <v>901</v>
      </c>
      <c r="C301" s="382" t="s">
        <v>902</v>
      </c>
      <c r="D301" s="382" t="s">
        <v>919</v>
      </c>
      <c r="E301" s="382" t="s">
        <v>920</v>
      </c>
      <c r="F301" s="385"/>
      <c r="G301" s="385"/>
      <c r="H301" s="385"/>
      <c r="I301" s="385"/>
      <c r="J301" s="385"/>
      <c r="K301" s="385"/>
      <c r="L301" s="385"/>
      <c r="M301" s="385"/>
      <c r="N301" s="385">
        <v>2</v>
      </c>
      <c r="O301" s="385">
        <v>78</v>
      </c>
      <c r="P301" s="414"/>
      <c r="Q301" s="386">
        <v>39</v>
      </c>
    </row>
    <row r="302" spans="1:17" ht="14.4" customHeight="1" x14ac:dyDescent="0.3">
      <c r="A302" s="381" t="s">
        <v>1062</v>
      </c>
      <c r="B302" s="382" t="s">
        <v>901</v>
      </c>
      <c r="C302" s="382" t="s">
        <v>902</v>
      </c>
      <c r="D302" s="382" t="s">
        <v>949</v>
      </c>
      <c r="E302" s="382" t="s">
        <v>950</v>
      </c>
      <c r="F302" s="385">
        <v>1</v>
      </c>
      <c r="G302" s="385">
        <v>16</v>
      </c>
      <c r="H302" s="385">
        <v>1</v>
      </c>
      <c r="I302" s="385">
        <v>16</v>
      </c>
      <c r="J302" s="385">
        <v>8</v>
      </c>
      <c r="K302" s="385">
        <v>128</v>
      </c>
      <c r="L302" s="385">
        <v>8</v>
      </c>
      <c r="M302" s="385">
        <v>16</v>
      </c>
      <c r="N302" s="385"/>
      <c r="O302" s="385"/>
      <c r="P302" s="414"/>
      <c r="Q302" s="386"/>
    </row>
    <row r="303" spans="1:17" ht="14.4" customHeight="1" x14ac:dyDescent="0.3">
      <c r="A303" s="381" t="s">
        <v>1062</v>
      </c>
      <c r="B303" s="382" t="s">
        <v>901</v>
      </c>
      <c r="C303" s="382" t="s">
        <v>902</v>
      </c>
      <c r="D303" s="382" t="s">
        <v>953</v>
      </c>
      <c r="E303" s="382" t="s">
        <v>954</v>
      </c>
      <c r="F303" s="385"/>
      <c r="G303" s="385"/>
      <c r="H303" s="385"/>
      <c r="I303" s="385"/>
      <c r="J303" s="385"/>
      <c r="K303" s="385"/>
      <c r="L303" s="385"/>
      <c r="M303" s="385"/>
      <c r="N303" s="385">
        <v>1</v>
      </c>
      <c r="O303" s="385">
        <v>102</v>
      </c>
      <c r="P303" s="414"/>
      <c r="Q303" s="386">
        <v>102</v>
      </c>
    </row>
    <row r="304" spans="1:17" ht="14.4" customHeight="1" x14ac:dyDescent="0.3">
      <c r="A304" s="381" t="s">
        <v>1062</v>
      </c>
      <c r="B304" s="382" t="s">
        <v>901</v>
      </c>
      <c r="C304" s="382" t="s">
        <v>902</v>
      </c>
      <c r="D304" s="382" t="s">
        <v>957</v>
      </c>
      <c r="E304" s="382" t="s">
        <v>958</v>
      </c>
      <c r="F304" s="385">
        <v>3</v>
      </c>
      <c r="G304" s="385">
        <v>336</v>
      </c>
      <c r="H304" s="385">
        <v>1</v>
      </c>
      <c r="I304" s="385">
        <v>112</v>
      </c>
      <c r="J304" s="385">
        <v>1</v>
      </c>
      <c r="K304" s="385">
        <v>113</v>
      </c>
      <c r="L304" s="385">
        <v>0.33630952380952384</v>
      </c>
      <c r="M304" s="385">
        <v>113</v>
      </c>
      <c r="N304" s="385">
        <v>2</v>
      </c>
      <c r="O304" s="385">
        <v>226</v>
      </c>
      <c r="P304" s="414">
        <v>0.67261904761904767</v>
      </c>
      <c r="Q304" s="386">
        <v>113</v>
      </c>
    </row>
    <row r="305" spans="1:17" ht="14.4" customHeight="1" x14ac:dyDescent="0.3">
      <c r="A305" s="381" t="s">
        <v>1062</v>
      </c>
      <c r="B305" s="382" t="s">
        <v>901</v>
      </c>
      <c r="C305" s="382" t="s">
        <v>902</v>
      </c>
      <c r="D305" s="382" t="s">
        <v>959</v>
      </c>
      <c r="E305" s="382" t="s">
        <v>960</v>
      </c>
      <c r="F305" s="385"/>
      <c r="G305" s="385"/>
      <c r="H305" s="385"/>
      <c r="I305" s="385"/>
      <c r="J305" s="385">
        <v>1</v>
      </c>
      <c r="K305" s="385">
        <v>84</v>
      </c>
      <c r="L305" s="385"/>
      <c r="M305" s="385">
        <v>84</v>
      </c>
      <c r="N305" s="385"/>
      <c r="O305" s="385"/>
      <c r="P305" s="414"/>
      <c r="Q305" s="386"/>
    </row>
    <row r="306" spans="1:17" ht="14.4" customHeight="1" x14ac:dyDescent="0.3">
      <c r="A306" s="381" t="s">
        <v>1062</v>
      </c>
      <c r="B306" s="382" t="s">
        <v>901</v>
      </c>
      <c r="C306" s="382" t="s">
        <v>902</v>
      </c>
      <c r="D306" s="382" t="s">
        <v>961</v>
      </c>
      <c r="E306" s="382" t="s">
        <v>962</v>
      </c>
      <c r="F306" s="385">
        <v>1</v>
      </c>
      <c r="G306" s="385">
        <v>95</v>
      </c>
      <c r="H306" s="385">
        <v>1</v>
      </c>
      <c r="I306" s="385">
        <v>95</v>
      </c>
      <c r="J306" s="385">
        <v>3</v>
      </c>
      <c r="K306" s="385">
        <v>288</v>
      </c>
      <c r="L306" s="385">
        <v>3.0315789473684212</v>
      </c>
      <c r="M306" s="385">
        <v>96</v>
      </c>
      <c r="N306" s="385">
        <v>5</v>
      </c>
      <c r="O306" s="385">
        <v>480</v>
      </c>
      <c r="P306" s="414">
        <v>5.0526315789473681</v>
      </c>
      <c r="Q306" s="386">
        <v>96</v>
      </c>
    </row>
    <row r="307" spans="1:17" ht="14.4" customHeight="1" x14ac:dyDescent="0.3">
      <c r="A307" s="381" t="s">
        <v>1062</v>
      </c>
      <c r="B307" s="382" t="s">
        <v>901</v>
      </c>
      <c r="C307" s="382" t="s">
        <v>902</v>
      </c>
      <c r="D307" s="382" t="s">
        <v>965</v>
      </c>
      <c r="E307" s="382" t="s">
        <v>966</v>
      </c>
      <c r="F307" s="385"/>
      <c r="G307" s="385"/>
      <c r="H307" s="385"/>
      <c r="I307" s="385"/>
      <c r="J307" s="385">
        <v>16</v>
      </c>
      <c r="K307" s="385">
        <v>7776</v>
      </c>
      <c r="L307" s="385"/>
      <c r="M307" s="385">
        <v>486</v>
      </c>
      <c r="N307" s="385">
        <v>3</v>
      </c>
      <c r="O307" s="385">
        <v>1458</v>
      </c>
      <c r="P307" s="414"/>
      <c r="Q307" s="386">
        <v>486</v>
      </c>
    </row>
    <row r="308" spans="1:17" ht="14.4" customHeight="1" x14ac:dyDescent="0.3">
      <c r="A308" s="381" t="s">
        <v>1062</v>
      </c>
      <c r="B308" s="382" t="s">
        <v>901</v>
      </c>
      <c r="C308" s="382" t="s">
        <v>902</v>
      </c>
      <c r="D308" s="382" t="s">
        <v>973</v>
      </c>
      <c r="E308" s="382" t="s">
        <v>974</v>
      </c>
      <c r="F308" s="385"/>
      <c r="G308" s="385"/>
      <c r="H308" s="385"/>
      <c r="I308" s="385"/>
      <c r="J308" s="385"/>
      <c r="K308" s="385"/>
      <c r="L308" s="385"/>
      <c r="M308" s="385"/>
      <c r="N308" s="385">
        <v>2</v>
      </c>
      <c r="O308" s="385">
        <v>80</v>
      </c>
      <c r="P308" s="414"/>
      <c r="Q308" s="386">
        <v>40</v>
      </c>
    </row>
    <row r="309" spans="1:17" ht="14.4" customHeight="1" x14ac:dyDescent="0.3">
      <c r="A309" s="381" t="s">
        <v>1063</v>
      </c>
      <c r="B309" s="382" t="s">
        <v>901</v>
      </c>
      <c r="C309" s="382" t="s">
        <v>902</v>
      </c>
      <c r="D309" s="382" t="s">
        <v>903</v>
      </c>
      <c r="E309" s="382" t="s">
        <v>904</v>
      </c>
      <c r="F309" s="385">
        <v>91</v>
      </c>
      <c r="G309" s="385">
        <v>14378</v>
      </c>
      <c r="H309" s="385">
        <v>1</v>
      </c>
      <c r="I309" s="385">
        <v>158</v>
      </c>
      <c r="J309" s="385">
        <v>151</v>
      </c>
      <c r="K309" s="385">
        <v>24009</v>
      </c>
      <c r="L309" s="385">
        <v>1.6698428154124356</v>
      </c>
      <c r="M309" s="385">
        <v>159</v>
      </c>
      <c r="N309" s="385">
        <v>150</v>
      </c>
      <c r="O309" s="385">
        <v>23850</v>
      </c>
      <c r="P309" s="414">
        <v>1.6587842537209625</v>
      </c>
      <c r="Q309" s="386">
        <v>159</v>
      </c>
    </row>
    <row r="310" spans="1:17" ht="14.4" customHeight="1" x14ac:dyDescent="0.3">
      <c r="A310" s="381" t="s">
        <v>1063</v>
      </c>
      <c r="B310" s="382" t="s">
        <v>901</v>
      </c>
      <c r="C310" s="382" t="s">
        <v>902</v>
      </c>
      <c r="D310" s="382" t="s">
        <v>917</v>
      </c>
      <c r="E310" s="382" t="s">
        <v>918</v>
      </c>
      <c r="F310" s="385">
        <v>169</v>
      </c>
      <c r="G310" s="385">
        <v>196716</v>
      </c>
      <c r="H310" s="385">
        <v>1</v>
      </c>
      <c r="I310" s="385">
        <v>1164</v>
      </c>
      <c r="J310" s="385">
        <v>132</v>
      </c>
      <c r="K310" s="385">
        <v>153780</v>
      </c>
      <c r="L310" s="385">
        <v>0.78173610687488559</v>
      </c>
      <c r="M310" s="385">
        <v>1165</v>
      </c>
      <c r="N310" s="385">
        <v>159</v>
      </c>
      <c r="O310" s="385">
        <v>185235</v>
      </c>
      <c r="P310" s="414">
        <v>0.94163667419020314</v>
      </c>
      <c r="Q310" s="386">
        <v>1165</v>
      </c>
    </row>
    <row r="311" spans="1:17" ht="14.4" customHeight="1" x14ac:dyDescent="0.3">
      <c r="A311" s="381" t="s">
        <v>1063</v>
      </c>
      <c r="B311" s="382" t="s">
        <v>901</v>
      </c>
      <c r="C311" s="382" t="s">
        <v>902</v>
      </c>
      <c r="D311" s="382" t="s">
        <v>919</v>
      </c>
      <c r="E311" s="382" t="s">
        <v>920</v>
      </c>
      <c r="F311" s="385">
        <v>218</v>
      </c>
      <c r="G311" s="385">
        <v>8502</v>
      </c>
      <c r="H311" s="385">
        <v>1</v>
      </c>
      <c r="I311" s="385">
        <v>39</v>
      </c>
      <c r="J311" s="385">
        <v>258</v>
      </c>
      <c r="K311" s="385">
        <v>10062</v>
      </c>
      <c r="L311" s="385">
        <v>1.1834862385321101</v>
      </c>
      <c r="M311" s="385">
        <v>39</v>
      </c>
      <c r="N311" s="385">
        <v>268</v>
      </c>
      <c r="O311" s="385">
        <v>10452</v>
      </c>
      <c r="P311" s="414">
        <v>1.2293577981651376</v>
      </c>
      <c r="Q311" s="386">
        <v>39</v>
      </c>
    </row>
    <row r="312" spans="1:17" ht="14.4" customHeight="1" x14ac:dyDescent="0.3">
      <c r="A312" s="381" t="s">
        <v>1063</v>
      </c>
      <c r="B312" s="382" t="s">
        <v>901</v>
      </c>
      <c r="C312" s="382" t="s">
        <v>902</v>
      </c>
      <c r="D312" s="382" t="s">
        <v>923</v>
      </c>
      <c r="E312" s="382" t="s">
        <v>924</v>
      </c>
      <c r="F312" s="385">
        <v>7</v>
      </c>
      <c r="G312" s="385">
        <v>2674</v>
      </c>
      <c r="H312" s="385">
        <v>1</v>
      </c>
      <c r="I312" s="385">
        <v>382</v>
      </c>
      <c r="J312" s="385">
        <v>2</v>
      </c>
      <c r="K312" s="385">
        <v>764</v>
      </c>
      <c r="L312" s="385">
        <v>0.2857142857142857</v>
      </c>
      <c r="M312" s="385">
        <v>382</v>
      </c>
      <c r="N312" s="385">
        <v>13</v>
      </c>
      <c r="O312" s="385">
        <v>4966</v>
      </c>
      <c r="P312" s="414">
        <v>1.8571428571428572</v>
      </c>
      <c r="Q312" s="386">
        <v>382</v>
      </c>
    </row>
    <row r="313" spans="1:17" ht="14.4" customHeight="1" x14ac:dyDescent="0.3">
      <c r="A313" s="381" t="s">
        <v>1063</v>
      </c>
      <c r="B313" s="382" t="s">
        <v>901</v>
      </c>
      <c r="C313" s="382" t="s">
        <v>902</v>
      </c>
      <c r="D313" s="382" t="s">
        <v>925</v>
      </c>
      <c r="E313" s="382" t="s">
        <v>926</v>
      </c>
      <c r="F313" s="385">
        <v>3</v>
      </c>
      <c r="G313" s="385">
        <v>108</v>
      </c>
      <c r="H313" s="385">
        <v>1</v>
      </c>
      <c r="I313" s="385">
        <v>36</v>
      </c>
      <c r="J313" s="385"/>
      <c r="K313" s="385"/>
      <c r="L313" s="385"/>
      <c r="M313" s="385"/>
      <c r="N313" s="385">
        <v>6</v>
      </c>
      <c r="O313" s="385">
        <v>222</v>
      </c>
      <c r="P313" s="414">
        <v>2.0555555555555554</v>
      </c>
      <c r="Q313" s="386">
        <v>37</v>
      </c>
    </row>
    <row r="314" spans="1:17" ht="14.4" customHeight="1" x14ac:dyDescent="0.3">
      <c r="A314" s="381" t="s">
        <v>1063</v>
      </c>
      <c r="B314" s="382" t="s">
        <v>901</v>
      </c>
      <c r="C314" s="382" t="s">
        <v>902</v>
      </c>
      <c r="D314" s="382" t="s">
        <v>929</v>
      </c>
      <c r="E314" s="382" t="s">
        <v>930</v>
      </c>
      <c r="F314" s="385">
        <v>9</v>
      </c>
      <c r="G314" s="385">
        <v>3996</v>
      </c>
      <c r="H314" s="385">
        <v>1</v>
      </c>
      <c r="I314" s="385">
        <v>444</v>
      </c>
      <c r="J314" s="385">
        <v>6</v>
      </c>
      <c r="K314" s="385">
        <v>2664</v>
      </c>
      <c r="L314" s="385">
        <v>0.66666666666666663</v>
      </c>
      <c r="M314" s="385">
        <v>444</v>
      </c>
      <c r="N314" s="385">
        <v>23</v>
      </c>
      <c r="O314" s="385">
        <v>10212</v>
      </c>
      <c r="P314" s="414">
        <v>2.5555555555555554</v>
      </c>
      <c r="Q314" s="386">
        <v>444</v>
      </c>
    </row>
    <row r="315" spans="1:17" ht="14.4" customHeight="1" x14ac:dyDescent="0.3">
      <c r="A315" s="381" t="s">
        <v>1063</v>
      </c>
      <c r="B315" s="382" t="s">
        <v>901</v>
      </c>
      <c r="C315" s="382" t="s">
        <v>902</v>
      </c>
      <c r="D315" s="382" t="s">
        <v>931</v>
      </c>
      <c r="E315" s="382" t="s">
        <v>932</v>
      </c>
      <c r="F315" s="385">
        <v>108</v>
      </c>
      <c r="G315" s="385">
        <v>4320</v>
      </c>
      <c r="H315" s="385">
        <v>1</v>
      </c>
      <c r="I315" s="385">
        <v>40</v>
      </c>
      <c r="J315" s="385">
        <v>111</v>
      </c>
      <c r="K315" s="385">
        <v>4551</v>
      </c>
      <c r="L315" s="385">
        <v>1.0534722222222221</v>
      </c>
      <c r="M315" s="385">
        <v>41</v>
      </c>
      <c r="N315" s="385">
        <v>28</v>
      </c>
      <c r="O315" s="385">
        <v>1148</v>
      </c>
      <c r="P315" s="414">
        <v>0.26574074074074072</v>
      </c>
      <c r="Q315" s="386">
        <v>41</v>
      </c>
    </row>
    <row r="316" spans="1:17" ht="14.4" customHeight="1" x14ac:dyDescent="0.3">
      <c r="A316" s="381" t="s">
        <v>1063</v>
      </c>
      <c r="B316" s="382" t="s">
        <v>901</v>
      </c>
      <c r="C316" s="382" t="s">
        <v>902</v>
      </c>
      <c r="D316" s="382" t="s">
        <v>933</v>
      </c>
      <c r="E316" s="382" t="s">
        <v>934</v>
      </c>
      <c r="F316" s="385">
        <v>69</v>
      </c>
      <c r="G316" s="385">
        <v>33810</v>
      </c>
      <c r="H316" s="385">
        <v>1</v>
      </c>
      <c r="I316" s="385">
        <v>490</v>
      </c>
      <c r="J316" s="385">
        <v>73</v>
      </c>
      <c r="K316" s="385">
        <v>35770</v>
      </c>
      <c r="L316" s="385">
        <v>1.0579710144927537</v>
      </c>
      <c r="M316" s="385">
        <v>490</v>
      </c>
      <c r="N316" s="385">
        <v>52</v>
      </c>
      <c r="O316" s="385">
        <v>25480</v>
      </c>
      <c r="P316" s="414">
        <v>0.75362318840579712</v>
      </c>
      <c r="Q316" s="386">
        <v>490</v>
      </c>
    </row>
    <row r="317" spans="1:17" ht="14.4" customHeight="1" x14ac:dyDescent="0.3">
      <c r="A317" s="381" t="s">
        <v>1063</v>
      </c>
      <c r="B317" s="382" t="s">
        <v>901</v>
      </c>
      <c r="C317" s="382" t="s">
        <v>902</v>
      </c>
      <c r="D317" s="382" t="s">
        <v>935</v>
      </c>
      <c r="E317" s="382" t="s">
        <v>936</v>
      </c>
      <c r="F317" s="385">
        <v>15</v>
      </c>
      <c r="G317" s="385">
        <v>465</v>
      </c>
      <c r="H317" s="385">
        <v>1</v>
      </c>
      <c r="I317" s="385">
        <v>31</v>
      </c>
      <c r="J317" s="385">
        <v>45</v>
      </c>
      <c r="K317" s="385">
        <v>1395</v>
      </c>
      <c r="L317" s="385">
        <v>3</v>
      </c>
      <c r="M317" s="385">
        <v>31</v>
      </c>
      <c r="N317" s="385">
        <v>25</v>
      </c>
      <c r="O317" s="385">
        <v>775</v>
      </c>
      <c r="P317" s="414">
        <v>1.6666666666666667</v>
      </c>
      <c r="Q317" s="386">
        <v>31</v>
      </c>
    </row>
    <row r="318" spans="1:17" ht="14.4" customHeight="1" x14ac:dyDescent="0.3">
      <c r="A318" s="381" t="s">
        <v>1063</v>
      </c>
      <c r="B318" s="382" t="s">
        <v>901</v>
      </c>
      <c r="C318" s="382" t="s">
        <v>902</v>
      </c>
      <c r="D318" s="382" t="s">
        <v>939</v>
      </c>
      <c r="E318" s="382" t="s">
        <v>940</v>
      </c>
      <c r="F318" s="385">
        <v>155</v>
      </c>
      <c r="G318" s="385">
        <v>31620</v>
      </c>
      <c r="H318" s="385">
        <v>1</v>
      </c>
      <c r="I318" s="385">
        <v>204</v>
      </c>
      <c r="J318" s="385">
        <v>147</v>
      </c>
      <c r="K318" s="385">
        <v>30135</v>
      </c>
      <c r="L318" s="385">
        <v>0.95303605313092976</v>
      </c>
      <c r="M318" s="385">
        <v>205</v>
      </c>
      <c r="N318" s="385">
        <v>91</v>
      </c>
      <c r="O318" s="385">
        <v>18655</v>
      </c>
      <c r="P318" s="414">
        <v>0.58997469955724224</v>
      </c>
      <c r="Q318" s="386">
        <v>205</v>
      </c>
    </row>
    <row r="319" spans="1:17" ht="14.4" customHeight="1" x14ac:dyDescent="0.3">
      <c r="A319" s="381" t="s">
        <v>1063</v>
      </c>
      <c r="B319" s="382" t="s">
        <v>901</v>
      </c>
      <c r="C319" s="382" t="s">
        <v>902</v>
      </c>
      <c r="D319" s="382" t="s">
        <v>941</v>
      </c>
      <c r="E319" s="382" t="s">
        <v>942</v>
      </c>
      <c r="F319" s="385">
        <v>153</v>
      </c>
      <c r="G319" s="385">
        <v>57528</v>
      </c>
      <c r="H319" s="385">
        <v>1</v>
      </c>
      <c r="I319" s="385">
        <v>376</v>
      </c>
      <c r="J319" s="385">
        <v>142</v>
      </c>
      <c r="K319" s="385">
        <v>53534</v>
      </c>
      <c r="L319" s="385">
        <v>0.93057293839521626</v>
      </c>
      <c r="M319" s="385">
        <v>377</v>
      </c>
      <c r="N319" s="385">
        <v>109</v>
      </c>
      <c r="O319" s="385">
        <v>41093</v>
      </c>
      <c r="P319" s="414">
        <v>0.71431303017660963</v>
      </c>
      <c r="Q319" s="386">
        <v>377</v>
      </c>
    </row>
    <row r="320" spans="1:17" ht="14.4" customHeight="1" x14ac:dyDescent="0.3">
      <c r="A320" s="381" t="s">
        <v>1063</v>
      </c>
      <c r="B320" s="382" t="s">
        <v>901</v>
      </c>
      <c r="C320" s="382" t="s">
        <v>902</v>
      </c>
      <c r="D320" s="382" t="s">
        <v>945</v>
      </c>
      <c r="E320" s="382" t="s">
        <v>946</v>
      </c>
      <c r="F320" s="385">
        <v>8</v>
      </c>
      <c r="G320" s="385">
        <v>1024</v>
      </c>
      <c r="H320" s="385">
        <v>1</v>
      </c>
      <c r="I320" s="385">
        <v>128</v>
      </c>
      <c r="J320" s="385">
        <v>4</v>
      </c>
      <c r="K320" s="385">
        <v>516</v>
      </c>
      <c r="L320" s="385">
        <v>0.50390625</v>
      </c>
      <c r="M320" s="385">
        <v>129</v>
      </c>
      <c r="N320" s="385">
        <v>12</v>
      </c>
      <c r="O320" s="385">
        <v>1548</v>
      </c>
      <c r="P320" s="414">
        <v>1.51171875</v>
      </c>
      <c r="Q320" s="386">
        <v>129</v>
      </c>
    </row>
    <row r="321" spans="1:17" ht="14.4" customHeight="1" x14ac:dyDescent="0.3">
      <c r="A321" s="381" t="s">
        <v>1063</v>
      </c>
      <c r="B321" s="382" t="s">
        <v>901</v>
      </c>
      <c r="C321" s="382" t="s">
        <v>902</v>
      </c>
      <c r="D321" s="382" t="s">
        <v>949</v>
      </c>
      <c r="E321" s="382" t="s">
        <v>950</v>
      </c>
      <c r="F321" s="385">
        <v>439</v>
      </c>
      <c r="G321" s="385">
        <v>7024</v>
      </c>
      <c r="H321" s="385">
        <v>1</v>
      </c>
      <c r="I321" s="385">
        <v>16</v>
      </c>
      <c r="J321" s="385">
        <v>496</v>
      </c>
      <c r="K321" s="385">
        <v>7936</v>
      </c>
      <c r="L321" s="385">
        <v>1.1298405466970387</v>
      </c>
      <c r="M321" s="385">
        <v>16</v>
      </c>
      <c r="N321" s="385">
        <v>324</v>
      </c>
      <c r="O321" s="385">
        <v>5184</v>
      </c>
      <c r="P321" s="414">
        <v>0.73804100227790437</v>
      </c>
      <c r="Q321" s="386">
        <v>16</v>
      </c>
    </row>
    <row r="322" spans="1:17" ht="14.4" customHeight="1" x14ac:dyDescent="0.3">
      <c r="A322" s="381" t="s">
        <v>1063</v>
      </c>
      <c r="B322" s="382" t="s">
        <v>901</v>
      </c>
      <c r="C322" s="382" t="s">
        <v>902</v>
      </c>
      <c r="D322" s="382" t="s">
        <v>951</v>
      </c>
      <c r="E322" s="382" t="s">
        <v>952</v>
      </c>
      <c r="F322" s="385">
        <v>2</v>
      </c>
      <c r="G322" s="385">
        <v>262</v>
      </c>
      <c r="H322" s="385">
        <v>1</v>
      </c>
      <c r="I322" s="385">
        <v>131</v>
      </c>
      <c r="J322" s="385">
        <v>16</v>
      </c>
      <c r="K322" s="385">
        <v>2128</v>
      </c>
      <c r="L322" s="385">
        <v>8.1221374045801529</v>
      </c>
      <c r="M322" s="385">
        <v>133</v>
      </c>
      <c r="N322" s="385">
        <v>18</v>
      </c>
      <c r="O322" s="385">
        <v>2394</v>
      </c>
      <c r="P322" s="414">
        <v>9.1374045801526709</v>
      </c>
      <c r="Q322" s="386">
        <v>133</v>
      </c>
    </row>
    <row r="323" spans="1:17" ht="14.4" customHeight="1" x14ac:dyDescent="0.3">
      <c r="A323" s="381" t="s">
        <v>1063</v>
      </c>
      <c r="B323" s="382" t="s">
        <v>901</v>
      </c>
      <c r="C323" s="382" t="s">
        <v>902</v>
      </c>
      <c r="D323" s="382" t="s">
        <v>953</v>
      </c>
      <c r="E323" s="382" t="s">
        <v>954</v>
      </c>
      <c r="F323" s="385">
        <v>16</v>
      </c>
      <c r="G323" s="385">
        <v>1616</v>
      </c>
      <c r="H323" s="385">
        <v>1</v>
      </c>
      <c r="I323" s="385">
        <v>101</v>
      </c>
      <c r="J323" s="385">
        <v>33</v>
      </c>
      <c r="K323" s="385">
        <v>3366</v>
      </c>
      <c r="L323" s="385">
        <v>2.0829207920792081</v>
      </c>
      <c r="M323" s="385">
        <v>102</v>
      </c>
      <c r="N323" s="385">
        <v>35</v>
      </c>
      <c r="O323" s="385">
        <v>3570</v>
      </c>
      <c r="P323" s="414">
        <v>2.2091584158415842</v>
      </c>
      <c r="Q323" s="386">
        <v>102</v>
      </c>
    </row>
    <row r="324" spans="1:17" ht="14.4" customHeight="1" x14ac:dyDescent="0.3">
      <c r="A324" s="381" t="s">
        <v>1063</v>
      </c>
      <c r="B324" s="382" t="s">
        <v>901</v>
      </c>
      <c r="C324" s="382" t="s">
        <v>902</v>
      </c>
      <c r="D324" s="382" t="s">
        <v>957</v>
      </c>
      <c r="E324" s="382" t="s">
        <v>958</v>
      </c>
      <c r="F324" s="385">
        <v>126</v>
      </c>
      <c r="G324" s="385">
        <v>14112</v>
      </c>
      <c r="H324" s="385">
        <v>1</v>
      </c>
      <c r="I324" s="385">
        <v>112</v>
      </c>
      <c r="J324" s="385">
        <v>176</v>
      </c>
      <c r="K324" s="385">
        <v>19888</v>
      </c>
      <c r="L324" s="385">
        <v>1.409297052154195</v>
      </c>
      <c r="M324" s="385">
        <v>113</v>
      </c>
      <c r="N324" s="385">
        <v>255</v>
      </c>
      <c r="O324" s="385">
        <v>28815</v>
      </c>
      <c r="P324" s="414">
        <v>2.0418792517006801</v>
      </c>
      <c r="Q324" s="386">
        <v>113</v>
      </c>
    </row>
    <row r="325" spans="1:17" ht="14.4" customHeight="1" x14ac:dyDescent="0.3">
      <c r="A325" s="381" t="s">
        <v>1063</v>
      </c>
      <c r="B325" s="382" t="s">
        <v>901</v>
      </c>
      <c r="C325" s="382" t="s">
        <v>902</v>
      </c>
      <c r="D325" s="382" t="s">
        <v>959</v>
      </c>
      <c r="E325" s="382" t="s">
        <v>960</v>
      </c>
      <c r="F325" s="385">
        <v>17</v>
      </c>
      <c r="G325" s="385">
        <v>1411</v>
      </c>
      <c r="H325" s="385">
        <v>1</v>
      </c>
      <c r="I325" s="385">
        <v>83</v>
      </c>
      <c r="J325" s="385">
        <v>67</v>
      </c>
      <c r="K325" s="385">
        <v>5628</v>
      </c>
      <c r="L325" s="385">
        <v>3.988660524450744</v>
      </c>
      <c r="M325" s="385">
        <v>84</v>
      </c>
      <c r="N325" s="385">
        <v>59</v>
      </c>
      <c r="O325" s="385">
        <v>4956</v>
      </c>
      <c r="P325" s="414">
        <v>3.5124025513819985</v>
      </c>
      <c r="Q325" s="386">
        <v>84</v>
      </c>
    </row>
    <row r="326" spans="1:17" ht="14.4" customHeight="1" x14ac:dyDescent="0.3">
      <c r="A326" s="381" t="s">
        <v>1063</v>
      </c>
      <c r="B326" s="382" t="s">
        <v>901</v>
      </c>
      <c r="C326" s="382" t="s">
        <v>902</v>
      </c>
      <c r="D326" s="382" t="s">
        <v>961</v>
      </c>
      <c r="E326" s="382" t="s">
        <v>962</v>
      </c>
      <c r="F326" s="385"/>
      <c r="G326" s="385"/>
      <c r="H326" s="385"/>
      <c r="I326" s="385"/>
      <c r="J326" s="385">
        <v>1</v>
      </c>
      <c r="K326" s="385">
        <v>96</v>
      </c>
      <c r="L326" s="385"/>
      <c r="M326" s="385">
        <v>96</v>
      </c>
      <c r="N326" s="385"/>
      <c r="O326" s="385"/>
      <c r="P326" s="414"/>
      <c r="Q326" s="386"/>
    </row>
    <row r="327" spans="1:17" ht="14.4" customHeight="1" x14ac:dyDescent="0.3">
      <c r="A327" s="381" t="s">
        <v>1063</v>
      </c>
      <c r="B327" s="382" t="s">
        <v>901</v>
      </c>
      <c r="C327" s="382" t="s">
        <v>902</v>
      </c>
      <c r="D327" s="382" t="s">
        <v>963</v>
      </c>
      <c r="E327" s="382" t="s">
        <v>964</v>
      </c>
      <c r="F327" s="385">
        <v>14</v>
      </c>
      <c r="G327" s="385">
        <v>294</v>
      </c>
      <c r="H327" s="385">
        <v>1</v>
      </c>
      <c r="I327" s="385">
        <v>21</v>
      </c>
      <c r="J327" s="385">
        <v>20</v>
      </c>
      <c r="K327" s="385">
        <v>420</v>
      </c>
      <c r="L327" s="385">
        <v>1.4285714285714286</v>
      </c>
      <c r="M327" s="385">
        <v>21</v>
      </c>
      <c r="N327" s="385">
        <v>20</v>
      </c>
      <c r="O327" s="385">
        <v>420</v>
      </c>
      <c r="P327" s="414">
        <v>1.4285714285714286</v>
      </c>
      <c r="Q327" s="386">
        <v>21</v>
      </c>
    </row>
    <row r="328" spans="1:17" ht="14.4" customHeight="1" x14ac:dyDescent="0.3">
      <c r="A328" s="381" t="s">
        <v>1063</v>
      </c>
      <c r="B328" s="382" t="s">
        <v>901</v>
      </c>
      <c r="C328" s="382" t="s">
        <v>902</v>
      </c>
      <c r="D328" s="382" t="s">
        <v>965</v>
      </c>
      <c r="E328" s="382" t="s">
        <v>966</v>
      </c>
      <c r="F328" s="385">
        <v>474</v>
      </c>
      <c r="G328" s="385">
        <v>230364</v>
      </c>
      <c r="H328" s="385">
        <v>1</v>
      </c>
      <c r="I328" s="385">
        <v>486</v>
      </c>
      <c r="J328" s="385">
        <v>615</v>
      </c>
      <c r="K328" s="385">
        <v>298890</v>
      </c>
      <c r="L328" s="385">
        <v>1.2974683544303798</v>
      </c>
      <c r="M328" s="385">
        <v>486</v>
      </c>
      <c r="N328" s="385">
        <v>443</v>
      </c>
      <c r="O328" s="385">
        <v>215298</v>
      </c>
      <c r="P328" s="414">
        <v>0.93459915611814348</v>
      </c>
      <c r="Q328" s="386">
        <v>486</v>
      </c>
    </row>
    <row r="329" spans="1:17" ht="14.4" customHeight="1" x14ac:dyDescent="0.3">
      <c r="A329" s="381" t="s">
        <v>1063</v>
      </c>
      <c r="B329" s="382" t="s">
        <v>901</v>
      </c>
      <c r="C329" s="382" t="s">
        <v>902</v>
      </c>
      <c r="D329" s="382" t="s">
        <v>973</v>
      </c>
      <c r="E329" s="382" t="s">
        <v>974</v>
      </c>
      <c r="F329" s="385">
        <v>34</v>
      </c>
      <c r="G329" s="385">
        <v>1360</v>
      </c>
      <c r="H329" s="385">
        <v>1</v>
      </c>
      <c r="I329" s="385">
        <v>40</v>
      </c>
      <c r="J329" s="385">
        <v>56</v>
      </c>
      <c r="K329" s="385">
        <v>2240</v>
      </c>
      <c r="L329" s="385">
        <v>1.6470588235294117</v>
      </c>
      <c r="M329" s="385">
        <v>40</v>
      </c>
      <c r="N329" s="385">
        <v>41</v>
      </c>
      <c r="O329" s="385">
        <v>1640</v>
      </c>
      <c r="P329" s="414">
        <v>1.2058823529411764</v>
      </c>
      <c r="Q329" s="386">
        <v>40</v>
      </c>
    </row>
    <row r="330" spans="1:17" ht="14.4" customHeight="1" x14ac:dyDescent="0.3">
      <c r="A330" s="381" t="s">
        <v>1063</v>
      </c>
      <c r="B330" s="382" t="s">
        <v>901</v>
      </c>
      <c r="C330" s="382" t="s">
        <v>902</v>
      </c>
      <c r="D330" s="382" t="s">
        <v>981</v>
      </c>
      <c r="E330" s="382" t="s">
        <v>982</v>
      </c>
      <c r="F330" s="385">
        <v>3</v>
      </c>
      <c r="G330" s="385">
        <v>642</v>
      </c>
      <c r="H330" s="385">
        <v>1</v>
      </c>
      <c r="I330" s="385">
        <v>214</v>
      </c>
      <c r="J330" s="385">
        <v>1</v>
      </c>
      <c r="K330" s="385">
        <v>215</v>
      </c>
      <c r="L330" s="385">
        <v>0.33489096573208721</v>
      </c>
      <c r="M330" s="385">
        <v>215</v>
      </c>
      <c r="N330" s="385">
        <v>5</v>
      </c>
      <c r="O330" s="385">
        <v>1075</v>
      </c>
      <c r="P330" s="414">
        <v>1.6744548286604362</v>
      </c>
      <c r="Q330" s="386">
        <v>215</v>
      </c>
    </row>
    <row r="331" spans="1:17" ht="14.4" customHeight="1" x14ac:dyDescent="0.3">
      <c r="A331" s="381" t="s">
        <v>1063</v>
      </c>
      <c r="B331" s="382" t="s">
        <v>901</v>
      </c>
      <c r="C331" s="382" t="s">
        <v>902</v>
      </c>
      <c r="D331" s="382" t="s">
        <v>983</v>
      </c>
      <c r="E331" s="382" t="s">
        <v>984</v>
      </c>
      <c r="F331" s="385"/>
      <c r="G331" s="385"/>
      <c r="H331" s="385"/>
      <c r="I331" s="385"/>
      <c r="J331" s="385">
        <v>1</v>
      </c>
      <c r="K331" s="385">
        <v>761</v>
      </c>
      <c r="L331" s="385"/>
      <c r="M331" s="385">
        <v>761</v>
      </c>
      <c r="N331" s="385"/>
      <c r="O331" s="385"/>
      <c r="P331" s="414"/>
      <c r="Q331" s="386"/>
    </row>
    <row r="332" spans="1:17" ht="14.4" customHeight="1" x14ac:dyDescent="0.3">
      <c r="A332" s="381" t="s">
        <v>1063</v>
      </c>
      <c r="B332" s="382" t="s">
        <v>901</v>
      </c>
      <c r="C332" s="382" t="s">
        <v>902</v>
      </c>
      <c r="D332" s="382" t="s">
        <v>985</v>
      </c>
      <c r="E332" s="382" t="s">
        <v>986</v>
      </c>
      <c r="F332" s="385"/>
      <c r="G332" s="385"/>
      <c r="H332" s="385"/>
      <c r="I332" s="385"/>
      <c r="J332" s="385"/>
      <c r="K332" s="385"/>
      <c r="L332" s="385"/>
      <c r="M332" s="385"/>
      <c r="N332" s="385">
        <v>3</v>
      </c>
      <c r="O332" s="385">
        <v>6087</v>
      </c>
      <c r="P332" s="414"/>
      <c r="Q332" s="386">
        <v>2029</v>
      </c>
    </row>
    <row r="333" spans="1:17" ht="14.4" customHeight="1" x14ac:dyDescent="0.3">
      <c r="A333" s="381" t="s">
        <v>1063</v>
      </c>
      <c r="B333" s="382" t="s">
        <v>901</v>
      </c>
      <c r="C333" s="382" t="s">
        <v>902</v>
      </c>
      <c r="D333" s="382" t="s">
        <v>987</v>
      </c>
      <c r="E333" s="382" t="s">
        <v>988</v>
      </c>
      <c r="F333" s="385">
        <v>8</v>
      </c>
      <c r="G333" s="385">
        <v>4824</v>
      </c>
      <c r="H333" s="385">
        <v>1</v>
      </c>
      <c r="I333" s="385">
        <v>603</v>
      </c>
      <c r="J333" s="385">
        <v>7</v>
      </c>
      <c r="K333" s="385">
        <v>4228</v>
      </c>
      <c r="L333" s="385">
        <v>0.87645107794361521</v>
      </c>
      <c r="M333" s="385">
        <v>604</v>
      </c>
      <c r="N333" s="385">
        <v>17</v>
      </c>
      <c r="O333" s="385">
        <v>10268</v>
      </c>
      <c r="P333" s="414">
        <v>2.1285240464344941</v>
      </c>
      <c r="Q333" s="386">
        <v>604</v>
      </c>
    </row>
    <row r="334" spans="1:17" ht="14.4" customHeight="1" x14ac:dyDescent="0.3">
      <c r="A334" s="381" t="s">
        <v>1063</v>
      </c>
      <c r="B334" s="382" t="s">
        <v>901</v>
      </c>
      <c r="C334" s="382" t="s">
        <v>902</v>
      </c>
      <c r="D334" s="382" t="s">
        <v>989</v>
      </c>
      <c r="E334" s="382" t="s">
        <v>990</v>
      </c>
      <c r="F334" s="385">
        <v>3</v>
      </c>
      <c r="G334" s="385">
        <v>2883</v>
      </c>
      <c r="H334" s="385">
        <v>1</v>
      </c>
      <c r="I334" s="385">
        <v>961</v>
      </c>
      <c r="J334" s="385">
        <v>1</v>
      </c>
      <c r="K334" s="385">
        <v>961</v>
      </c>
      <c r="L334" s="385">
        <v>0.33333333333333331</v>
      </c>
      <c r="M334" s="385">
        <v>961</v>
      </c>
      <c r="N334" s="385"/>
      <c r="O334" s="385"/>
      <c r="P334" s="414"/>
      <c r="Q334" s="386"/>
    </row>
    <row r="335" spans="1:17" ht="14.4" customHeight="1" x14ac:dyDescent="0.3">
      <c r="A335" s="381" t="s">
        <v>1063</v>
      </c>
      <c r="B335" s="382" t="s">
        <v>901</v>
      </c>
      <c r="C335" s="382" t="s">
        <v>902</v>
      </c>
      <c r="D335" s="382" t="s">
        <v>991</v>
      </c>
      <c r="E335" s="382" t="s">
        <v>992</v>
      </c>
      <c r="F335" s="385">
        <v>1</v>
      </c>
      <c r="G335" s="385">
        <v>198</v>
      </c>
      <c r="H335" s="385">
        <v>1</v>
      </c>
      <c r="I335" s="385">
        <v>198</v>
      </c>
      <c r="J335" s="385"/>
      <c r="K335" s="385"/>
      <c r="L335" s="385"/>
      <c r="M335" s="385"/>
      <c r="N335" s="385"/>
      <c r="O335" s="385"/>
      <c r="P335" s="414"/>
      <c r="Q335" s="386"/>
    </row>
    <row r="336" spans="1:17" ht="14.4" customHeight="1" x14ac:dyDescent="0.3">
      <c r="A336" s="381" t="s">
        <v>1063</v>
      </c>
      <c r="B336" s="382" t="s">
        <v>901</v>
      </c>
      <c r="C336" s="382" t="s">
        <v>902</v>
      </c>
      <c r="D336" s="382" t="s">
        <v>993</v>
      </c>
      <c r="E336" s="382" t="s">
        <v>994</v>
      </c>
      <c r="F336" s="385">
        <v>9</v>
      </c>
      <c r="G336" s="385">
        <v>4545</v>
      </c>
      <c r="H336" s="385">
        <v>1</v>
      </c>
      <c r="I336" s="385">
        <v>505</v>
      </c>
      <c r="J336" s="385">
        <v>26</v>
      </c>
      <c r="K336" s="385">
        <v>13156</v>
      </c>
      <c r="L336" s="385">
        <v>2.8946094609460946</v>
      </c>
      <c r="M336" s="385">
        <v>506</v>
      </c>
      <c r="N336" s="385">
        <v>14</v>
      </c>
      <c r="O336" s="385">
        <v>7084</v>
      </c>
      <c r="P336" s="414">
        <v>1.5586358635863586</v>
      </c>
      <c r="Q336" s="386">
        <v>506</v>
      </c>
    </row>
    <row r="337" spans="1:17" ht="14.4" customHeight="1" x14ac:dyDescent="0.3">
      <c r="A337" s="381" t="s">
        <v>1063</v>
      </c>
      <c r="B337" s="382" t="s">
        <v>901</v>
      </c>
      <c r="C337" s="382" t="s">
        <v>902</v>
      </c>
      <c r="D337" s="382" t="s">
        <v>995</v>
      </c>
      <c r="E337" s="382" t="s">
        <v>996</v>
      </c>
      <c r="F337" s="385"/>
      <c r="G337" s="385"/>
      <c r="H337" s="385"/>
      <c r="I337" s="385"/>
      <c r="J337" s="385"/>
      <c r="K337" s="385"/>
      <c r="L337" s="385"/>
      <c r="M337" s="385"/>
      <c r="N337" s="385">
        <v>3</v>
      </c>
      <c r="O337" s="385">
        <v>5115</v>
      </c>
      <c r="P337" s="414"/>
      <c r="Q337" s="386">
        <v>1705</v>
      </c>
    </row>
    <row r="338" spans="1:17" ht="14.4" customHeight="1" x14ac:dyDescent="0.3">
      <c r="A338" s="381" t="s">
        <v>1063</v>
      </c>
      <c r="B338" s="382" t="s">
        <v>901</v>
      </c>
      <c r="C338" s="382" t="s">
        <v>902</v>
      </c>
      <c r="D338" s="382" t="s">
        <v>1009</v>
      </c>
      <c r="E338" s="382" t="s">
        <v>1010</v>
      </c>
      <c r="F338" s="385">
        <v>1</v>
      </c>
      <c r="G338" s="385">
        <v>27</v>
      </c>
      <c r="H338" s="385">
        <v>1</v>
      </c>
      <c r="I338" s="385">
        <v>27</v>
      </c>
      <c r="J338" s="385">
        <v>1</v>
      </c>
      <c r="K338" s="385">
        <v>27</v>
      </c>
      <c r="L338" s="385">
        <v>1</v>
      </c>
      <c r="M338" s="385">
        <v>27</v>
      </c>
      <c r="N338" s="385"/>
      <c r="O338" s="385"/>
      <c r="P338" s="414"/>
      <c r="Q338" s="386"/>
    </row>
    <row r="339" spans="1:17" ht="14.4" customHeight="1" x14ac:dyDescent="0.3">
      <c r="A339" s="381" t="s">
        <v>1063</v>
      </c>
      <c r="B339" s="382" t="s">
        <v>901</v>
      </c>
      <c r="C339" s="382" t="s">
        <v>902</v>
      </c>
      <c r="D339" s="382" t="s">
        <v>1013</v>
      </c>
      <c r="E339" s="382" t="s">
        <v>1014</v>
      </c>
      <c r="F339" s="385">
        <v>1</v>
      </c>
      <c r="G339" s="385">
        <v>327</v>
      </c>
      <c r="H339" s="385">
        <v>1</v>
      </c>
      <c r="I339" s="385">
        <v>327</v>
      </c>
      <c r="J339" s="385">
        <v>1</v>
      </c>
      <c r="K339" s="385">
        <v>327</v>
      </c>
      <c r="L339" s="385">
        <v>1</v>
      </c>
      <c r="M339" s="385">
        <v>327</v>
      </c>
      <c r="N339" s="385">
        <v>2</v>
      </c>
      <c r="O339" s="385">
        <v>654</v>
      </c>
      <c r="P339" s="414">
        <v>2</v>
      </c>
      <c r="Q339" s="386">
        <v>327</v>
      </c>
    </row>
    <row r="340" spans="1:17" ht="14.4" customHeight="1" x14ac:dyDescent="0.3">
      <c r="A340" s="381" t="s">
        <v>1064</v>
      </c>
      <c r="B340" s="382" t="s">
        <v>901</v>
      </c>
      <c r="C340" s="382" t="s">
        <v>902</v>
      </c>
      <c r="D340" s="382" t="s">
        <v>903</v>
      </c>
      <c r="E340" s="382" t="s">
        <v>904</v>
      </c>
      <c r="F340" s="385">
        <v>40</v>
      </c>
      <c r="G340" s="385">
        <v>6320</v>
      </c>
      <c r="H340" s="385">
        <v>1</v>
      </c>
      <c r="I340" s="385">
        <v>158</v>
      </c>
      <c r="J340" s="385">
        <v>76</v>
      </c>
      <c r="K340" s="385">
        <v>12084</v>
      </c>
      <c r="L340" s="385">
        <v>1.9120253164556962</v>
      </c>
      <c r="M340" s="385">
        <v>159</v>
      </c>
      <c r="N340" s="385">
        <v>76</v>
      </c>
      <c r="O340" s="385">
        <v>12084</v>
      </c>
      <c r="P340" s="414">
        <v>1.9120253164556962</v>
      </c>
      <c r="Q340" s="386">
        <v>159</v>
      </c>
    </row>
    <row r="341" spans="1:17" ht="14.4" customHeight="1" x14ac:dyDescent="0.3">
      <c r="A341" s="381" t="s">
        <v>1064</v>
      </c>
      <c r="B341" s="382" t="s">
        <v>901</v>
      </c>
      <c r="C341" s="382" t="s">
        <v>902</v>
      </c>
      <c r="D341" s="382" t="s">
        <v>917</v>
      </c>
      <c r="E341" s="382" t="s">
        <v>918</v>
      </c>
      <c r="F341" s="385"/>
      <c r="G341" s="385"/>
      <c r="H341" s="385"/>
      <c r="I341" s="385"/>
      <c r="J341" s="385">
        <v>7</v>
      </c>
      <c r="K341" s="385">
        <v>8155</v>
      </c>
      <c r="L341" s="385"/>
      <c r="M341" s="385">
        <v>1165</v>
      </c>
      <c r="N341" s="385">
        <v>16</v>
      </c>
      <c r="O341" s="385">
        <v>18640</v>
      </c>
      <c r="P341" s="414"/>
      <c r="Q341" s="386">
        <v>1165</v>
      </c>
    </row>
    <row r="342" spans="1:17" ht="14.4" customHeight="1" x14ac:dyDescent="0.3">
      <c r="A342" s="381" t="s">
        <v>1064</v>
      </c>
      <c r="B342" s="382" t="s">
        <v>901</v>
      </c>
      <c r="C342" s="382" t="s">
        <v>902</v>
      </c>
      <c r="D342" s="382" t="s">
        <v>919</v>
      </c>
      <c r="E342" s="382" t="s">
        <v>920</v>
      </c>
      <c r="F342" s="385">
        <v>28</v>
      </c>
      <c r="G342" s="385">
        <v>1092</v>
      </c>
      <c r="H342" s="385">
        <v>1</v>
      </c>
      <c r="I342" s="385">
        <v>39</v>
      </c>
      <c r="J342" s="385">
        <v>24</v>
      </c>
      <c r="K342" s="385">
        <v>936</v>
      </c>
      <c r="L342" s="385">
        <v>0.8571428571428571</v>
      </c>
      <c r="M342" s="385">
        <v>39</v>
      </c>
      <c r="N342" s="385">
        <v>15</v>
      </c>
      <c r="O342" s="385">
        <v>585</v>
      </c>
      <c r="P342" s="414">
        <v>0.5357142857142857</v>
      </c>
      <c r="Q342" s="386">
        <v>39</v>
      </c>
    </row>
    <row r="343" spans="1:17" ht="14.4" customHeight="1" x14ac:dyDescent="0.3">
      <c r="A343" s="381" t="s">
        <v>1064</v>
      </c>
      <c r="B343" s="382" t="s">
        <v>901</v>
      </c>
      <c r="C343" s="382" t="s">
        <v>902</v>
      </c>
      <c r="D343" s="382" t="s">
        <v>923</v>
      </c>
      <c r="E343" s="382" t="s">
        <v>924</v>
      </c>
      <c r="F343" s="385">
        <v>6</v>
      </c>
      <c r="G343" s="385">
        <v>2292</v>
      </c>
      <c r="H343" s="385">
        <v>1</v>
      </c>
      <c r="I343" s="385">
        <v>382</v>
      </c>
      <c r="J343" s="385">
        <v>5</v>
      </c>
      <c r="K343" s="385">
        <v>1910</v>
      </c>
      <c r="L343" s="385">
        <v>0.83333333333333337</v>
      </c>
      <c r="M343" s="385">
        <v>382</v>
      </c>
      <c r="N343" s="385">
        <v>4</v>
      </c>
      <c r="O343" s="385">
        <v>1528</v>
      </c>
      <c r="P343" s="414">
        <v>0.66666666666666663</v>
      </c>
      <c r="Q343" s="386">
        <v>382</v>
      </c>
    </row>
    <row r="344" spans="1:17" ht="14.4" customHeight="1" x14ac:dyDescent="0.3">
      <c r="A344" s="381" t="s">
        <v>1064</v>
      </c>
      <c r="B344" s="382" t="s">
        <v>901</v>
      </c>
      <c r="C344" s="382" t="s">
        <v>902</v>
      </c>
      <c r="D344" s="382" t="s">
        <v>925</v>
      </c>
      <c r="E344" s="382" t="s">
        <v>926</v>
      </c>
      <c r="F344" s="385">
        <v>3</v>
      </c>
      <c r="G344" s="385">
        <v>108</v>
      </c>
      <c r="H344" s="385">
        <v>1</v>
      </c>
      <c r="I344" s="385">
        <v>36</v>
      </c>
      <c r="J344" s="385">
        <v>6</v>
      </c>
      <c r="K344" s="385">
        <v>222</v>
      </c>
      <c r="L344" s="385">
        <v>2.0555555555555554</v>
      </c>
      <c r="M344" s="385">
        <v>37</v>
      </c>
      <c r="N344" s="385">
        <v>75</v>
      </c>
      <c r="O344" s="385">
        <v>2775</v>
      </c>
      <c r="P344" s="414">
        <v>25.694444444444443</v>
      </c>
      <c r="Q344" s="386">
        <v>37</v>
      </c>
    </row>
    <row r="345" spans="1:17" ht="14.4" customHeight="1" x14ac:dyDescent="0.3">
      <c r="A345" s="381" t="s">
        <v>1064</v>
      </c>
      <c r="B345" s="382" t="s">
        <v>901</v>
      </c>
      <c r="C345" s="382" t="s">
        <v>902</v>
      </c>
      <c r="D345" s="382" t="s">
        <v>929</v>
      </c>
      <c r="E345" s="382" t="s">
        <v>930</v>
      </c>
      <c r="F345" s="385">
        <v>6</v>
      </c>
      <c r="G345" s="385">
        <v>2664</v>
      </c>
      <c r="H345" s="385">
        <v>1</v>
      </c>
      <c r="I345" s="385">
        <v>444</v>
      </c>
      <c r="J345" s="385">
        <v>6</v>
      </c>
      <c r="K345" s="385">
        <v>2664</v>
      </c>
      <c r="L345" s="385">
        <v>1</v>
      </c>
      <c r="M345" s="385">
        <v>444</v>
      </c>
      <c r="N345" s="385">
        <v>108</v>
      </c>
      <c r="O345" s="385">
        <v>47952</v>
      </c>
      <c r="P345" s="414">
        <v>18</v>
      </c>
      <c r="Q345" s="386">
        <v>444</v>
      </c>
    </row>
    <row r="346" spans="1:17" ht="14.4" customHeight="1" x14ac:dyDescent="0.3">
      <c r="A346" s="381" t="s">
        <v>1064</v>
      </c>
      <c r="B346" s="382" t="s">
        <v>901</v>
      </c>
      <c r="C346" s="382" t="s">
        <v>902</v>
      </c>
      <c r="D346" s="382" t="s">
        <v>931</v>
      </c>
      <c r="E346" s="382" t="s">
        <v>932</v>
      </c>
      <c r="F346" s="385">
        <v>1</v>
      </c>
      <c r="G346" s="385">
        <v>40</v>
      </c>
      <c r="H346" s="385">
        <v>1</v>
      </c>
      <c r="I346" s="385">
        <v>40</v>
      </c>
      <c r="J346" s="385">
        <v>3</v>
      </c>
      <c r="K346" s="385">
        <v>123</v>
      </c>
      <c r="L346" s="385">
        <v>3.0750000000000002</v>
      </c>
      <c r="M346" s="385">
        <v>41</v>
      </c>
      <c r="N346" s="385">
        <v>1</v>
      </c>
      <c r="O346" s="385">
        <v>41</v>
      </c>
      <c r="P346" s="414">
        <v>1.0249999999999999</v>
      </c>
      <c r="Q346" s="386">
        <v>41</v>
      </c>
    </row>
    <row r="347" spans="1:17" ht="14.4" customHeight="1" x14ac:dyDescent="0.3">
      <c r="A347" s="381" t="s">
        <v>1064</v>
      </c>
      <c r="B347" s="382" t="s">
        <v>901</v>
      </c>
      <c r="C347" s="382" t="s">
        <v>902</v>
      </c>
      <c r="D347" s="382" t="s">
        <v>933</v>
      </c>
      <c r="E347" s="382" t="s">
        <v>934</v>
      </c>
      <c r="F347" s="385">
        <v>1</v>
      </c>
      <c r="G347" s="385">
        <v>490</v>
      </c>
      <c r="H347" s="385">
        <v>1</v>
      </c>
      <c r="I347" s="385">
        <v>490</v>
      </c>
      <c r="J347" s="385">
        <v>1</v>
      </c>
      <c r="K347" s="385">
        <v>490</v>
      </c>
      <c r="L347" s="385">
        <v>1</v>
      </c>
      <c r="M347" s="385">
        <v>490</v>
      </c>
      <c r="N347" s="385">
        <v>1</v>
      </c>
      <c r="O347" s="385">
        <v>490</v>
      </c>
      <c r="P347" s="414">
        <v>1</v>
      </c>
      <c r="Q347" s="386">
        <v>490</v>
      </c>
    </row>
    <row r="348" spans="1:17" ht="14.4" customHeight="1" x14ac:dyDescent="0.3">
      <c r="A348" s="381" t="s">
        <v>1064</v>
      </c>
      <c r="B348" s="382" t="s">
        <v>901</v>
      </c>
      <c r="C348" s="382" t="s">
        <v>902</v>
      </c>
      <c r="D348" s="382" t="s">
        <v>935</v>
      </c>
      <c r="E348" s="382" t="s">
        <v>936</v>
      </c>
      <c r="F348" s="385">
        <v>2</v>
      </c>
      <c r="G348" s="385">
        <v>62</v>
      </c>
      <c r="H348" s="385">
        <v>1</v>
      </c>
      <c r="I348" s="385">
        <v>31</v>
      </c>
      <c r="J348" s="385">
        <v>4</v>
      </c>
      <c r="K348" s="385">
        <v>124</v>
      </c>
      <c r="L348" s="385">
        <v>2</v>
      </c>
      <c r="M348" s="385">
        <v>31</v>
      </c>
      <c r="N348" s="385">
        <v>2</v>
      </c>
      <c r="O348" s="385">
        <v>62</v>
      </c>
      <c r="P348" s="414">
        <v>1</v>
      </c>
      <c r="Q348" s="386">
        <v>31</v>
      </c>
    </row>
    <row r="349" spans="1:17" ht="14.4" customHeight="1" x14ac:dyDescent="0.3">
      <c r="A349" s="381" t="s">
        <v>1064</v>
      </c>
      <c r="B349" s="382" t="s">
        <v>901</v>
      </c>
      <c r="C349" s="382" t="s">
        <v>902</v>
      </c>
      <c r="D349" s="382" t="s">
        <v>939</v>
      </c>
      <c r="E349" s="382" t="s">
        <v>940</v>
      </c>
      <c r="F349" s="385"/>
      <c r="G349" s="385"/>
      <c r="H349" s="385"/>
      <c r="I349" s="385"/>
      <c r="J349" s="385">
        <v>1</v>
      </c>
      <c r="K349" s="385">
        <v>205</v>
      </c>
      <c r="L349" s="385"/>
      <c r="M349" s="385">
        <v>205</v>
      </c>
      <c r="N349" s="385"/>
      <c r="O349" s="385"/>
      <c r="P349" s="414"/>
      <c r="Q349" s="386"/>
    </row>
    <row r="350" spans="1:17" ht="14.4" customHeight="1" x14ac:dyDescent="0.3">
      <c r="A350" s="381" t="s">
        <v>1064</v>
      </c>
      <c r="B350" s="382" t="s">
        <v>901</v>
      </c>
      <c r="C350" s="382" t="s">
        <v>902</v>
      </c>
      <c r="D350" s="382" t="s">
        <v>949</v>
      </c>
      <c r="E350" s="382" t="s">
        <v>950</v>
      </c>
      <c r="F350" s="385">
        <v>40</v>
      </c>
      <c r="G350" s="385">
        <v>640</v>
      </c>
      <c r="H350" s="385">
        <v>1</v>
      </c>
      <c r="I350" s="385">
        <v>16</v>
      </c>
      <c r="J350" s="385">
        <v>44</v>
      </c>
      <c r="K350" s="385">
        <v>704</v>
      </c>
      <c r="L350" s="385">
        <v>1.1000000000000001</v>
      </c>
      <c r="M350" s="385">
        <v>16</v>
      </c>
      <c r="N350" s="385">
        <v>392</v>
      </c>
      <c r="O350" s="385">
        <v>6272</v>
      </c>
      <c r="P350" s="414">
        <v>9.8000000000000007</v>
      </c>
      <c r="Q350" s="386">
        <v>16</v>
      </c>
    </row>
    <row r="351" spans="1:17" ht="14.4" customHeight="1" x14ac:dyDescent="0.3">
      <c r="A351" s="381" t="s">
        <v>1064</v>
      </c>
      <c r="B351" s="382" t="s">
        <v>901</v>
      </c>
      <c r="C351" s="382" t="s">
        <v>902</v>
      </c>
      <c r="D351" s="382" t="s">
        <v>951</v>
      </c>
      <c r="E351" s="382" t="s">
        <v>952</v>
      </c>
      <c r="F351" s="385"/>
      <c r="G351" s="385"/>
      <c r="H351" s="385"/>
      <c r="I351" s="385"/>
      <c r="J351" s="385"/>
      <c r="K351" s="385"/>
      <c r="L351" s="385"/>
      <c r="M351" s="385"/>
      <c r="N351" s="385">
        <v>1</v>
      </c>
      <c r="O351" s="385">
        <v>133</v>
      </c>
      <c r="P351" s="414"/>
      <c r="Q351" s="386">
        <v>133</v>
      </c>
    </row>
    <row r="352" spans="1:17" ht="14.4" customHeight="1" x14ac:dyDescent="0.3">
      <c r="A352" s="381" t="s">
        <v>1064</v>
      </c>
      <c r="B352" s="382" t="s">
        <v>901</v>
      </c>
      <c r="C352" s="382" t="s">
        <v>902</v>
      </c>
      <c r="D352" s="382" t="s">
        <v>953</v>
      </c>
      <c r="E352" s="382" t="s">
        <v>954</v>
      </c>
      <c r="F352" s="385">
        <v>1</v>
      </c>
      <c r="G352" s="385">
        <v>101</v>
      </c>
      <c r="H352" s="385">
        <v>1</v>
      </c>
      <c r="I352" s="385">
        <v>101</v>
      </c>
      <c r="J352" s="385">
        <v>5</v>
      </c>
      <c r="K352" s="385">
        <v>510</v>
      </c>
      <c r="L352" s="385">
        <v>5.0495049504950495</v>
      </c>
      <c r="M352" s="385">
        <v>102</v>
      </c>
      <c r="N352" s="385">
        <v>2</v>
      </c>
      <c r="O352" s="385">
        <v>204</v>
      </c>
      <c r="P352" s="414">
        <v>2.0198019801980198</v>
      </c>
      <c r="Q352" s="386">
        <v>102</v>
      </c>
    </row>
    <row r="353" spans="1:17" ht="14.4" customHeight="1" x14ac:dyDescent="0.3">
      <c r="A353" s="381" t="s">
        <v>1064</v>
      </c>
      <c r="B353" s="382" t="s">
        <v>901</v>
      </c>
      <c r="C353" s="382" t="s">
        <v>902</v>
      </c>
      <c r="D353" s="382" t="s">
        <v>957</v>
      </c>
      <c r="E353" s="382" t="s">
        <v>958</v>
      </c>
      <c r="F353" s="385">
        <v>67</v>
      </c>
      <c r="G353" s="385">
        <v>7504</v>
      </c>
      <c r="H353" s="385">
        <v>1</v>
      </c>
      <c r="I353" s="385">
        <v>112</v>
      </c>
      <c r="J353" s="385">
        <v>97</v>
      </c>
      <c r="K353" s="385">
        <v>10961</v>
      </c>
      <c r="L353" s="385">
        <v>1.46068763326226</v>
      </c>
      <c r="M353" s="385">
        <v>113</v>
      </c>
      <c r="N353" s="385">
        <v>125</v>
      </c>
      <c r="O353" s="385">
        <v>14125</v>
      </c>
      <c r="P353" s="414">
        <v>1.8823294243070363</v>
      </c>
      <c r="Q353" s="386">
        <v>113</v>
      </c>
    </row>
    <row r="354" spans="1:17" ht="14.4" customHeight="1" x14ac:dyDescent="0.3">
      <c r="A354" s="381" t="s">
        <v>1064</v>
      </c>
      <c r="B354" s="382" t="s">
        <v>901</v>
      </c>
      <c r="C354" s="382" t="s">
        <v>902</v>
      </c>
      <c r="D354" s="382" t="s">
        <v>959</v>
      </c>
      <c r="E354" s="382" t="s">
        <v>960</v>
      </c>
      <c r="F354" s="385">
        <v>18</v>
      </c>
      <c r="G354" s="385">
        <v>1494</v>
      </c>
      <c r="H354" s="385">
        <v>1</v>
      </c>
      <c r="I354" s="385">
        <v>83</v>
      </c>
      <c r="J354" s="385">
        <v>33</v>
      </c>
      <c r="K354" s="385">
        <v>2772</v>
      </c>
      <c r="L354" s="385">
        <v>1.8554216867469879</v>
      </c>
      <c r="M354" s="385">
        <v>84</v>
      </c>
      <c r="N354" s="385">
        <v>33</v>
      </c>
      <c r="O354" s="385">
        <v>2772</v>
      </c>
      <c r="P354" s="414">
        <v>1.8554216867469879</v>
      </c>
      <c r="Q354" s="386">
        <v>84</v>
      </c>
    </row>
    <row r="355" spans="1:17" ht="14.4" customHeight="1" x14ac:dyDescent="0.3">
      <c r="A355" s="381" t="s">
        <v>1064</v>
      </c>
      <c r="B355" s="382" t="s">
        <v>901</v>
      </c>
      <c r="C355" s="382" t="s">
        <v>902</v>
      </c>
      <c r="D355" s="382" t="s">
        <v>961</v>
      </c>
      <c r="E355" s="382" t="s">
        <v>962</v>
      </c>
      <c r="F355" s="385">
        <v>1</v>
      </c>
      <c r="G355" s="385">
        <v>95</v>
      </c>
      <c r="H355" s="385">
        <v>1</v>
      </c>
      <c r="I355" s="385">
        <v>95</v>
      </c>
      <c r="J355" s="385">
        <v>1</v>
      </c>
      <c r="K355" s="385">
        <v>96</v>
      </c>
      <c r="L355" s="385">
        <v>1.0105263157894737</v>
      </c>
      <c r="M355" s="385">
        <v>96</v>
      </c>
      <c r="N355" s="385"/>
      <c r="O355" s="385"/>
      <c r="P355" s="414"/>
      <c r="Q355" s="386"/>
    </row>
    <row r="356" spans="1:17" ht="14.4" customHeight="1" x14ac:dyDescent="0.3">
      <c r="A356" s="381" t="s">
        <v>1064</v>
      </c>
      <c r="B356" s="382" t="s">
        <v>901</v>
      </c>
      <c r="C356" s="382" t="s">
        <v>902</v>
      </c>
      <c r="D356" s="382" t="s">
        <v>963</v>
      </c>
      <c r="E356" s="382" t="s">
        <v>964</v>
      </c>
      <c r="F356" s="385">
        <v>2</v>
      </c>
      <c r="G356" s="385">
        <v>42</v>
      </c>
      <c r="H356" s="385">
        <v>1</v>
      </c>
      <c r="I356" s="385">
        <v>21</v>
      </c>
      <c r="J356" s="385">
        <v>9</v>
      </c>
      <c r="K356" s="385">
        <v>189</v>
      </c>
      <c r="L356" s="385">
        <v>4.5</v>
      </c>
      <c r="M356" s="385">
        <v>21</v>
      </c>
      <c r="N356" s="385">
        <v>21</v>
      </c>
      <c r="O356" s="385">
        <v>441</v>
      </c>
      <c r="P356" s="414">
        <v>10.5</v>
      </c>
      <c r="Q356" s="386">
        <v>21</v>
      </c>
    </row>
    <row r="357" spans="1:17" ht="14.4" customHeight="1" x14ac:dyDescent="0.3">
      <c r="A357" s="381" t="s">
        <v>1064</v>
      </c>
      <c r="B357" s="382" t="s">
        <v>901</v>
      </c>
      <c r="C357" s="382" t="s">
        <v>902</v>
      </c>
      <c r="D357" s="382" t="s">
        <v>965</v>
      </c>
      <c r="E357" s="382" t="s">
        <v>966</v>
      </c>
      <c r="F357" s="385">
        <v>54</v>
      </c>
      <c r="G357" s="385">
        <v>26244</v>
      </c>
      <c r="H357" s="385">
        <v>1</v>
      </c>
      <c r="I357" s="385">
        <v>486</v>
      </c>
      <c r="J357" s="385">
        <v>63</v>
      </c>
      <c r="K357" s="385">
        <v>30618</v>
      </c>
      <c r="L357" s="385">
        <v>1.1666666666666667</v>
      </c>
      <c r="M357" s="385">
        <v>486</v>
      </c>
      <c r="N357" s="385">
        <v>1121</v>
      </c>
      <c r="O357" s="385">
        <v>544806</v>
      </c>
      <c r="P357" s="414">
        <v>20.75925925925926</v>
      </c>
      <c r="Q357" s="386">
        <v>486</v>
      </c>
    </row>
    <row r="358" spans="1:17" ht="14.4" customHeight="1" x14ac:dyDescent="0.3">
      <c r="A358" s="381" t="s">
        <v>1064</v>
      </c>
      <c r="B358" s="382" t="s">
        <v>901</v>
      </c>
      <c r="C358" s="382" t="s">
        <v>902</v>
      </c>
      <c r="D358" s="382" t="s">
        <v>973</v>
      </c>
      <c r="E358" s="382" t="s">
        <v>974</v>
      </c>
      <c r="F358" s="385">
        <v>9</v>
      </c>
      <c r="G358" s="385">
        <v>360</v>
      </c>
      <c r="H358" s="385">
        <v>1</v>
      </c>
      <c r="I358" s="385">
        <v>40</v>
      </c>
      <c r="J358" s="385">
        <v>15</v>
      </c>
      <c r="K358" s="385">
        <v>600</v>
      </c>
      <c r="L358" s="385">
        <v>1.6666666666666667</v>
      </c>
      <c r="M358" s="385">
        <v>40</v>
      </c>
      <c r="N358" s="385">
        <v>15</v>
      </c>
      <c r="O358" s="385">
        <v>600</v>
      </c>
      <c r="P358" s="414">
        <v>1.6666666666666667</v>
      </c>
      <c r="Q358" s="386">
        <v>40</v>
      </c>
    </row>
    <row r="359" spans="1:17" ht="14.4" customHeight="1" x14ac:dyDescent="0.3">
      <c r="A359" s="381" t="s">
        <v>1064</v>
      </c>
      <c r="B359" s="382" t="s">
        <v>901</v>
      </c>
      <c r="C359" s="382" t="s">
        <v>902</v>
      </c>
      <c r="D359" s="382" t="s">
        <v>985</v>
      </c>
      <c r="E359" s="382" t="s">
        <v>986</v>
      </c>
      <c r="F359" s="385">
        <v>1</v>
      </c>
      <c r="G359" s="385">
        <v>2013</v>
      </c>
      <c r="H359" s="385">
        <v>1</v>
      </c>
      <c r="I359" s="385">
        <v>2013</v>
      </c>
      <c r="J359" s="385">
        <v>2</v>
      </c>
      <c r="K359" s="385">
        <v>4058</v>
      </c>
      <c r="L359" s="385">
        <v>2.0158966716343767</v>
      </c>
      <c r="M359" s="385">
        <v>2029</v>
      </c>
      <c r="N359" s="385">
        <v>93</v>
      </c>
      <c r="O359" s="385">
        <v>188697</v>
      </c>
      <c r="P359" s="414">
        <v>93.739195230998504</v>
      </c>
      <c r="Q359" s="386">
        <v>2029</v>
      </c>
    </row>
    <row r="360" spans="1:17" ht="14.4" customHeight="1" x14ac:dyDescent="0.3">
      <c r="A360" s="381" t="s">
        <v>1064</v>
      </c>
      <c r="B360" s="382" t="s">
        <v>901</v>
      </c>
      <c r="C360" s="382" t="s">
        <v>902</v>
      </c>
      <c r="D360" s="382" t="s">
        <v>987</v>
      </c>
      <c r="E360" s="382" t="s">
        <v>988</v>
      </c>
      <c r="F360" s="385">
        <v>1</v>
      </c>
      <c r="G360" s="385">
        <v>603</v>
      </c>
      <c r="H360" s="385">
        <v>1</v>
      </c>
      <c r="I360" s="385">
        <v>603</v>
      </c>
      <c r="J360" s="385"/>
      <c r="K360" s="385"/>
      <c r="L360" s="385"/>
      <c r="M360" s="385"/>
      <c r="N360" s="385">
        <v>4</v>
      </c>
      <c r="O360" s="385">
        <v>2416</v>
      </c>
      <c r="P360" s="414">
        <v>4.006633499170813</v>
      </c>
      <c r="Q360" s="386">
        <v>604</v>
      </c>
    </row>
    <row r="361" spans="1:17" ht="14.4" customHeight="1" x14ac:dyDescent="0.3">
      <c r="A361" s="381" t="s">
        <v>1064</v>
      </c>
      <c r="B361" s="382" t="s">
        <v>901</v>
      </c>
      <c r="C361" s="382" t="s">
        <v>902</v>
      </c>
      <c r="D361" s="382" t="s">
        <v>993</v>
      </c>
      <c r="E361" s="382" t="s">
        <v>994</v>
      </c>
      <c r="F361" s="385"/>
      <c r="G361" s="385"/>
      <c r="H361" s="385"/>
      <c r="I361" s="385"/>
      <c r="J361" s="385">
        <v>2</v>
      </c>
      <c r="K361" s="385">
        <v>1012</v>
      </c>
      <c r="L361" s="385"/>
      <c r="M361" s="385">
        <v>506</v>
      </c>
      <c r="N361" s="385"/>
      <c r="O361" s="385"/>
      <c r="P361" s="414"/>
      <c r="Q361" s="386"/>
    </row>
    <row r="362" spans="1:17" ht="14.4" customHeight="1" x14ac:dyDescent="0.3">
      <c r="A362" s="381" t="s">
        <v>1064</v>
      </c>
      <c r="B362" s="382" t="s">
        <v>901</v>
      </c>
      <c r="C362" s="382" t="s">
        <v>902</v>
      </c>
      <c r="D362" s="382" t="s">
        <v>1007</v>
      </c>
      <c r="E362" s="382" t="s">
        <v>1008</v>
      </c>
      <c r="F362" s="385"/>
      <c r="G362" s="385"/>
      <c r="H362" s="385"/>
      <c r="I362" s="385"/>
      <c r="J362" s="385"/>
      <c r="K362" s="385"/>
      <c r="L362" s="385"/>
      <c r="M362" s="385"/>
      <c r="N362" s="385">
        <v>6</v>
      </c>
      <c r="O362" s="385">
        <v>912</v>
      </c>
      <c r="P362" s="414"/>
      <c r="Q362" s="386">
        <v>152</v>
      </c>
    </row>
    <row r="363" spans="1:17" ht="14.4" customHeight="1" x14ac:dyDescent="0.3">
      <c r="A363" s="381" t="s">
        <v>1065</v>
      </c>
      <c r="B363" s="382" t="s">
        <v>901</v>
      </c>
      <c r="C363" s="382" t="s">
        <v>902</v>
      </c>
      <c r="D363" s="382" t="s">
        <v>903</v>
      </c>
      <c r="E363" s="382" t="s">
        <v>904</v>
      </c>
      <c r="F363" s="385">
        <v>10</v>
      </c>
      <c r="G363" s="385">
        <v>1580</v>
      </c>
      <c r="H363" s="385">
        <v>1</v>
      </c>
      <c r="I363" s="385">
        <v>158</v>
      </c>
      <c r="J363" s="385"/>
      <c r="K363" s="385"/>
      <c r="L363" s="385"/>
      <c r="M363" s="385"/>
      <c r="N363" s="385">
        <v>6</v>
      </c>
      <c r="O363" s="385">
        <v>954</v>
      </c>
      <c r="P363" s="414">
        <v>0.60379746835443038</v>
      </c>
      <c r="Q363" s="386">
        <v>159</v>
      </c>
    </row>
    <row r="364" spans="1:17" ht="14.4" customHeight="1" x14ac:dyDescent="0.3">
      <c r="A364" s="381" t="s">
        <v>1065</v>
      </c>
      <c r="B364" s="382" t="s">
        <v>901</v>
      </c>
      <c r="C364" s="382" t="s">
        <v>902</v>
      </c>
      <c r="D364" s="382" t="s">
        <v>917</v>
      </c>
      <c r="E364" s="382" t="s">
        <v>918</v>
      </c>
      <c r="F364" s="385"/>
      <c r="G364" s="385"/>
      <c r="H364" s="385"/>
      <c r="I364" s="385"/>
      <c r="J364" s="385">
        <v>1</v>
      </c>
      <c r="K364" s="385">
        <v>1165</v>
      </c>
      <c r="L364" s="385"/>
      <c r="M364" s="385">
        <v>1165</v>
      </c>
      <c r="N364" s="385"/>
      <c r="O364" s="385"/>
      <c r="P364" s="414"/>
      <c r="Q364" s="386"/>
    </row>
    <row r="365" spans="1:17" ht="14.4" customHeight="1" x14ac:dyDescent="0.3">
      <c r="A365" s="381" t="s">
        <v>1065</v>
      </c>
      <c r="B365" s="382" t="s">
        <v>901</v>
      </c>
      <c r="C365" s="382" t="s">
        <v>902</v>
      </c>
      <c r="D365" s="382" t="s">
        <v>919</v>
      </c>
      <c r="E365" s="382" t="s">
        <v>920</v>
      </c>
      <c r="F365" s="385">
        <v>12</v>
      </c>
      <c r="G365" s="385">
        <v>468</v>
      </c>
      <c r="H365" s="385">
        <v>1</v>
      </c>
      <c r="I365" s="385">
        <v>39</v>
      </c>
      <c r="J365" s="385"/>
      <c r="K365" s="385"/>
      <c r="L365" s="385"/>
      <c r="M365" s="385"/>
      <c r="N365" s="385">
        <v>4</v>
      </c>
      <c r="O365" s="385">
        <v>156</v>
      </c>
      <c r="P365" s="414">
        <v>0.33333333333333331</v>
      </c>
      <c r="Q365" s="386">
        <v>39</v>
      </c>
    </row>
    <row r="366" spans="1:17" ht="14.4" customHeight="1" x14ac:dyDescent="0.3">
      <c r="A366" s="381" t="s">
        <v>1065</v>
      </c>
      <c r="B366" s="382" t="s">
        <v>901</v>
      </c>
      <c r="C366" s="382" t="s">
        <v>902</v>
      </c>
      <c r="D366" s="382" t="s">
        <v>923</v>
      </c>
      <c r="E366" s="382" t="s">
        <v>924</v>
      </c>
      <c r="F366" s="385">
        <v>4</v>
      </c>
      <c r="G366" s="385">
        <v>1528</v>
      </c>
      <c r="H366" s="385">
        <v>1</v>
      </c>
      <c r="I366" s="385">
        <v>382</v>
      </c>
      <c r="J366" s="385">
        <v>1</v>
      </c>
      <c r="K366" s="385">
        <v>382</v>
      </c>
      <c r="L366" s="385">
        <v>0.25</v>
      </c>
      <c r="M366" s="385">
        <v>382</v>
      </c>
      <c r="N366" s="385"/>
      <c r="O366" s="385"/>
      <c r="P366" s="414"/>
      <c r="Q366" s="386"/>
    </row>
    <row r="367" spans="1:17" ht="14.4" customHeight="1" x14ac:dyDescent="0.3">
      <c r="A367" s="381" t="s">
        <v>1065</v>
      </c>
      <c r="B367" s="382" t="s">
        <v>901</v>
      </c>
      <c r="C367" s="382" t="s">
        <v>902</v>
      </c>
      <c r="D367" s="382" t="s">
        <v>929</v>
      </c>
      <c r="E367" s="382" t="s">
        <v>930</v>
      </c>
      <c r="F367" s="385"/>
      <c r="G367" s="385"/>
      <c r="H367" s="385"/>
      <c r="I367" s="385"/>
      <c r="J367" s="385">
        <v>3</v>
      </c>
      <c r="K367" s="385">
        <v>1332</v>
      </c>
      <c r="L367" s="385"/>
      <c r="M367" s="385">
        <v>444</v>
      </c>
      <c r="N367" s="385"/>
      <c r="O367" s="385"/>
      <c r="P367" s="414"/>
      <c r="Q367" s="386"/>
    </row>
    <row r="368" spans="1:17" ht="14.4" customHeight="1" x14ac:dyDescent="0.3">
      <c r="A368" s="381" t="s">
        <v>1065</v>
      </c>
      <c r="B368" s="382" t="s">
        <v>901</v>
      </c>
      <c r="C368" s="382" t="s">
        <v>902</v>
      </c>
      <c r="D368" s="382" t="s">
        <v>931</v>
      </c>
      <c r="E368" s="382" t="s">
        <v>932</v>
      </c>
      <c r="F368" s="385">
        <v>1</v>
      </c>
      <c r="G368" s="385">
        <v>40</v>
      </c>
      <c r="H368" s="385">
        <v>1</v>
      </c>
      <c r="I368" s="385">
        <v>40</v>
      </c>
      <c r="J368" s="385">
        <v>1</v>
      </c>
      <c r="K368" s="385">
        <v>41</v>
      </c>
      <c r="L368" s="385">
        <v>1.0249999999999999</v>
      </c>
      <c r="M368" s="385">
        <v>41</v>
      </c>
      <c r="N368" s="385"/>
      <c r="O368" s="385"/>
      <c r="P368" s="414"/>
      <c r="Q368" s="386"/>
    </row>
    <row r="369" spans="1:17" ht="14.4" customHeight="1" x14ac:dyDescent="0.3">
      <c r="A369" s="381" t="s">
        <v>1065</v>
      </c>
      <c r="B369" s="382" t="s">
        <v>901</v>
      </c>
      <c r="C369" s="382" t="s">
        <v>902</v>
      </c>
      <c r="D369" s="382" t="s">
        <v>933</v>
      </c>
      <c r="E369" s="382" t="s">
        <v>934</v>
      </c>
      <c r="F369" s="385">
        <v>1</v>
      </c>
      <c r="G369" s="385">
        <v>490</v>
      </c>
      <c r="H369" s="385">
        <v>1</v>
      </c>
      <c r="I369" s="385">
        <v>490</v>
      </c>
      <c r="J369" s="385"/>
      <c r="K369" s="385"/>
      <c r="L369" s="385"/>
      <c r="M369" s="385"/>
      <c r="N369" s="385"/>
      <c r="O369" s="385"/>
      <c r="P369" s="414"/>
      <c r="Q369" s="386"/>
    </row>
    <row r="370" spans="1:17" ht="14.4" customHeight="1" x14ac:dyDescent="0.3">
      <c r="A370" s="381" t="s">
        <v>1065</v>
      </c>
      <c r="B370" s="382" t="s">
        <v>901</v>
      </c>
      <c r="C370" s="382" t="s">
        <v>902</v>
      </c>
      <c r="D370" s="382" t="s">
        <v>939</v>
      </c>
      <c r="E370" s="382" t="s">
        <v>940</v>
      </c>
      <c r="F370" s="385"/>
      <c r="G370" s="385"/>
      <c r="H370" s="385"/>
      <c r="I370" s="385"/>
      <c r="J370" s="385">
        <v>1</v>
      </c>
      <c r="K370" s="385">
        <v>205</v>
      </c>
      <c r="L370" s="385"/>
      <c r="M370" s="385">
        <v>205</v>
      </c>
      <c r="N370" s="385"/>
      <c r="O370" s="385"/>
      <c r="P370" s="414"/>
      <c r="Q370" s="386"/>
    </row>
    <row r="371" spans="1:17" ht="14.4" customHeight="1" x14ac:dyDescent="0.3">
      <c r="A371" s="381" t="s">
        <v>1065</v>
      </c>
      <c r="B371" s="382" t="s">
        <v>901</v>
      </c>
      <c r="C371" s="382" t="s">
        <v>902</v>
      </c>
      <c r="D371" s="382" t="s">
        <v>941</v>
      </c>
      <c r="E371" s="382" t="s">
        <v>942</v>
      </c>
      <c r="F371" s="385"/>
      <c r="G371" s="385"/>
      <c r="H371" s="385"/>
      <c r="I371" s="385"/>
      <c r="J371" s="385">
        <v>1</v>
      </c>
      <c r="K371" s="385">
        <v>377</v>
      </c>
      <c r="L371" s="385"/>
      <c r="M371" s="385">
        <v>377</v>
      </c>
      <c r="N371" s="385"/>
      <c r="O371" s="385"/>
      <c r="P371" s="414"/>
      <c r="Q371" s="386"/>
    </row>
    <row r="372" spans="1:17" ht="14.4" customHeight="1" x14ac:dyDescent="0.3">
      <c r="A372" s="381" t="s">
        <v>1065</v>
      </c>
      <c r="B372" s="382" t="s">
        <v>901</v>
      </c>
      <c r="C372" s="382" t="s">
        <v>902</v>
      </c>
      <c r="D372" s="382" t="s">
        <v>949</v>
      </c>
      <c r="E372" s="382" t="s">
        <v>950</v>
      </c>
      <c r="F372" s="385">
        <v>9</v>
      </c>
      <c r="G372" s="385">
        <v>144</v>
      </c>
      <c r="H372" s="385">
        <v>1</v>
      </c>
      <c r="I372" s="385">
        <v>16</v>
      </c>
      <c r="J372" s="385">
        <v>10</v>
      </c>
      <c r="K372" s="385">
        <v>160</v>
      </c>
      <c r="L372" s="385">
        <v>1.1111111111111112</v>
      </c>
      <c r="M372" s="385">
        <v>16</v>
      </c>
      <c r="N372" s="385"/>
      <c r="O372" s="385"/>
      <c r="P372" s="414"/>
      <c r="Q372" s="386"/>
    </row>
    <row r="373" spans="1:17" ht="14.4" customHeight="1" x14ac:dyDescent="0.3">
      <c r="A373" s="381" t="s">
        <v>1065</v>
      </c>
      <c r="B373" s="382" t="s">
        <v>901</v>
      </c>
      <c r="C373" s="382" t="s">
        <v>902</v>
      </c>
      <c r="D373" s="382" t="s">
        <v>951</v>
      </c>
      <c r="E373" s="382" t="s">
        <v>952</v>
      </c>
      <c r="F373" s="385"/>
      <c r="G373" s="385"/>
      <c r="H373" s="385"/>
      <c r="I373" s="385"/>
      <c r="J373" s="385"/>
      <c r="K373" s="385"/>
      <c r="L373" s="385"/>
      <c r="M373" s="385"/>
      <c r="N373" s="385">
        <v>1</v>
      </c>
      <c r="O373" s="385">
        <v>133</v>
      </c>
      <c r="P373" s="414"/>
      <c r="Q373" s="386">
        <v>133</v>
      </c>
    </row>
    <row r="374" spans="1:17" ht="14.4" customHeight="1" x14ac:dyDescent="0.3">
      <c r="A374" s="381" t="s">
        <v>1065</v>
      </c>
      <c r="B374" s="382" t="s">
        <v>901</v>
      </c>
      <c r="C374" s="382" t="s">
        <v>902</v>
      </c>
      <c r="D374" s="382" t="s">
        <v>957</v>
      </c>
      <c r="E374" s="382" t="s">
        <v>958</v>
      </c>
      <c r="F374" s="385">
        <v>2</v>
      </c>
      <c r="G374" s="385">
        <v>224</v>
      </c>
      <c r="H374" s="385">
        <v>1</v>
      </c>
      <c r="I374" s="385">
        <v>112</v>
      </c>
      <c r="J374" s="385">
        <v>4</v>
      </c>
      <c r="K374" s="385">
        <v>452</v>
      </c>
      <c r="L374" s="385">
        <v>2.0178571428571428</v>
      </c>
      <c r="M374" s="385">
        <v>113</v>
      </c>
      <c r="N374" s="385">
        <v>6</v>
      </c>
      <c r="O374" s="385">
        <v>678</v>
      </c>
      <c r="P374" s="414">
        <v>3.0267857142857144</v>
      </c>
      <c r="Q374" s="386">
        <v>113</v>
      </c>
    </row>
    <row r="375" spans="1:17" ht="14.4" customHeight="1" x14ac:dyDescent="0.3">
      <c r="A375" s="381" t="s">
        <v>1065</v>
      </c>
      <c r="B375" s="382" t="s">
        <v>901</v>
      </c>
      <c r="C375" s="382" t="s">
        <v>902</v>
      </c>
      <c r="D375" s="382" t="s">
        <v>959</v>
      </c>
      <c r="E375" s="382" t="s">
        <v>960</v>
      </c>
      <c r="F375" s="385">
        <v>3</v>
      </c>
      <c r="G375" s="385">
        <v>249</v>
      </c>
      <c r="H375" s="385">
        <v>1</v>
      </c>
      <c r="I375" s="385">
        <v>83</v>
      </c>
      <c r="J375" s="385"/>
      <c r="K375" s="385"/>
      <c r="L375" s="385"/>
      <c r="M375" s="385"/>
      <c r="N375" s="385">
        <v>2</v>
      </c>
      <c r="O375" s="385">
        <v>168</v>
      </c>
      <c r="P375" s="414">
        <v>0.67469879518072284</v>
      </c>
      <c r="Q375" s="386">
        <v>84</v>
      </c>
    </row>
    <row r="376" spans="1:17" ht="14.4" customHeight="1" x14ac:dyDescent="0.3">
      <c r="A376" s="381" t="s">
        <v>1065</v>
      </c>
      <c r="B376" s="382" t="s">
        <v>901</v>
      </c>
      <c r="C376" s="382" t="s">
        <v>902</v>
      </c>
      <c r="D376" s="382" t="s">
        <v>961</v>
      </c>
      <c r="E376" s="382" t="s">
        <v>962</v>
      </c>
      <c r="F376" s="385">
        <v>1</v>
      </c>
      <c r="G376" s="385">
        <v>95</v>
      </c>
      <c r="H376" s="385">
        <v>1</v>
      </c>
      <c r="I376" s="385">
        <v>95</v>
      </c>
      <c r="J376" s="385"/>
      <c r="K376" s="385"/>
      <c r="L376" s="385"/>
      <c r="M376" s="385"/>
      <c r="N376" s="385"/>
      <c r="O376" s="385"/>
      <c r="P376" s="414"/>
      <c r="Q376" s="386"/>
    </row>
    <row r="377" spans="1:17" ht="14.4" customHeight="1" x14ac:dyDescent="0.3">
      <c r="A377" s="381" t="s">
        <v>1065</v>
      </c>
      <c r="B377" s="382" t="s">
        <v>901</v>
      </c>
      <c r="C377" s="382" t="s">
        <v>902</v>
      </c>
      <c r="D377" s="382" t="s">
        <v>965</v>
      </c>
      <c r="E377" s="382" t="s">
        <v>966</v>
      </c>
      <c r="F377" s="385">
        <v>2</v>
      </c>
      <c r="G377" s="385">
        <v>972</v>
      </c>
      <c r="H377" s="385">
        <v>1</v>
      </c>
      <c r="I377" s="385">
        <v>486</v>
      </c>
      <c r="J377" s="385">
        <v>10</v>
      </c>
      <c r="K377" s="385">
        <v>4860</v>
      </c>
      <c r="L377" s="385">
        <v>5</v>
      </c>
      <c r="M377" s="385">
        <v>486</v>
      </c>
      <c r="N377" s="385"/>
      <c r="O377" s="385"/>
      <c r="P377" s="414"/>
      <c r="Q377" s="386"/>
    </row>
    <row r="378" spans="1:17" ht="14.4" customHeight="1" x14ac:dyDescent="0.3">
      <c r="A378" s="381" t="s">
        <v>1065</v>
      </c>
      <c r="B378" s="382" t="s">
        <v>901</v>
      </c>
      <c r="C378" s="382" t="s">
        <v>902</v>
      </c>
      <c r="D378" s="382" t="s">
        <v>973</v>
      </c>
      <c r="E378" s="382" t="s">
        <v>974</v>
      </c>
      <c r="F378" s="385"/>
      <c r="G378" s="385"/>
      <c r="H378" s="385"/>
      <c r="I378" s="385"/>
      <c r="J378" s="385"/>
      <c r="K378" s="385"/>
      <c r="L378" s="385"/>
      <c r="M378" s="385"/>
      <c r="N378" s="385">
        <v>1</v>
      </c>
      <c r="O378" s="385">
        <v>40</v>
      </c>
      <c r="P378" s="414"/>
      <c r="Q378" s="386">
        <v>40</v>
      </c>
    </row>
    <row r="379" spans="1:17" ht="14.4" customHeight="1" x14ac:dyDescent="0.3">
      <c r="A379" s="381" t="s">
        <v>1065</v>
      </c>
      <c r="B379" s="382" t="s">
        <v>901</v>
      </c>
      <c r="C379" s="382" t="s">
        <v>902</v>
      </c>
      <c r="D379" s="382" t="s">
        <v>985</v>
      </c>
      <c r="E379" s="382" t="s">
        <v>986</v>
      </c>
      <c r="F379" s="385">
        <v>1</v>
      </c>
      <c r="G379" s="385">
        <v>2013</v>
      </c>
      <c r="H379" s="385">
        <v>1</v>
      </c>
      <c r="I379" s="385">
        <v>2013</v>
      </c>
      <c r="J379" s="385"/>
      <c r="K379" s="385"/>
      <c r="L379" s="385"/>
      <c r="M379" s="385"/>
      <c r="N379" s="385"/>
      <c r="O379" s="385"/>
      <c r="P379" s="414"/>
      <c r="Q379" s="386"/>
    </row>
    <row r="380" spans="1:17" ht="14.4" customHeight="1" x14ac:dyDescent="0.3">
      <c r="A380" s="381" t="s">
        <v>1066</v>
      </c>
      <c r="B380" s="382" t="s">
        <v>901</v>
      </c>
      <c r="C380" s="382" t="s">
        <v>902</v>
      </c>
      <c r="D380" s="382" t="s">
        <v>949</v>
      </c>
      <c r="E380" s="382" t="s">
        <v>950</v>
      </c>
      <c r="F380" s="385">
        <v>3</v>
      </c>
      <c r="G380" s="385">
        <v>48</v>
      </c>
      <c r="H380" s="385">
        <v>1</v>
      </c>
      <c r="I380" s="385">
        <v>16</v>
      </c>
      <c r="J380" s="385"/>
      <c r="K380" s="385"/>
      <c r="L380" s="385"/>
      <c r="M380" s="385"/>
      <c r="N380" s="385"/>
      <c r="O380" s="385"/>
      <c r="P380" s="414"/>
      <c r="Q380" s="386"/>
    </row>
    <row r="381" spans="1:17" ht="14.4" customHeight="1" x14ac:dyDescent="0.3">
      <c r="A381" s="381" t="s">
        <v>1066</v>
      </c>
      <c r="B381" s="382" t="s">
        <v>901</v>
      </c>
      <c r="C381" s="382" t="s">
        <v>902</v>
      </c>
      <c r="D381" s="382" t="s">
        <v>957</v>
      </c>
      <c r="E381" s="382" t="s">
        <v>958</v>
      </c>
      <c r="F381" s="385">
        <v>2</v>
      </c>
      <c r="G381" s="385">
        <v>224</v>
      </c>
      <c r="H381" s="385">
        <v>1</v>
      </c>
      <c r="I381" s="385">
        <v>112</v>
      </c>
      <c r="J381" s="385"/>
      <c r="K381" s="385"/>
      <c r="L381" s="385"/>
      <c r="M381" s="385"/>
      <c r="N381" s="385"/>
      <c r="O381" s="385"/>
      <c r="P381" s="414"/>
      <c r="Q381" s="386"/>
    </row>
    <row r="382" spans="1:17" ht="14.4" customHeight="1" x14ac:dyDescent="0.3">
      <c r="A382" s="381" t="s">
        <v>1066</v>
      </c>
      <c r="B382" s="382" t="s">
        <v>901</v>
      </c>
      <c r="C382" s="382" t="s">
        <v>902</v>
      </c>
      <c r="D382" s="382" t="s">
        <v>965</v>
      </c>
      <c r="E382" s="382" t="s">
        <v>966</v>
      </c>
      <c r="F382" s="385">
        <v>2</v>
      </c>
      <c r="G382" s="385">
        <v>972</v>
      </c>
      <c r="H382" s="385">
        <v>1</v>
      </c>
      <c r="I382" s="385">
        <v>486</v>
      </c>
      <c r="J382" s="385"/>
      <c r="K382" s="385"/>
      <c r="L382" s="385"/>
      <c r="M382" s="385"/>
      <c r="N382" s="385"/>
      <c r="O382" s="385"/>
      <c r="P382" s="414"/>
      <c r="Q382" s="386"/>
    </row>
    <row r="383" spans="1:17" ht="14.4" customHeight="1" x14ac:dyDescent="0.3">
      <c r="A383" s="381" t="s">
        <v>1066</v>
      </c>
      <c r="B383" s="382" t="s">
        <v>901</v>
      </c>
      <c r="C383" s="382" t="s">
        <v>902</v>
      </c>
      <c r="D383" s="382" t="s">
        <v>985</v>
      </c>
      <c r="E383" s="382" t="s">
        <v>986</v>
      </c>
      <c r="F383" s="385">
        <v>1</v>
      </c>
      <c r="G383" s="385">
        <v>2013</v>
      </c>
      <c r="H383" s="385">
        <v>1</v>
      </c>
      <c r="I383" s="385">
        <v>2013</v>
      </c>
      <c r="J383" s="385"/>
      <c r="K383" s="385"/>
      <c r="L383" s="385"/>
      <c r="M383" s="385"/>
      <c r="N383" s="385"/>
      <c r="O383" s="385"/>
      <c r="P383" s="414"/>
      <c r="Q383" s="386"/>
    </row>
    <row r="384" spans="1:17" ht="14.4" customHeight="1" x14ac:dyDescent="0.3">
      <c r="A384" s="381" t="s">
        <v>1067</v>
      </c>
      <c r="B384" s="382" t="s">
        <v>901</v>
      </c>
      <c r="C384" s="382" t="s">
        <v>902</v>
      </c>
      <c r="D384" s="382" t="s">
        <v>903</v>
      </c>
      <c r="E384" s="382" t="s">
        <v>904</v>
      </c>
      <c r="F384" s="385">
        <v>22</v>
      </c>
      <c r="G384" s="385">
        <v>3476</v>
      </c>
      <c r="H384" s="385">
        <v>1</v>
      </c>
      <c r="I384" s="385">
        <v>158</v>
      </c>
      <c r="J384" s="385">
        <v>11</v>
      </c>
      <c r="K384" s="385">
        <v>1749</v>
      </c>
      <c r="L384" s="385">
        <v>0.50316455696202533</v>
      </c>
      <c r="M384" s="385">
        <v>159</v>
      </c>
      <c r="N384" s="385">
        <v>21</v>
      </c>
      <c r="O384" s="385">
        <v>3339</v>
      </c>
      <c r="P384" s="414">
        <v>0.96058688147295745</v>
      </c>
      <c r="Q384" s="386">
        <v>159</v>
      </c>
    </row>
    <row r="385" spans="1:17" ht="14.4" customHeight="1" x14ac:dyDescent="0.3">
      <c r="A385" s="381" t="s">
        <v>1067</v>
      </c>
      <c r="B385" s="382" t="s">
        <v>901</v>
      </c>
      <c r="C385" s="382" t="s">
        <v>902</v>
      </c>
      <c r="D385" s="382" t="s">
        <v>917</v>
      </c>
      <c r="E385" s="382" t="s">
        <v>918</v>
      </c>
      <c r="F385" s="385"/>
      <c r="G385" s="385"/>
      <c r="H385" s="385"/>
      <c r="I385" s="385"/>
      <c r="J385" s="385">
        <v>1</v>
      </c>
      <c r="K385" s="385">
        <v>1165</v>
      </c>
      <c r="L385" s="385"/>
      <c r="M385" s="385">
        <v>1165</v>
      </c>
      <c r="N385" s="385"/>
      <c r="O385" s="385"/>
      <c r="P385" s="414"/>
      <c r="Q385" s="386"/>
    </row>
    <row r="386" spans="1:17" ht="14.4" customHeight="1" x14ac:dyDescent="0.3">
      <c r="A386" s="381" t="s">
        <v>1067</v>
      </c>
      <c r="B386" s="382" t="s">
        <v>901</v>
      </c>
      <c r="C386" s="382" t="s">
        <v>902</v>
      </c>
      <c r="D386" s="382" t="s">
        <v>919</v>
      </c>
      <c r="E386" s="382" t="s">
        <v>920</v>
      </c>
      <c r="F386" s="385">
        <v>101</v>
      </c>
      <c r="G386" s="385">
        <v>3939</v>
      </c>
      <c r="H386" s="385">
        <v>1</v>
      </c>
      <c r="I386" s="385">
        <v>39</v>
      </c>
      <c r="J386" s="385">
        <v>89</v>
      </c>
      <c r="K386" s="385">
        <v>3471</v>
      </c>
      <c r="L386" s="385">
        <v>0.88118811881188119</v>
      </c>
      <c r="M386" s="385">
        <v>39</v>
      </c>
      <c r="N386" s="385">
        <v>132</v>
      </c>
      <c r="O386" s="385">
        <v>5148</v>
      </c>
      <c r="P386" s="414">
        <v>1.306930693069307</v>
      </c>
      <c r="Q386" s="386">
        <v>39</v>
      </c>
    </row>
    <row r="387" spans="1:17" ht="14.4" customHeight="1" x14ac:dyDescent="0.3">
      <c r="A387" s="381" t="s">
        <v>1067</v>
      </c>
      <c r="B387" s="382" t="s">
        <v>901</v>
      </c>
      <c r="C387" s="382" t="s">
        <v>902</v>
      </c>
      <c r="D387" s="382" t="s">
        <v>923</v>
      </c>
      <c r="E387" s="382" t="s">
        <v>924</v>
      </c>
      <c r="F387" s="385">
        <v>6</v>
      </c>
      <c r="G387" s="385">
        <v>2292</v>
      </c>
      <c r="H387" s="385">
        <v>1</v>
      </c>
      <c r="I387" s="385">
        <v>382</v>
      </c>
      <c r="J387" s="385">
        <v>13</v>
      </c>
      <c r="K387" s="385">
        <v>4966</v>
      </c>
      <c r="L387" s="385">
        <v>2.1666666666666665</v>
      </c>
      <c r="M387" s="385">
        <v>382</v>
      </c>
      <c r="N387" s="385">
        <v>13</v>
      </c>
      <c r="O387" s="385">
        <v>4966</v>
      </c>
      <c r="P387" s="414">
        <v>2.1666666666666665</v>
      </c>
      <c r="Q387" s="386">
        <v>382</v>
      </c>
    </row>
    <row r="388" spans="1:17" ht="14.4" customHeight="1" x14ac:dyDescent="0.3">
      <c r="A388" s="381" t="s">
        <v>1067</v>
      </c>
      <c r="B388" s="382" t="s">
        <v>901</v>
      </c>
      <c r="C388" s="382" t="s">
        <v>902</v>
      </c>
      <c r="D388" s="382" t="s">
        <v>925</v>
      </c>
      <c r="E388" s="382" t="s">
        <v>926</v>
      </c>
      <c r="F388" s="385"/>
      <c r="G388" s="385"/>
      <c r="H388" s="385"/>
      <c r="I388" s="385"/>
      <c r="J388" s="385"/>
      <c r="K388" s="385"/>
      <c r="L388" s="385"/>
      <c r="M388" s="385"/>
      <c r="N388" s="385">
        <v>3</v>
      </c>
      <c r="O388" s="385">
        <v>111</v>
      </c>
      <c r="P388" s="414"/>
      <c r="Q388" s="386">
        <v>37</v>
      </c>
    </row>
    <row r="389" spans="1:17" ht="14.4" customHeight="1" x14ac:dyDescent="0.3">
      <c r="A389" s="381" t="s">
        <v>1067</v>
      </c>
      <c r="B389" s="382" t="s">
        <v>901</v>
      </c>
      <c r="C389" s="382" t="s">
        <v>902</v>
      </c>
      <c r="D389" s="382" t="s">
        <v>929</v>
      </c>
      <c r="E389" s="382" t="s">
        <v>930</v>
      </c>
      <c r="F389" s="385">
        <v>15</v>
      </c>
      <c r="G389" s="385">
        <v>6660</v>
      </c>
      <c r="H389" s="385">
        <v>1</v>
      </c>
      <c r="I389" s="385">
        <v>444</v>
      </c>
      <c r="J389" s="385">
        <v>18</v>
      </c>
      <c r="K389" s="385">
        <v>7992</v>
      </c>
      <c r="L389" s="385">
        <v>1.2</v>
      </c>
      <c r="M389" s="385">
        <v>444</v>
      </c>
      <c r="N389" s="385">
        <v>18</v>
      </c>
      <c r="O389" s="385">
        <v>7992</v>
      </c>
      <c r="P389" s="414">
        <v>1.2</v>
      </c>
      <c r="Q389" s="386">
        <v>444</v>
      </c>
    </row>
    <row r="390" spans="1:17" ht="14.4" customHeight="1" x14ac:dyDescent="0.3">
      <c r="A390" s="381" t="s">
        <v>1067</v>
      </c>
      <c r="B390" s="382" t="s">
        <v>901</v>
      </c>
      <c r="C390" s="382" t="s">
        <v>902</v>
      </c>
      <c r="D390" s="382" t="s">
        <v>931</v>
      </c>
      <c r="E390" s="382" t="s">
        <v>932</v>
      </c>
      <c r="F390" s="385">
        <v>101</v>
      </c>
      <c r="G390" s="385">
        <v>4040</v>
      </c>
      <c r="H390" s="385">
        <v>1</v>
      </c>
      <c r="I390" s="385">
        <v>40</v>
      </c>
      <c r="J390" s="385">
        <v>109</v>
      </c>
      <c r="K390" s="385">
        <v>4469</v>
      </c>
      <c r="L390" s="385">
        <v>1.1061881188118812</v>
      </c>
      <c r="M390" s="385">
        <v>41</v>
      </c>
      <c r="N390" s="385">
        <v>105</v>
      </c>
      <c r="O390" s="385">
        <v>4305</v>
      </c>
      <c r="P390" s="414">
        <v>1.0655940594059405</v>
      </c>
      <c r="Q390" s="386">
        <v>41</v>
      </c>
    </row>
    <row r="391" spans="1:17" ht="14.4" customHeight="1" x14ac:dyDescent="0.3">
      <c r="A391" s="381" t="s">
        <v>1067</v>
      </c>
      <c r="B391" s="382" t="s">
        <v>901</v>
      </c>
      <c r="C391" s="382" t="s">
        <v>902</v>
      </c>
      <c r="D391" s="382" t="s">
        <v>933</v>
      </c>
      <c r="E391" s="382" t="s">
        <v>934</v>
      </c>
      <c r="F391" s="385">
        <v>3</v>
      </c>
      <c r="G391" s="385">
        <v>1470</v>
      </c>
      <c r="H391" s="385">
        <v>1</v>
      </c>
      <c r="I391" s="385">
        <v>490</v>
      </c>
      <c r="J391" s="385">
        <v>1</v>
      </c>
      <c r="K391" s="385">
        <v>490</v>
      </c>
      <c r="L391" s="385">
        <v>0.33333333333333331</v>
      </c>
      <c r="M391" s="385">
        <v>490</v>
      </c>
      <c r="N391" s="385"/>
      <c r="O391" s="385"/>
      <c r="P391" s="414"/>
      <c r="Q391" s="386"/>
    </row>
    <row r="392" spans="1:17" ht="14.4" customHeight="1" x14ac:dyDescent="0.3">
      <c r="A392" s="381" t="s">
        <v>1067</v>
      </c>
      <c r="B392" s="382" t="s">
        <v>901</v>
      </c>
      <c r="C392" s="382" t="s">
        <v>902</v>
      </c>
      <c r="D392" s="382" t="s">
        <v>935</v>
      </c>
      <c r="E392" s="382" t="s">
        <v>936</v>
      </c>
      <c r="F392" s="385">
        <v>13</v>
      </c>
      <c r="G392" s="385">
        <v>403</v>
      </c>
      <c r="H392" s="385">
        <v>1</v>
      </c>
      <c r="I392" s="385">
        <v>31</v>
      </c>
      <c r="J392" s="385">
        <v>6</v>
      </c>
      <c r="K392" s="385">
        <v>186</v>
      </c>
      <c r="L392" s="385">
        <v>0.46153846153846156</v>
      </c>
      <c r="M392" s="385">
        <v>31</v>
      </c>
      <c r="N392" s="385">
        <v>8</v>
      </c>
      <c r="O392" s="385">
        <v>248</v>
      </c>
      <c r="P392" s="414">
        <v>0.61538461538461542</v>
      </c>
      <c r="Q392" s="386">
        <v>31</v>
      </c>
    </row>
    <row r="393" spans="1:17" ht="14.4" customHeight="1" x14ac:dyDescent="0.3">
      <c r="A393" s="381" t="s">
        <v>1067</v>
      </c>
      <c r="B393" s="382" t="s">
        <v>901</v>
      </c>
      <c r="C393" s="382" t="s">
        <v>902</v>
      </c>
      <c r="D393" s="382" t="s">
        <v>939</v>
      </c>
      <c r="E393" s="382" t="s">
        <v>940</v>
      </c>
      <c r="F393" s="385">
        <v>1</v>
      </c>
      <c r="G393" s="385">
        <v>204</v>
      </c>
      <c r="H393" s="385">
        <v>1</v>
      </c>
      <c r="I393" s="385">
        <v>204</v>
      </c>
      <c r="J393" s="385"/>
      <c r="K393" s="385"/>
      <c r="L393" s="385"/>
      <c r="M393" s="385"/>
      <c r="N393" s="385"/>
      <c r="O393" s="385"/>
      <c r="P393" s="414"/>
      <c r="Q393" s="386"/>
    </row>
    <row r="394" spans="1:17" ht="14.4" customHeight="1" x14ac:dyDescent="0.3">
      <c r="A394" s="381" t="s">
        <v>1067</v>
      </c>
      <c r="B394" s="382" t="s">
        <v>901</v>
      </c>
      <c r="C394" s="382" t="s">
        <v>902</v>
      </c>
      <c r="D394" s="382" t="s">
        <v>941</v>
      </c>
      <c r="E394" s="382" t="s">
        <v>942</v>
      </c>
      <c r="F394" s="385">
        <v>1</v>
      </c>
      <c r="G394" s="385">
        <v>376</v>
      </c>
      <c r="H394" s="385">
        <v>1</v>
      </c>
      <c r="I394" s="385">
        <v>376</v>
      </c>
      <c r="J394" s="385"/>
      <c r="K394" s="385"/>
      <c r="L394" s="385"/>
      <c r="M394" s="385"/>
      <c r="N394" s="385"/>
      <c r="O394" s="385"/>
      <c r="P394" s="414"/>
      <c r="Q394" s="386"/>
    </row>
    <row r="395" spans="1:17" ht="14.4" customHeight="1" x14ac:dyDescent="0.3">
      <c r="A395" s="381" t="s">
        <v>1067</v>
      </c>
      <c r="B395" s="382" t="s">
        <v>901</v>
      </c>
      <c r="C395" s="382" t="s">
        <v>902</v>
      </c>
      <c r="D395" s="382" t="s">
        <v>943</v>
      </c>
      <c r="E395" s="382" t="s">
        <v>944</v>
      </c>
      <c r="F395" s="385">
        <v>3</v>
      </c>
      <c r="G395" s="385">
        <v>690</v>
      </c>
      <c r="H395" s="385">
        <v>1</v>
      </c>
      <c r="I395" s="385">
        <v>230</v>
      </c>
      <c r="J395" s="385"/>
      <c r="K395" s="385"/>
      <c r="L395" s="385"/>
      <c r="M395" s="385"/>
      <c r="N395" s="385"/>
      <c r="O395" s="385"/>
      <c r="P395" s="414"/>
      <c r="Q395" s="386"/>
    </row>
    <row r="396" spans="1:17" ht="14.4" customHeight="1" x14ac:dyDescent="0.3">
      <c r="A396" s="381" t="s">
        <v>1067</v>
      </c>
      <c r="B396" s="382" t="s">
        <v>901</v>
      </c>
      <c r="C396" s="382" t="s">
        <v>902</v>
      </c>
      <c r="D396" s="382" t="s">
        <v>945</v>
      </c>
      <c r="E396" s="382" t="s">
        <v>946</v>
      </c>
      <c r="F396" s="385">
        <v>65</v>
      </c>
      <c r="G396" s="385">
        <v>8320</v>
      </c>
      <c r="H396" s="385">
        <v>1</v>
      </c>
      <c r="I396" s="385">
        <v>128</v>
      </c>
      <c r="J396" s="385">
        <v>82</v>
      </c>
      <c r="K396" s="385">
        <v>10578</v>
      </c>
      <c r="L396" s="385">
        <v>1.2713942307692307</v>
      </c>
      <c r="M396" s="385">
        <v>129</v>
      </c>
      <c r="N396" s="385">
        <v>59</v>
      </c>
      <c r="O396" s="385">
        <v>7611</v>
      </c>
      <c r="P396" s="414">
        <v>0.9147836538461539</v>
      </c>
      <c r="Q396" s="386">
        <v>129</v>
      </c>
    </row>
    <row r="397" spans="1:17" ht="14.4" customHeight="1" x14ac:dyDescent="0.3">
      <c r="A397" s="381" t="s">
        <v>1067</v>
      </c>
      <c r="B397" s="382" t="s">
        <v>901</v>
      </c>
      <c r="C397" s="382" t="s">
        <v>902</v>
      </c>
      <c r="D397" s="382" t="s">
        <v>947</v>
      </c>
      <c r="E397" s="382" t="s">
        <v>948</v>
      </c>
      <c r="F397" s="385"/>
      <c r="G397" s="385"/>
      <c r="H397" s="385"/>
      <c r="I397" s="385"/>
      <c r="J397" s="385">
        <v>3</v>
      </c>
      <c r="K397" s="385">
        <v>3669</v>
      </c>
      <c r="L397" s="385"/>
      <c r="M397" s="385">
        <v>1223</v>
      </c>
      <c r="N397" s="385"/>
      <c r="O397" s="385"/>
      <c r="P397" s="414"/>
      <c r="Q397" s="386"/>
    </row>
    <row r="398" spans="1:17" ht="14.4" customHeight="1" x14ac:dyDescent="0.3">
      <c r="A398" s="381" t="s">
        <v>1067</v>
      </c>
      <c r="B398" s="382" t="s">
        <v>901</v>
      </c>
      <c r="C398" s="382" t="s">
        <v>902</v>
      </c>
      <c r="D398" s="382" t="s">
        <v>949</v>
      </c>
      <c r="E398" s="382" t="s">
        <v>950</v>
      </c>
      <c r="F398" s="385">
        <v>192</v>
      </c>
      <c r="G398" s="385">
        <v>3072</v>
      </c>
      <c r="H398" s="385">
        <v>1</v>
      </c>
      <c r="I398" s="385">
        <v>16</v>
      </c>
      <c r="J398" s="385">
        <v>266</v>
      </c>
      <c r="K398" s="385">
        <v>4256</v>
      </c>
      <c r="L398" s="385">
        <v>1.3854166666666667</v>
      </c>
      <c r="M398" s="385">
        <v>16</v>
      </c>
      <c r="N398" s="385">
        <v>213</v>
      </c>
      <c r="O398" s="385">
        <v>3408</v>
      </c>
      <c r="P398" s="414">
        <v>1.109375</v>
      </c>
      <c r="Q398" s="386">
        <v>16</v>
      </c>
    </row>
    <row r="399" spans="1:17" ht="14.4" customHeight="1" x14ac:dyDescent="0.3">
      <c r="A399" s="381" t="s">
        <v>1067</v>
      </c>
      <c r="B399" s="382" t="s">
        <v>901</v>
      </c>
      <c r="C399" s="382" t="s">
        <v>902</v>
      </c>
      <c r="D399" s="382" t="s">
        <v>953</v>
      </c>
      <c r="E399" s="382" t="s">
        <v>954</v>
      </c>
      <c r="F399" s="385">
        <v>1</v>
      </c>
      <c r="G399" s="385">
        <v>101</v>
      </c>
      <c r="H399" s="385">
        <v>1</v>
      </c>
      <c r="I399" s="385">
        <v>101</v>
      </c>
      <c r="J399" s="385"/>
      <c r="K399" s="385"/>
      <c r="L399" s="385"/>
      <c r="M399" s="385"/>
      <c r="N399" s="385"/>
      <c r="O399" s="385"/>
      <c r="P399" s="414"/>
      <c r="Q399" s="386"/>
    </row>
    <row r="400" spans="1:17" ht="14.4" customHeight="1" x14ac:dyDescent="0.3">
      <c r="A400" s="381" t="s">
        <v>1067</v>
      </c>
      <c r="B400" s="382" t="s">
        <v>901</v>
      </c>
      <c r="C400" s="382" t="s">
        <v>902</v>
      </c>
      <c r="D400" s="382" t="s">
        <v>957</v>
      </c>
      <c r="E400" s="382" t="s">
        <v>958</v>
      </c>
      <c r="F400" s="385">
        <v>69</v>
      </c>
      <c r="G400" s="385">
        <v>7728</v>
      </c>
      <c r="H400" s="385">
        <v>1</v>
      </c>
      <c r="I400" s="385">
        <v>112</v>
      </c>
      <c r="J400" s="385">
        <v>88</v>
      </c>
      <c r="K400" s="385">
        <v>9944</v>
      </c>
      <c r="L400" s="385">
        <v>1.2867494824016563</v>
      </c>
      <c r="M400" s="385">
        <v>113</v>
      </c>
      <c r="N400" s="385">
        <v>89</v>
      </c>
      <c r="O400" s="385">
        <v>10057</v>
      </c>
      <c r="P400" s="414">
        <v>1.3013716356107661</v>
      </c>
      <c r="Q400" s="386">
        <v>113</v>
      </c>
    </row>
    <row r="401" spans="1:17" ht="14.4" customHeight="1" x14ac:dyDescent="0.3">
      <c r="A401" s="381" t="s">
        <v>1067</v>
      </c>
      <c r="B401" s="382" t="s">
        <v>901</v>
      </c>
      <c r="C401" s="382" t="s">
        <v>902</v>
      </c>
      <c r="D401" s="382" t="s">
        <v>959</v>
      </c>
      <c r="E401" s="382" t="s">
        <v>960</v>
      </c>
      <c r="F401" s="385">
        <v>7</v>
      </c>
      <c r="G401" s="385">
        <v>581</v>
      </c>
      <c r="H401" s="385">
        <v>1</v>
      </c>
      <c r="I401" s="385">
        <v>83</v>
      </c>
      <c r="J401" s="385">
        <v>3</v>
      </c>
      <c r="K401" s="385">
        <v>252</v>
      </c>
      <c r="L401" s="385">
        <v>0.43373493975903615</v>
      </c>
      <c r="M401" s="385">
        <v>84</v>
      </c>
      <c r="N401" s="385">
        <v>9</v>
      </c>
      <c r="O401" s="385">
        <v>756</v>
      </c>
      <c r="P401" s="414">
        <v>1.3012048192771084</v>
      </c>
      <c r="Q401" s="386">
        <v>84</v>
      </c>
    </row>
    <row r="402" spans="1:17" ht="14.4" customHeight="1" x14ac:dyDescent="0.3">
      <c r="A402" s="381" t="s">
        <v>1067</v>
      </c>
      <c r="B402" s="382" t="s">
        <v>901</v>
      </c>
      <c r="C402" s="382" t="s">
        <v>902</v>
      </c>
      <c r="D402" s="382" t="s">
        <v>961</v>
      </c>
      <c r="E402" s="382" t="s">
        <v>962</v>
      </c>
      <c r="F402" s="385">
        <v>4</v>
      </c>
      <c r="G402" s="385">
        <v>380</v>
      </c>
      <c r="H402" s="385">
        <v>1</v>
      </c>
      <c r="I402" s="385">
        <v>95</v>
      </c>
      <c r="J402" s="385">
        <v>7</v>
      </c>
      <c r="K402" s="385">
        <v>672</v>
      </c>
      <c r="L402" s="385">
        <v>1.7684210526315789</v>
      </c>
      <c r="M402" s="385">
        <v>96</v>
      </c>
      <c r="N402" s="385"/>
      <c r="O402" s="385"/>
      <c r="P402" s="414"/>
      <c r="Q402" s="386"/>
    </row>
    <row r="403" spans="1:17" ht="14.4" customHeight="1" x14ac:dyDescent="0.3">
      <c r="A403" s="381" t="s">
        <v>1067</v>
      </c>
      <c r="B403" s="382" t="s">
        <v>901</v>
      </c>
      <c r="C403" s="382" t="s">
        <v>902</v>
      </c>
      <c r="D403" s="382" t="s">
        <v>963</v>
      </c>
      <c r="E403" s="382" t="s">
        <v>964</v>
      </c>
      <c r="F403" s="385">
        <v>6</v>
      </c>
      <c r="G403" s="385">
        <v>126</v>
      </c>
      <c r="H403" s="385">
        <v>1</v>
      </c>
      <c r="I403" s="385">
        <v>21</v>
      </c>
      <c r="J403" s="385">
        <v>8</v>
      </c>
      <c r="K403" s="385">
        <v>168</v>
      </c>
      <c r="L403" s="385">
        <v>1.3333333333333333</v>
      </c>
      <c r="M403" s="385">
        <v>21</v>
      </c>
      <c r="N403" s="385">
        <v>4</v>
      </c>
      <c r="O403" s="385">
        <v>84</v>
      </c>
      <c r="P403" s="414">
        <v>0.66666666666666663</v>
      </c>
      <c r="Q403" s="386">
        <v>21</v>
      </c>
    </row>
    <row r="404" spans="1:17" ht="14.4" customHeight="1" x14ac:dyDescent="0.3">
      <c r="A404" s="381" t="s">
        <v>1067</v>
      </c>
      <c r="B404" s="382" t="s">
        <v>901</v>
      </c>
      <c r="C404" s="382" t="s">
        <v>902</v>
      </c>
      <c r="D404" s="382" t="s">
        <v>965</v>
      </c>
      <c r="E404" s="382" t="s">
        <v>966</v>
      </c>
      <c r="F404" s="385">
        <v>155</v>
      </c>
      <c r="G404" s="385">
        <v>75330</v>
      </c>
      <c r="H404" s="385">
        <v>1</v>
      </c>
      <c r="I404" s="385">
        <v>486</v>
      </c>
      <c r="J404" s="385">
        <v>282</v>
      </c>
      <c r="K404" s="385">
        <v>137052</v>
      </c>
      <c r="L404" s="385">
        <v>1.8193548387096774</v>
      </c>
      <c r="M404" s="385">
        <v>486</v>
      </c>
      <c r="N404" s="385">
        <v>193</v>
      </c>
      <c r="O404" s="385">
        <v>93798</v>
      </c>
      <c r="P404" s="414">
        <v>1.2451612903225806</v>
      </c>
      <c r="Q404" s="386">
        <v>486</v>
      </c>
    </row>
    <row r="405" spans="1:17" ht="14.4" customHeight="1" x14ac:dyDescent="0.3">
      <c r="A405" s="381" t="s">
        <v>1067</v>
      </c>
      <c r="B405" s="382" t="s">
        <v>901</v>
      </c>
      <c r="C405" s="382" t="s">
        <v>902</v>
      </c>
      <c r="D405" s="382" t="s">
        <v>973</v>
      </c>
      <c r="E405" s="382" t="s">
        <v>974</v>
      </c>
      <c r="F405" s="385">
        <v>16</v>
      </c>
      <c r="G405" s="385">
        <v>640</v>
      </c>
      <c r="H405" s="385">
        <v>1</v>
      </c>
      <c r="I405" s="385">
        <v>40</v>
      </c>
      <c r="J405" s="385">
        <v>15</v>
      </c>
      <c r="K405" s="385">
        <v>600</v>
      </c>
      <c r="L405" s="385">
        <v>0.9375</v>
      </c>
      <c r="M405" s="385">
        <v>40</v>
      </c>
      <c r="N405" s="385">
        <v>18</v>
      </c>
      <c r="O405" s="385">
        <v>720</v>
      </c>
      <c r="P405" s="414">
        <v>1.125</v>
      </c>
      <c r="Q405" s="386">
        <v>40</v>
      </c>
    </row>
    <row r="406" spans="1:17" ht="14.4" customHeight="1" x14ac:dyDescent="0.3">
      <c r="A406" s="381" t="s">
        <v>1067</v>
      </c>
      <c r="B406" s="382" t="s">
        <v>901</v>
      </c>
      <c r="C406" s="382" t="s">
        <v>902</v>
      </c>
      <c r="D406" s="382" t="s">
        <v>981</v>
      </c>
      <c r="E406" s="382" t="s">
        <v>982</v>
      </c>
      <c r="F406" s="385">
        <v>2</v>
      </c>
      <c r="G406" s="385">
        <v>428</v>
      </c>
      <c r="H406" s="385">
        <v>1</v>
      </c>
      <c r="I406" s="385">
        <v>214</v>
      </c>
      <c r="J406" s="385">
        <v>1</v>
      </c>
      <c r="K406" s="385">
        <v>215</v>
      </c>
      <c r="L406" s="385">
        <v>0.50233644859813087</v>
      </c>
      <c r="M406" s="385">
        <v>215</v>
      </c>
      <c r="N406" s="385"/>
      <c r="O406" s="385"/>
      <c r="P406" s="414"/>
      <c r="Q406" s="386"/>
    </row>
    <row r="407" spans="1:17" ht="14.4" customHeight="1" x14ac:dyDescent="0.3">
      <c r="A407" s="381" t="s">
        <v>1067</v>
      </c>
      <c r="B407" s="382" t="s">
        <v>901</v>
      </c>
      <c r="C407" s="382" t="s">
        <v>902</v>
      </c>
      <c r="D407" s="382" t="s">
        <v>983</v>
      </c>
      <c r="E407" s="382" t="s">
        <v>984</v>
      </c>
      <c r="F407" s="385">
        <v>9</v>
      </c>
      <c r="G407" s="385">
        <v>6849</v>
      </c>
      <c r="H407" s="385">
        <v>1</v>
      </c>
      <c r="I407" s="385">
        <v>761</v>
      </c>
      <c r="J407" s="385">
        <v>10</v>
      </c>
      <c r="K407" s="385">
        <v>7610</v>
      </c>
      <c r="L407" s="385">
        <v>1.1111111111111112</v>
      </c>
      <c r="M407" s="385">
        <v>761</v>
      </c>
      <c r="N407" s="385">
        <v>7</v>
      </c>
      <c r="O407" s="385">
        <v>5327</v>
      </c>
      <c r="P407" s="414">
        <v>0.77777777777777779</v>
      </c>
      <c r="Q407" s="386">
        <v>761</v>
      </c>
    </row>
    <row r="408" spans="1:17" ht="14.4" customHeight="1" x14ac:dyDescent="0.3">
      <c r="A408" s="381" t="s">
        <v>1067</v>
      </c>
      <c r="B408" s="382" t="s">
        <v>901</v>
      </c>
      <c r="C408" s="382" t="s">
        <v>902</v>
      </c>
      <c r="D408" s="382" t="s">
        <v>985</v>
      </c>
      <c r="E408" s="382" t="s">
        <v>986</v>
      </c>
      <c r="F408" s="385">
        <v>3</v>
      </c>
      <c r="G408" s="385">
        <v>6039</v>
      </c>
      <c r="H408" s="385">
        <v>1</v>
      </c>
      <c r="I408" s="385">
        <v>2013</v>
      </c>
      <c r="J408" s="385">
        <v>5</v>
      </c>
      <c r="K408" s="385">
        <v>10145</v>
      </c>
      <c r="L408" s="385">
        <v>1.679913893028647</v>
      </c>
      <c r="M408" s="385">
        <v>2029</v>
      </c>
      <c r="N408" s="385">
        <v>1</v>
      </c>
      <c r="O408" s="385">
        <v>2029</v>
      </c>
      <c r="P408" s="414">
        <v>0.33598277860572945</v>
      </c>
      <c r="Q408" s="386">
        <v>2029</v>
      </c>
    </row>
    <row r="409" spans="1:17" ht="14.4" customHeight="1" x14ac:dyDescent="0.3">
      <c r="A409" s="381" t="s">
        <v>1067</v>
      </c>
      <c r="B409" s="382" t="s">
        <v>901</v>
      </c>
      <c r="C409" s="382" t="s">
        <v>902</v>
      </c>
      <c r="D409" s="382" t="s">
        <v>993</v>
      </c>
      <c r="E409" s="382" t="s">
        <v>994</v>
      </c>
      <c r="F409" s="385">
        <v>1</v>
      </c>
      <c r="G409" s="385">
        <v>505</v>
      </c>
      <c r="H409" s="385">
        <v>1</v>
      </c>
      <c r="I409" s="385">
        <v>505</v>
      </c>
      <c r="J409" s="385"/>
      <c r="K409" s="385"/>
      <c r="L409" s="385"/>
      <c r="M409" s="385"/>
      <c r="N409" s="385"/>
      <c r="O409" s="385"/>
      <c r="P409" s="414"/>
      <c r="Q409" s="386"/>
    </row>
    <row r="410" spans="1:17" ht="14.4" customHeight="1" x14ac:dyDescent="0.3">
      <c r="A410" s="381" t="s">
        <v>1067</v>
      </c>
      <c r="B410" s="382" t="s">
        <v>901</v>
      </c>
      <c r="C410" s="382" t="s">
        <v>902</v>
      </c>
      <c r="D410" s="382" t="s">
        <v>997</v>
      </c>
      <c r="E410" s="382" t="s">
        <v>998</v>
      </c>
      <c r="F410" s="385">
        <v>3</v>
      </c>
      <c r="G410" s="385">
        <v>1458</v>
      </c>
      <c r="H410" s="385">
        <v>1</v>
      </c>
      <c r="I410" s="385">
        <v>486</v>
      </c>
      <c r="J410" s="385"/>
      <c r="K410" s="385"/>
      <c r="L410" s="385"/>
      <c r="M410" s="385"/>
      <c r="N410" s="385"/>
      <c r="O410" s="385"/>
      <c r="P410" s="414"/>
      <c r="Q410" s="386"/>
    </row>
    <row r="411" spans="1:17" ht="14.4" customHeight="1" x14ac:dyDescent="0.3">
      <c r="A411" s="381" t="s">
        <v>1067</v>
      </c>
      <c r="B411" s="382" t="s">
        <v>901</v>
      </c>
      <c r="C411" s="382" t="s">
        <v>902</v>
      </c>
      <c r="D411" s="382" t="s">
        <v>1001</v>
      </c>
      <c r="E411" s="382" t="s">
        <v>1002</v>
      </c>
      <c r="F411" s="385">
        <v>3</v>
      </c>
      <c r="G411" s="385">
        <v>732</v>
      </c>
      <c r="H411" s="385">
        <v>1</v>
      </c>
      <c r="I411" s="385">
        <v>244</v>
      </c>
      <c r="J411" s="385"/>
      <c r="K411" s="385"/>
      <c r="L411" s="385"/>
      <c r="M411" s="385"/>
      <c r="N411" s="385"/>
      <c r="O411" s="385"/>
      <c r="P411" s="414"/>
      <c r="Q411" s="386"/>
    </row>
    <row r="412" spans="1:17" ht="14.4" customHeight="1" x14ac:dyDescent="0.3">
      <c r="A412" s="381" t="s">
        <v>1067</v>
      </c>
      <c r="B412" s="382" t="s">
        <v>901</v>
      </c>
      <c r="C412" s="382" t="s">
        <v>902</v>
      </c>
      <c r="D412" s="382" t="s">
        <v>1011</v>
      </c>
      <c r="E412" s="382" t="s">
        <v>1012</v>
      </c>
      <c r="F412" s="385">
        <v>42</v>
      </c>
      <c r="G412" s="385">
        <v>1638</v>
      </c>
      <c r="H412" s="385">
        <v>1</v>
      </c>
      <c r="I412" s="385">
        <v>39</v>
      </c>
      <c r="J412" s="385">
        <v>41</v>
      </c>
      <c r="K412" s="385">
        <v>1640</v>
      </c>
      <c r="L412" s="385">
        <v>1.0012210012210012</v>
      </c>
      <c r="M412" s="385">
        <v>40</v>
      </c>
      <c r="N412" s="385">
        <v>31</v>
      </c>
      <c r="O412" s="385">
        <v>1240</v>
      </c>
      <c r="P412" s="414">
        <v>0.757020757020757</v>
      </c>
      <c r="Q412" s="386">
        <v>40</v>
      </c>
    </row>
    <row r="413" spans="1:17" ht="14.4" customHeight="1" x14ac:dyDescent="0.3">
      <c r="A413" s="381" t="s">
        <v>1068</v>
      </c>
      <c r="B413" s="382" t="s">
        <v>901</v>
      </c>
      <c r="C413" s="382" t="s">
        <v>902</v>
      </c>
      <c r="D413" s="382" t="s">
        <v>903</v>
      </c>
      <c r="E413" s="382" t="s">
        <v>904</v>
      </c>
      <c r="F413" s="385">
        <v>35</v>
      </c>
      <c r="G413" s="385">
        <v>5530</v>
      </c>
      <c r="H413" s="385">
        <v>1</v>
      </c>
      <c r="I413" s="385">
        <v>158</v>
      </c>
      <c r="J413" s="385">
        <v>30</v>
      </c>
      <c r="K413" s="385">
        <v>4770</v>
      </c>
      <c r="L413" s="385">
        <v>0.86256781193490051</v>
      </c>
      <c r="M413" s="385">
        <v>159</v>
      </c>
      <c r="N413" s="385">
        <v>24</v>
      </c>
      <c r="O413" s="385">
        <v>3816</v>
      </c>
      <c r="P413" s="414">
        <v>0.69005424954792038</v>
      </c>
      <c r="Q413" s="386">
        <v>159</v>
      </c>
    </row>
    <row r="414" spans="1:17" ht="14.4" customHeight="1" x14ac:dyDescent="0.3">
      <c r="A414" s="381" t="s">
        <v>1068</v>
      </c>
      <c r="B414" s="382" t="s">
        <v>901</v>
      </c>
      <c r="C414" s="382" t="s">
        <v>902</v>
      </c>
      <c r="D414" s="382" t="s">
        <v>917</v>
      </c>
      <c r="E414" s="382" t="s">
        <v>918</v>
      </c>
      <c r="F414" s="385"/>
      <c r="G414" s="385"/>
      <c r="H414" s="385"/>
      <c r="I414" s="385"/>
      <c r="J414" s="385"/>
      <c r="K414" s="385"/>
      <c r="L414" s="385"/>
      <c r="M414" s="385"/>
      <c r="N414" s="385">
        <v>1</v>
      </c>
      <c r="O414" s="385">
        <v>1165</v>
      </c>
      <c r="P414" s="414"/>
      <c r="Q414" s="386">
        <v>1165</v>
      </c>
    </row>
    <row r="415" spans="1:17" ht="14.4" customHeight="1" x14ac:dyDescent="0.3">
      <c r="A415" s="381" t="s">
        <v>1068</v>
      </c>
      <c r="B415" s="382" t="s">
        <v>901</v>
      </c>
      <c r="C415" s="382" t="s">
        <v>902</v>
      </c>
      <c r="D415" s="382" t="s">
        <v>919</v>
      </c>
      <c r="E415" s="382" t="s">
        <v>920</v>
      </c>
      <c r="F415" s="385">
        <v>14</v>
      </c>
      <c r="G415" s="385">
        <v>546</v>
      </c>
      <c r="H415" s="385">
        <v>1</v>
      </c>
      <c r="I415" s="385">
        <v>39</v>
      </c>
      <c r="J415" s="385">
        <v>32</v>
      </c>
      <c r="K415" s="385">
        <v>1248</v>
      </c>
      <c r="L415" s="385">
        <v>2.2857142857142856</v>
      </c>
      <c r="M415" s="385">
        <v>39</v>
      </c>
      <c r="N415" s="385">
        <v>34</v>
      </c>
      <c r="O415" s="385">
        <v>1326</v>
      </c>
      <c r="P415" s="414">
        <v>2.4285714285714284</v>
      </c>
      <c r="Q415" s="386">
        <v>39</v>
      </c>
    </row>
    <row r="416" spans="1:17" ht="14.4" customHeight="1" x14ac:dyDescent="0.3">
      <c r="A416" s="381" t="s">
        <v>1068</v>
      </c>
      <c r="B416" s="382" t="s">
        <v>901</v>
      </c>
      <c r="C416" s="382" t="s">
        <v>902</v>
      </c>
      <c r="D416" s="382" t="s">
        <v>923</v>
      </c>
      <c r="E416" s="382" t="s">
        <v>924</v>
      </c>
      <c r="F416" s="385">
        <v>2</v>
      </c>
      <c r="G416" s="385">
        <v>764</v>
      </c>
      <c r="H416" s="385">
        <v>1</v>
      </c>
      <c r="I416" s="385">
        <v>382</v>
      </c>
      <c r="J416" s="385"/>
      <c r="K416" s="385"/>
      <c r="L416" s="385"/>
      <c r="M416" s="385"/>
      <c r="N416" s="385">
        <v>4</v>
      </c>
      <c r="O416" s="385">
        <v>1528</v>
      </c>
      <c r="P416" s="414">
        <v>2</v>
      </c>
      <c r="Q416" s="386">
        <v>382</v>
      </c>
    </row>
    <row r="417" spans="1:17" ht="14.4" customHeight="1" x14ac:dyDescent="0.3">
      <c r="A417" s="381" t="s">
        <v>1068</v>
      </c>
      <c r="B417" s="382" t="s">
        <v>901</v>
      </c>
      <c r="C417" s="382" t="s">
        <v>902</v>
      </c>
      <c r="D417" s="382" t="s">
        <v>925</v>
      </c>
      <c r="E417" s="382" t="s">
        <v>926</v>
      </c>
      <c r="F417" s="385">
        <v>3</v>
      </c>
      <c r="G417" s="385">
        <v>108</v>
      </c>
      <c r="H417" s="385">
        <v>1</v>
      </c>
      <c r="I417" s="385">
        <v>36</v>
      </c>
      <c r="J417" s="385"/>
      <c r="K417" s="385"/>
      <c r="L417" s="385"/>
      <c r="M417" s="385"/>
      <c r="N417" s="385"/>
      <c r="O417" s="385"/>
      <c r="P417" s="414"/>
      <c r="Q417" s="386"/>
    </row>
    <row r="418" spans="1:17" ht="14.4" customHeight="1" x14ac:dyDescent="0.3">
      <c r="A418" s="381" t="s">
        <v>1068</v>
      </c>
      <c r="B418" s="382" t="s">
        <v>901</v>
      </c>
      <c r="C418" s="382" t="s">
        <v>902</v>
      </c>
      <c r="D418" s="382" t="s">
        <v>929</v>
      </c>
      <c r="E418" s="382" t="s">
        <v>930</v>
      </c>
      <c r="F418" s="385">
        <v>7</v>
      </c>
      <c r="G418" s="385">
        <v>3108</v>
      </c>
      <c r="H418" s="385">
        <v>1</v>
      </c>
      <c r="I418" s="385">
        <v>444</v>
      </c>
      <c r="J418" s="385"/>
      <c r="K418" s="385"/>
      <c r="L418" s="385"/>
      <c r="M418" s="385"/>
      <c r="N418" s="385">
        <v>3</v>
      </c>
      <c r="O418" s="385">
        <v>1332</v>
      </c>
      <c r="P418" s="414">
        <v>0.42857142857142855</v>
      </c>
      <c r="Q418" s="386">
        <v>444</v>
      </c>
    </row>
    <row r="419" spans="1:17" ht="14.4" customHeight="1" x14ac:dyDescent="0.3">
      <c r="A419" s="381" t="s">
        <v>1068</v>
      </c>
      <c r="B419" s="382" t="s">
        <v>901</v>
      </c>
      <c r="C419" s="382" t="s">
        <v>902</v>
      </c>
      <c r="D419" s="382" t="s">
        <v>933</v>
      </c>
      <c r="E419" s="382" t="s">
        <v>934</v>
      </c>
      <c r="F419" s="385">
        <v>2</v>
      </c>
      <c r="G419" s="385">
        <v>980</v>
      </c>
      <c r="H419" s="385">
        <v>1</v>
      </c>
      <c r="I419" s="385">
        <v>490</v>
      </c>
      <c r="J419" s="385"/>
      <c r="K419" s="385"/>
      <c r="L419" s="385"/>
      <c r="M419" s="385"/>
      <c r="N419" s="385"/>
      <c r="O419" s="385"/>
      <c r="P419" s="414"/>
      <c r="Q419" s="386"/>
    </row>
    <row r="420" spans="1:17" ht="14.4" customHeight="1" x14ac:dyDescent="0.3">
      <c r="A420" s="381" t="s">
        <v>1068</v>
      </c>
      <c r="B420" s="382" t="s">
        <v>901</v>
      </c>
      <c r="C420" s="382" t="s">
        <v>902</v>
      </c>
      <c r="D420" s="382" t="s">
        <v>935</v>
      </c>
      <c r="E420" s="382" t="s">
        <v>936</v>
      </c>
      <c r="F420" s="385">
        <v>2</v>
      </c>
      <c r="G420" s="385">
        <v>62</v>
      </c>
      <c r="H420" s="385">
        <v>1</v>
      </c>
      <c r="I420" s="385">
        <v>31</v>
      </c>
      <c r="J420" s="385"/>
      <c r="K420" s="385"/>
      <c r="L420" s="385"/>
      <c r="M420" s="385"/>
      <c r="N420" s="385">
        <v>7</v>
      </c>
      <c r="O420" s="385">
        <v>217</v>
      </c>
      <c r="P420" s="414">
        <v>3.5</v>
      </c>
      <c r="Q420" s="386">
        <v>31</v>
      </c>
    </row>
    <row r="421" spans="1:17" ht="14.4" customHeight="1" x14ac:dyDescent="0.3">
      <c r="A421" s="381" t="s">
        <v>1068</v>
      </c>
      <c r="B421" s="382" t="s">
        <v>901</v>
      </c>
      <c r="C421" s="382" t="s">
        <v>902</v>
      </c>
      <c r="D421" s="382" t="s">
        <v>939</v>
      </c>
      <c r="E421" s="382" t="s">
        <v>940</v>
      </c>
      <c r="F421" s="385">
        <v>4</v>
      </c>
      <c r="G421" s="385">
        <v>816</v>
      </c>
      <c r="H421" s="385">
        <v>1</v>
      </c>
      <c r="I421" s="385">
        <v>204</v>
      </c>
      <c r="J421" s="385">
        <v>2</v>
      </c>
      <c r="K421" s="385">
        <v>410</v>
      </c>
      <c r="L421" s="385">
        <v>0.50245098039215685</v>
      </c>
      <c r="M421" s="385">
        <v>205</v>
      </c>
      <c r="N421" s="385"/>
      <c r="O421" s="385"/>
      <c r="P421" s="414"/>
      <c r="Q421" s="386"/>
    </row>
    <row r="422" spans="1:17" ht="14.4" customHeight="1" x14ac:dyDescent="0.3">
      <c r="A422" s="381" t="s">
        <v>1068</v>
      </c>
      <c r="B422" s="382" t="s">
        <v>901</v>
      </c>
      <c r="C422" s="382" t="s">
        <v>902</v>
      </c>
      <c r="D422" s="382" t="s">
        <v>941</v>
      </c>
      <c r="E422" s="382" t="s">
        <v>942</v>
      </c>
      <c r="F422" s="385">
        <v>4</v>
      </c>
      <c r="G422" s="385">
        <v>1504</v>
      </c>
      <c r="H422" s="385">
        <v>1</v>
      </c>
      <c r="I422" s="385">
        <v>376</v>
      </c>
      <c r="J422" s="385">
        <v>1</v>
      </c>
      <c r="K422" s="385">
        <v>377</v>
      </c>
      <c r="L422" s="385">
        <v>0.25066489361702127</v>
      </c>
      <c r="M422" s="385">
        <v>377</v>
      </c>
      <c r="N422" s="385"/>
      <c r="O422" s="385"/>
      <c r="P422" s="414"/>
      <c r="Q422" s="386"/>
    </row>
    <row r="423" spans="1:17" ht="14.4" customHeight="1" x14ac:dyDescent="0.3">
      <c r="A423" s="381" t="s">
        <v>1068</v>
      </c>
      <c r="B423" s="382" t="s">
        <v>901</v>
      </c>
      <c r="C423" s="382" t="s">
        <v>902</v>
      </c>
      <c r="D423" s="382" t="s">
        <v>949</v>
      </c>
      <c r="E423" s="382" t="s">
        <v>950</v>
      </c>
      <c r="F423" s="385">
        <v>8</v>
      </c>
      <c r="G423" s="385">
        <v>128</v>
      </c>
      <c r="H423" s="385">
        <v>1</v>
      </c>
      <c r="I423" s="385">
        <v>16</v>
      </c>
      <c r="J423" s="385">
        <v>8</v>
      </c>
      <c r="K423" s="385">
        <v>128</v>
      </c>
      <c r="L423" s="385">
        <v>1</v>
      </c>
      <c r="M423" s="385">
        <v>16</v>
      </c>
      <c r="N423" s="385">
        <v>11</v>
      </c>
      <c r="O423" s="385">
        <v>176</v>
      </c>
      <c r="P423" s="414">
        <v>1.375</v>
      </c>
      <c r="Q423" s="386">
        <v>16</v>
      </c>
    </row>
    <row r="424" spans="1:17" ht="14.4" customHeight="1" x14ac:dyDescent="0.3">
      <c r="A424" s="381" t="s">
        <v>1068</v>
      </c>
      <c r="B424" s="382" t="s">
        <v>901</v>
      </c>
      <c r="C424" s="382" t="s">
        <v>902</v>
      </c>
      <c r="D424" s="382" t="s">
        <v>951</v>
      </c>
      <c r="E424" s="382" t="s">
        <v>952</v>
      </c>
      <c r="F424" s="385">
        <v>2</v>
      </c>
      <c r="G424" s="385">
        <v>262</v>
      </c>
      <c r="H424" s="385">
        <v>1</v>
      </c>
      <c r="I424" s="385">
        <v>131</v>
      </c>
      <c r="J424" s="385"/>
      <c r="K424" s="385"/>
      <c r="L424" s="385"/>
      <c r="M424" s="385"/>
      <c r="N424" s="385">
        <v>1</v>
      </c>
      <c r="O424" s="385">
        <v>133</v>
      </c>
      <c r="P424" s="414">
        <v>0.50763358778625955</v>
      </c>
      <c r="Q424" s="386">
        <v>133</v>
      </c>
    </row>
    <row r="425" spans="1:17" ht="14.4" customHeight="1" x14ac:dyDescent="0.3">
      <c r="A425" s="381" t="s">
        <v>1068</v>
      </c>
      <c r="B425" s="382" t="s">
        <v>901</v>
      </c>
      <c r="C425" s="382" t="s">
        <v>902</v>
      </c>
      <c r="D425" s="382" t="s">
        <v>953</v>
      </c>
      <c r="E425" s="382" t="s">
        <v>954</v>
      </c>
      <c r="F425" s="385">
        <v>5</v>
      </c>
      <c r="G425" s="385">
        <v>505</v>
      </c>
      <c r="H425" s="385">
        <v>1</v>
      </c>
      <c r="I425" s="385">
        <v>101</v>
      </c>
      <c r="J425" s="385"/>
      <c r="K425" s="385"/>
      <c r="L425" s="385"/>
      <c r="M425" s="385"/>
      <c r="N425" s="385">
        <v>7</v>
      </c>
      <c r="O425" s="385">
        <v>714</v>
      </c>
      <c r="P425" s="414">
        <v>1.4138613861386138</v>
      </c>
      <c r="Q425" s="386">
        <v>102</v>
      </c>
    </row>
    <row r="426" spans="1:17" ht="14.4" customHeight="1" x14ac:dyDescent="0.3">
      <c r="A426" s="381" t="s">
        <v>1068</v>
      </c>
      <c r="B426" s="382" t="s">
        <v>901</v>
      </c>
      <c r="C426" s="382" t="s">
        <v>902</v>
      </c>
      <c r="D426" s="382" t="s">
        <v>957</v>
      </c>
      <c r="E426" s="382" t="s">
        <v>958</v>
      </c>
      <c r="F426" s="385">
        <v>65</v>
      </c>
      <c r="G426" s="385">
        <v>7280</v>
      </c>
      <c r="H426" s="385">
        <v>1</v>
      </c>
      <c r="I426" s="385">
        <v>112</v>
      </c>
      <c r="J426" s="385">
        <v>66</v>
      </c>
      <c r="K426" s="385">
        <v>7458</v>
      </c>
      <c r="L426" s="385">
        <v>1.0244505494505494</v>
      </c>
      <c r="M426" s="385">
        <v>113</v>
      </c>
      <c r="N426" s="385">
        <v>72</v>
      </c>
      <c r="O426" s="385">
        <v>8136</v>
      </c>
      <c r="P426" s="414">
        <v>1.1175824175824176</v>
      </c>
      <c r="Q426" s="386">
        <v>113</v>
      </c>
    </row>
    <row r="427" spans="1:17" ht="14.4" customHeight="1" x14ac:dyDescent="0.3">
      <c r="A427" s="381" t="s">
        <v>1068</v>
      </c>
      <c r="B427" s="382" t="s">
        <v>901</v>
      </c>
      <c r="C427" s="382" t="s">
        <v>902</v>
      </c>
      <c r="D427" s="382" t="s">
        <v>959</v>
      </c>
      <c r="E427" s="382" t="s">
        <v>960</v>
      </c>
      <c r="F427" s="385">
        <v>15</v>
      </c>
      <c r="G427" s="385">
        <v>1245</v>
      </c>
      <c r="H427" s="385">
        <v>1</v>
      </c>
      <c r="I427" s="385">
        <v>83</v>
      </c>
      <c r="J427" s="385">
        <v>11</v>
      </c>
      <c r="K427" s="385">
        <v>924</v>
      </c>
      <c r="L427" s="385">
        <v>0.74216867469879522</v>
      </c>
      <c r="M427" s="385">
        <v>84</v>
      </c>
      <c r="N427" s="385">
        <v>9</v>
      </c>
      <c r="O427" s="385">
        <v>756</v>
      </c>
      <c r="P427" s="414">
        <v>0.60722891566265058</v>
      </c>
      <c r="Q427" s="386">
        <v>84</v>
      </c>
    </row>
    <row r="428" spans="1:17" ht="14.4" customHeight="1" x14ac:dyDescent="0.3">
      <c r="A428" s="381" t="s">
        <v>1068</v>
      </c>
      <c r="B428" s="382" t="s">
        <v>901</v>
      </c>
      <c r="C428" s="382" t="s">
        <v>902</v>
      </c>
      <c r="D428" s="382" t="s">
        <v>961</v>
      </c>
      <c r="E428" s="382" t="s">
        <v>962</v>
      </c>
      <c r="F428" s="385">
        <v>1</v>
      </c>
      <c r="G428" s="385">
        <v>95</v>
      </c>
      <c r="H428" s="385">
        <v>1</v>
      </c>
      <c r="I428" s="385">
        <v>95</v>
      </c>
      <c r="J428" s="385"/>
      <c r="K428" s="385"/>
      <c r="L428" s="385"/>
      <c r="M428" s="385"/>
      <c r="N428" s="385">
        <v>1</v>
      </c>
      <c r="O428" s="385">
        <v>96</v>
      </c>
      <c r="P428" s="414">
        <v>1.0105263157894737</v>
      </c>
      <c r="Q428" s="386">
        <v>96</v>
      </c>
    </row>
    <row r="429" spans="1:17" ht="14.4" customHeight="1" x14ac:dyDescent="0.3">
      <c r="A429" s="381" t="s">
        <v>1068</v>
      </c>
      <c r="B429" s="382" t="s">
        <v>901</v>
      </c>
      <c r="C429" s="382" t="s">
        <v>902</v>
      </c>
      <c r="D429" s="382" t="s">
        <v>963</v>
      </c>
      <c r="E429" s="382" t="s">
        <v>964</v>
      </c>
      <c r="F429" s="385">
        <v>4</v>
      </c>
      <c r="G429" s="385">
        <v>84</v>
      </c>
      <c r="H429" s="385">
        <v>1</v>
      </c>
      <c r="I429" s="385">
        <v>21</v>
      </c>
      <c r="J429" s="385"/>
      <c r="K429" s="385"/>
      <c r="L429" s="385"/>
      <c r="M429" s="385"/>
      <c r="N429" s="385">
        <v>9</v>
      </c>
      <c r="O429" s="385">
        <v>189</v>
      </c>
      <c r="P429" s="414">
        <v>2.25</v>
      </c>
      <c r="Q429" s="386">
        <v>21</v>
      </c>
    </row>
    <row r="430" spans="1:17" ht="14.4" customHeight="1" x14ac:dyDescent="0.3">
      <c r="A430" s="381" t="s">
        <v>1068</v>
      </c>
      <c r="B430" s="382" t="s">
        <v>901</v>
      </c>
      <c r="C430" s="382" t="s">
        <v>902</v>
      </c>
      <c r="D430" s="382" t="s">
        <v>965</v>
      </c>
      <c r="E430" s="382" t="s">
        <v>966</v>
      </c>
      <c r="F430" s="385">
        <v>7</v>
      </c>
      <c r="G430" s="385">
        <v>3402</v>
      </c>
      <c r="H430" s="385">
        <v>1</v>
      </c>
      <c r="I430" s="385">
        <v>486</v>
      </c>
      <c r="J430" s="385">
        <v>19</v>
      </c>
      <c r="K430" s="385">
        <v>9234</v>
      </c>
      <c r="L430" s="385">
        <v>2.7142857142857144</v>
      </c>
      <c r="M430" s="385">
        <v>486</v>
      </c>
      <c r="N430" s="385">
        <v>6</v>
      </c>
      <c r="O430" s="385">
        <v>2916</v>
      </c>
      <c r="P430" s="414">
        <v>0.8571428571428571</v>
      </c>
      <c r="Q430" s="386">
        <v>486</v>
      </c>
    </row>
    <row r="431" spans="1:17" ht="14.4" customHeight="1" x14ac:dyDescent="0.3">
      <c r="A431" s="381" t="s">
        <v>1068</v>
      </c>
      <c r="B431" s="382" t="s">
        <v>901</v>
      </c>
      <c r="C431" s="382" t="s">
        <v>902</v>
      </c>
      <c r="D431" s="382" t="s">
        <v>973</v>
      </c>
      <c r="E431" s="382" t="s">
        <v>974</v>
      </c>
      <c r="F431" s="385">
        <v>12</v>
      </c>
      <c r="G431" s="385">
        <v>480</v>
      </c>
      <c r="H431" s="385">
        <v>1</v>
      </c>
      <c r="I431" s="385">
        <v>40</v>
      </c>
      <c r="J431" s="385">
        <v>8</v>
      </c>
      <c r="K431" s="385">
        <v>320</v>
      </c>
      <c r="L431" s="385">
        <v>0.66666666666666663</v>
      </c>
      <c r="M431" s="385">
        <v>40</v>
      </c>
      <c r="N431" s="385">
        <v>16</v>
      </c>
      <c r="O431" s="385">
        <v>640</v>
      </c>
      <c r="P431" s="414">
        <v>1.3333333333333333</v>
      </c>
      <c r="Q431" s="386">
        <v>40</v>
      </c>
    </row>
    <row r="432" spans="1:17" ht="14.4" customHeight="1" x14ac:dyDescent="0.3">
      <c r="A432" s="381" t="s">
        <v>1068</v>
      </c>
      <c r="B432" s="382" t="s">
        <v>901</v>
      </c>
      <c r="C432" s="382" t="s">
        <v>902</v>
      </c>
      <c r="D432" s="382" t="s">
        <v>983</v>
      </c>
      <c r="E432" s="382" t="s">
        <v>984</v>
      </c>
      <c r="F432" s="385"/>
      <c r="G432" s="385"/>
      <c r="H432" s="385"/>
      <c r="I432" s="385"/>
      <c r="J432" s="385">
        <v>1</v>
      </c>
      <c r="K432" s="385">
        <v>761</v>
      </c>
      <c r="L432" s="385"/>
      <c r="M432" s="385">
        <v>761</v>
      </c>
      <c r="N432" s="385"/>
      <c r="O432" s="385"/>
      <c r="P432" s="414"/>
      <c r="Q432" s="386"/>
    </row>
    <row r="433" spans="1:17" ht="14.4" customHeight="1" x14ac:dyDescent="0.3">
      <c r="A433" s="381" t="s">
        <v>1068</v>
      </c>
      <c r="B433" s="382" t="s">
        <v>901</v>
      </c>
      <c r="C433" s="382" t="s">
        <v>902</v>
      </c>
      <c r="D433" s="382" t="s">
        <v>987</v>
      </c>
      <c r="E433" s="382" t="s">
        <v>988</v>
      </c>
      <c r="F433" s="385"/>
      <c r="G433" s="385"/>
      <c r="H433" s="385"/>
      <c r="I433" s="385"/>
      <c r="J433" s="385">
        <v>1</v>
      </c>
      <c r="K433" s="385">
        <v>604</v>
      </c>
      <c r="L433" s="385"/>
      <c r="M433" s="385">
        <v>604</v>
      </c>
      <c r="N433" s="385"/>
      <c r="O433" s="385"/>
      <c r="P433" s="414"/>
      <c r="Q433" s="386"/>
    </row>
    <row r="434" spans="1:17" ht="14.4" customHeight="1" x14ac:dyDescent="0.3">
      <c r="A434" s="381" t="s">
        <v>1068</v>
      </c>
      <c r="B434" s="382" t="s">
        <v>901</v>
      </c>
      <c r="C434" s="382" t="s">
        <v>902</v>
      </c>
      <c r="D434" s="382" t="s">
        <v>993</v>
      </c>
      <c r="E434" s="382" t="s">
        <v>994</v>
      </c>
      <c r="F434" s="385">
        <v>3</v>
      </c>
      <c r="G434" s="385">
        <v>1515</v>
      </c>
      <c r="H434" s="385">
        <v>1</v>
      </c>
      <c r="I434" s="385">
        <v>505</v>
      </c>
      <c r="J434" s="385"/>
      <c r="K434" s="385"/>
      <c r="L434" s="385"/>
      <c r="M434" s="385"/>
      <c r="N434" s="385">
        <v>6</v>
      </c>
      <c r="O434" s="385">
        <v>3036</v>
      </c>
      <c r="P434" s="414">
        <v>2.003960396039604</v>
      </c>
      <c r="Q434" s="386">
        <v>506</v>
      </c>
    </row>
    <row r="435" spans="1:17" ht="14.4" customHeight="1" x14ac:dyDescent="0.3">
      <c r="A435" s="381" t="s">
        <v>1069</v>
      </c>
      <c r="B435" s="382" t="s">
        <v>901</v>
      </c>
      <c r="C435" s="382" t="s">
        <v>902</v>
      </c>
      <c r="D435" s="382" t="s">
        <v>961</v>
      </c>
      <c r="E435" s="382" t="s">
        <v>962</v>
      </c>
      <c r="F435" s="385">
        <v>1</v>
      </c>
      <c r="G435" s="385">
        <v>95</v>
      </c>
      <c r="H435" s="385">
        <v>1</v>
      </c>
      <c r="I435" s="385">
        <v>95</v>
      </c>
      <c r="J435" s="385"/>
      <c r="K435" s="385"/>
      <c r="L435" s="385"/>
      <c r="M435" s="385"/>
      <c r="N435" s="385"/>
      <c r="O435" s="385"/>
      <c r="P435" s="414"/>
      <c r="Q435" s="386"/>
    </row>
    <row r="436" spans="1:17" ht="14.4" customHeight="1" x14ac:dyDescent="0.3">
      <c r="A436" s="381" t="s">
        <v>1070</v>
      </c>
      <c r="B436" s="382" t="s">
        <v>901</v>
      </c>
      <c r="C436" s="382" t="s">
        <v>902</v>
      </c>
      <c r="D436" s="382" t="s">
        <v>903</v>
      </c>
      <c r="E436" s="382" t="s">
        <v>904</v>
      </c>
      <c r="F436" s="385">
        <v>28</v>
      </c>
      <c r="G436" s="385">
        <v>4424</v>
      </c>
      <c r="H436" s="385">
        <v>1</v>
      </c>
      <c r="I436" s="385">
        <v>158</v>
      </c>
      <c r="J436" s="385">
        <v>23</v>
      </c>
      <c r="K436" s="385">
        <v>3657</v>
      </c>
      <c r="L436" s="385">
        <v>0.82662748643761297</v>
      </c>
      <c r="M436" s="385">
        <v>159</v>
      </c>
      <c r="N436" s="385">
        <v>28</v>
      </c>
      <c r="O436" s="385">
        <v>4452</v>
      </c>
      <c r="P436" s="414">
        <v>1.0063291139240507</v>
      </c>
      <c r="Q436" s="386">
        <v>159</v>
      </c>
    </row>
    <row r="437" spans="1:17" ht="14.4" customHeight="1" x14ac:dyDescent="0.3">
      <c r="A437" s="381" t="s">
        <v>1070</v>
      </c>
      <c r="B437" s="382" t="s">
        <v>901</v>
      </c>
      <c r="C437" s="382" t="s">
        <v>902</v>
      </c>
      <c r="D437" s="382" t="s">
        <v>917</v>
      </c>
      <c r="E437" s="382" t="s">
        <v>918</v>
      </c>
      <c r="F437" s="385"/>
      <c r="G437" s="385"/>
      <c r="H437" s="385"/>
      <c r="I437" s="385"/>
      <c r="J437" s="385"/>
      <c r="K437" s="385"/>
      <c r="L437" s="385"/>
      <c r="M437" s="385"/>
      <c r="N437" s="385">
        <v>1</v>
      </c>
      <c r="O437" s="385">
        <v>1165</v>
      </c>
      <c r="P437" s="414"/>
      <c r="Q437" s="386">
        <v>1165</v>
      </c>
    </row>
    <row r="438" spans="1:17" ht="14.4" customHeight="1" x14ac:dyDescent="0.3">
      <c r="A438" s="381" t="s">
        <v>1070</v>
      </c>
      <c r="B438" s="382" t="s">
        <v>901</v>
      </c>
      <c r="C438" s="382" t="s">
        <v>902</v>
      </c>
      <c r="D438" s="382" t="s">
        <v>919</v>
      </c>
      <c r="E438" s="382" t="s">
        <v>920</v>
      </c>
      <c r="F438" s="385"/>
      <c r="G438" s="385"/>
      <c r="H438" s="385"/>
      <c r="I438" s="385"/>
      <c r="J438" s="385">
        <v>7</v>
      </c>
      <c r="K438" s="385">
        <v>273</v>
      </c>
      <c r="L438" s="385"/>
      <c r="M438" s="385">
        <v>39</v>
      </c>
      <c r="N438" s="385">
        <v>9</v>
      </c>
      <c r="O438" s="385">
        <v>351</v>
      </c>
      <c r="P438" s="414"/>
      <c r="Q438" s="386">
        <v>39</v>
      </c>
    </row>
    <row r="439" spans="1:17" ht="14.4" customHeight="1" x14ac:dyDescent="0.3">
      <c r="A439" s="381" t="s">
        <v>1070</v>
      </c>
      <c r="B439" s="382" t="s">
        <v>901</v>
      </c>
      <c r="C439" s="382" t="s">
        <v>902</v>
      </c>
      <c r="D439" s="382" t="s">
        <v>923</v>
      </c>
      <c r="E439" s="382" t="s">
        <v>924</v>
      </c>
      <c r="F439" s="385">
        <v>7</v>
      </c>
      <c r="G439" s="385">
        <v>2674</v>
      </c>
      <c r="H439" s="385">
        <v>1</v>
      </c>
      <c r="I439" s="385">
        <v>382</v>
      </c>
      <c r="J439" s="385"/>
      <c r="K439" s="385"/>
      <c r="L439" s="385"/>
      <c r="M439" s="385"/>
      <c r="N439" s="385"/>
      <c r="O439" s="385"/>
      <c r="P439" s="414"/>
      <c r="Q439" s="386"/>
    </row>
    <row r="440" spans="1:17" ht="14.4" customHeight="1" x14ac:dyDescent="0.3">
      <c r="A440" s="381" t="s">
        <v>1070</v>
      </c>
      <c r="B440" s="382" t="s">
        <v>901</v>
      </c>
      <c r="C440" s="382" t="s">
        <v>902</v>
      </c>
      <c r="D440" s="382" t="s">
        <v>929</v>
      </c>
      <c r="E440" s="382" t="s">
        <v>930</v>
      </c>
      <c r="F440" s="385">
        <v>3</v>
      </c>
      <c r="G440" s="385">
        <v>1332</v>
      </c>
      <c r="H440" s="385">
        <v>1</v>
      </c>
      <c r="I440" s="385">
        <v>444</v>
      </c>
      <c r="J440" s="385"/>
      <c r="K440" s="385"/>
      <c r="L440" s="385"/>
      <c r="M440" s="385"/>
      <c r="N440" s="385">
        <v>3</v>
      </c>
      <c r="O440" s="385">
        <v>1332</v>
      </c>
      <c r="P440" s="414">
        <v>1</v>
      </c>
      <c r="Q440" s="386">
        <v>444</v>
      </c>
    </row>
    <row r="441" spans="1:17" ht="14.4" customHeight="1" x14ac:dyDescent="0.3">
      <c r="A441" s="381" t="s">
        <v>1070</v>
      </c>
      <c r="B441" s="382" t="s">
        <v>901</v>
      </c>
      <c r="C441" s="382" t="s">
        <v>902</v>
      </c>
      <c r="D441" s="382" t="s">
        <v>931</v>
      </c>
      <c r="E441" s="382" t="s">
        <v>932</v>
      </c>
      <c r="F441" s="385">
        <v>1</v>
      </c>
      <c r="G441" s="385">
        <v>40</v>
      </c>
      <c r="H441" s="385">
        <v>1</v>
      </c>
      <c r="I441" s="385">
        <v>40</v>
      </c>
      <c r="J441" s="385"/>
      <c r="K441" s="385"/>
      <c r="L441" s="385"/>
      <c r="M441" s="385"/>
      <c r="N441" s="385"/>
      <c r="O441" s="385"/>
      <c r="P441" s="414"/>
      <c r="Q441" s="386"/>
    </row>
    <row r="442" spans="1:17" ht="14.4" customHeight="1" x14ac:dyDescent="0.3">
      <c r="A442" s="381" t="s">
        <v>1070</v>
      </c>
      <c r="B442" s="382" t="s">
        <v>901</v>
      </c>
      <c r="C442" s="382" t="s">
        <v>902</v>
      </c>
      <c r="D442" s="382" t="s">
        <v>933</v>
      </c>
      <c r="E442" s="382" t="s">
        <v>934</v>
      </c>
      <c r="F442" s="385">
        <v>2</v>
      </c>
      <c r="G442" s="385">
        <v>980</v>
      </c>
      <c r="H442" s="385">
        <v>1</v>
      </c>
      <c r="I442" s="385">
        <v>490</v>
      </c>
      <c r="J442" s="385"/>
      <c r="K442" s="385"/>
      <c r="L442" s="385"/>
      <c r="M442" s="385"/>
      <c r="N442" s="385"/>
      <c r="O442" s="385"/>
      <c r="P442" s="414"/>
      <c r="Q442" s="386"/>
    </row>
    <row r="443" spans="1:17" ht="14.4" customHeight="1" x14ac:dyDescent="0.3">
      <c r="A443" s="381" t="s">
        <v>1070</v>
      </c>
      <c r="B443" s="382" t="s">
        <v>901</v>
      </c>
      <c r="C443" s="382" t="s">
        <v>902</v>
      </c>
      <c r="D443" s="382" t="s">
        <v>935</v>
      </c>
      <c r="E443" s="382" t="s">
        <v>936</v>
      </c>
      <c r="F443" s="385"/>
      <c r="G443" s="385"/>
      <c r="H443" s="385"/>
      <c r="I443" s="385"/>
      <c r="J443" s="385">
        <v>2</v>
      </c>
      <c r="K443" s="385">
        <v>62</v>
      </c>
      <c r="L443" s="385"/>
      <c r="M443" s="385">
        <v>31</v>
      </c>
      <c r="N443" s="385"/>
      <c r="O443" s="385"/>
      <c r="P443" s="414"/>
      <c r="Q443" s="386"/>
    </row>
    <row r="444" spans="1:17" ht="14.4" customHeight="1" x14ac:dyDescent="0.3">
      <c r="A444" s="381" t="s">
        <v>1070</v>
      </c>
      <c r="B444" s="382" t="s">
        <v>901</v>
      </c>
      <c r="C444" s="382" t="s">
        <v>902</v>
      </c>
      <c r="D444" s="382" t="s">
        <v>949</v>
      </c>
      <c r="E444" s="382" t="s">
        <v>950</v>
      </c>
      <c r="F444" s="385">
        <v>10</v>
      </c>
      <c r="G444" s="385">
        <v>160</v>
      </c>
      <c r="H444" s="385">
        <v>1</v>
      </c>
      <c r="I444" s="385">
        <v>16</v>
      </c>
      <c r="J444" s="385"/>
      <c r="K444" s="385"/>
      <c r="L444" s="385"/>
      <c r="M444" s="385"/>
      <c r="N444" s="385">
        <v>7</v>
      </c>
      <c r="O444" s="385">
        <v>112</v>
      </c>
      <c r="P444" s="414">
        <v>0.7</v>
      </c>
      <c r="Q444" s="386">
        <v>16</v>
      </c>
    </row>
    <row r="445" spans="1:17" ht="14.4" customHeight="1" x14ac:dyDescent="0.3">
      <c r="A445" s="381" t="s">
        <v>1070</v>
      </c>
      <c r="B445" s="382" t="s">
        <v>901</v>
      </c>
      <c r="C445" s="382" t="s">
        <v>902</v>
      </c>
      <c r="D445" s="382" t="s">
        <v>951</v>
      </c>
      <c r="E445" s="382" t="s">
        <v>952</v>
      </c>
      <c r="F445" s="385"/>
      <c r="G445" s="385"/>
      <c r="H445" s="385"/>
      <c r="I445" s="385"/>
      <c r="J445" s="385"/>
      <c r="K445" s="385"/>
      <c r="L445" s="385"/>
      <c r="M445" s="385"/>
      <c r="N445" s="385">
        <v>1</v>
      </c>
      <c r="O445" s="385">
        <v>133</v>
      </c>
      <c r="P445" s="414"/>
      <c r="Q445" s="386">
        <v>133</v>
      </c>
    </row>
    <row r="446" spans="1:17" ht="14.4" customHeight="1" x14ac:dyDescent="0.3">
      <c r="A446" s="381" t="s">
        <v>1070</v>
      </c>
      <c r="B446" s="382" t="s">
        <v>901</v>
      </c>
      <c r="C446" s="382" t="s">
        <v>902</v>
      </c>
      <c r="D446" s="382" t="s">
        <v>953</v>
      </c>
      <c r="E446" s="382" t="s">
        <v>954</v>
      </c>
      <c r="F446" s="385"/>
      <c r="G446" s="385"/>
      <c r="H446" s="385"/>
      <c r="I446" s="385"/>
      <c r="J446" s="385"/>
      <c r="K446" s="385"/>
      <c r="L446" s="385"/>
      <c r="M446" s="385"/>
      <c r="N446" s="385">
        <v>1</v>
      </c>
      <c r="O446" s="385">
        <v>102</v>
      </c>
      <c r="P446" s="414"/>
      <c r="Q446" s="386">
        <v>102</v>
      </c>
    </row>
    <row r="447" spans="1:17" ht="14.4" customHeight="1" x14ac:dyDescent="0.3">
      <c r="A447" s="381" t="s">
        <v>1070</v>
      </c>
      <c r="B447" s="382" t="s">
        <v>901</v>
      </c>
      <c r="C447" s="382" t="s">
        <v>902</v>
      </c>
      <c r="D447" s="382" t="s">
        <v>957</v>
      </c>
      <c r="E447" s="382" t="s">
        <v>958</v>
      </c>
      <c r="F447" s="385"/>
      <c r="G447" s="385"/>
      <c r="H447" s="385"/>
      <c r="I447" s="385"/>
      <c r="J447" s="385">
        <v>10</v>
      </c>
      <c r="K447" s="385">
        <v>1130</v>
      </c>
      <c r="L447" s="385"/>
      <c r="M447" s="385">
        <v>113</v>
      </c>
      <c r="N447" s="385">
        <v>14</v>
      </c>
      <c r="O447" s="385">
        <v>1582</v>
      </c>
      <c r="P447" s="414"/>
      <c r="Q447" s="386">
        <v>113</v>
      </c>
    </row>
    <row r="448" spans="1:17" ht="14.4" customHeight="1" x14ac:dyDescent="0.3">
      <c r="A448" s="381" t="s">
        <v>1070</v>
      </c>
      <c r="B448" s="382" t="s">
        <v>901</v>
      </c>
      <c r="C448" s="382" t="s">
        <v>902</v>
      </c>
      <c r="D448" s="382" t="s">
        <v>959</v>
      </c>
      <c r="E448" s="382" t="s">
        <v>960</v>
      </c>
      <c r="F448" s="385"/>
      <c r="G448" s="385"/>
      <c r="H448" s="385"/>
      <c r="I448" s="385"/>
      <c r="J448" s="385"/>
      <c r="K448" s="385"/>
      <c r="L448" s="385"/>
      <c r="M448" s="385"/>
      <c r="N448" s="385">
        <v>1</v>
      </c>
      <c r="O448" s="385">
        <v>84</v>
      </c>
      <c r="P448" s="414"/>
      <c r="Q448" s="386">
        <v>84</v>
      </c>
    </row>
    <row r="449" spans="1:17" ht="14.4" customHeight="1" x14ac:dyDescent="0.3">
      <c r="A449" s="381" t="s">
        <v>1070</v>
      </c>
      <c r="B449" s="382" t="s">
        <v>901</v>
      </c>
      <c r="C449" s="382" t="s">
        <v>902</v>
      </c>
      <c r="D449" s="382" t="s">
        <v>965</v>
      </c>
      <c r="E449" s="382" t="s">
        <v>966</v>
      </c>
      <c r="F449" s="385"/>
      <c r="G449" s="385"/>
      <c r="H449" s="385"/>
      <c r="I449" s="385"/>
      <c r="J449" s="385"/>
      <c r="K449" s="385"/>
      <c r="L449" s="385"/>
      <c r="M449" s="385"/>
      <c r="N449" s="385">
        <v>11</v>
      </c>
      <c r="O449" s="385">
        <v>5346</v>
      </c>
      <c r="P449" s="414"/>
      <c r="Q449" s="386">
        <v>486</v>
      </c>
    </row>
    <row r="450" spans="1:17" ht="14.4" customHeight="1" x14ac:dyDescent="0.3">
      <c r="A450" s="381" t="s">
        <v>1070</v>
      </c>
      <c r="B450" s="382" t="s">
        <v>901</v>
      </c>
      <c r="C450" s="382" t="s">
        <v>902</v>
      </c>
      <c r="D450" s="382" t="s">
        <v>973</v>
      </c>
      <c r="E450" s="382" t="s">
        <v>974</v>
      </c>
      <c r="F450" s="385">
        <v>3</v>
      </c>
      <c r="G450" s="385">
        <v>120</v>
      </c>
      <c r="H450" s="385">
        <v>1</v>
      </c>
      <c r="I450" s="385">
        <v>40</v>
      </c>
      <c r="J450" s="385">
        <v>4</v>
      </c>
      <c r="K450" s="385">
        <v>160</v>
      </c>
      <c r="L450" s="385">
        <v>1.3333333333333333</v>
      </c>
      <c r="M450" s="385">
        <v>40</v>
      </c>
      <c r="N450" s="385">
        <v>3</v>
      </c>
      <c r="O450" s="385">
        <v>120</v>
      </c>
      <c r="P450" s="414">
        <v>1</v>
      </c>
      <c r="Q450" s="386">
        <v>40</v>
      </c>
    </row>
    <row r="451" spans="1:17" ht="14.4" customHeight="1" x14ac:dyDescent="0.3">
      <c r="A451" s="381" t="s">
        <v>1071</v>
      </c>
      <c r="B451" s="382" t="s">
        <v>901</v>
      </c>
      <c r="C451" s="382" t="s">
        <v>902</v>
      </c>
      <c r="D451" s="382" t="s">
        <v>903</v>
      </c>
      <c r="E451" s="382" t="s">
        <v>904</v>
      </c>
      <c r="F451" s="385">
        <v>6</v>
      </c>
      <c r="G451" s="385">
        <v>948</v>
      </c>
      <c r="H451" s="385">
        <v>1</v>
      </c>
      <c r="I451" s="385">
        <v>158</v>
      </c>
      <c r="J451" s="385"/>
      <c r="K451" s="385"/>
      <c r="L451" s="385"/>
      <c r="M451" s="385"/>
      <c r="N451" s="385">
        <v>9</v>
      </c>
      <c r="O451" s="385">
        <v>1431</v>
      </c>
      <c r="P451" s="414">
        <v>1.509493670886076</v>
      </c>
      <c r="Q451" s="386">
        <v>159</v>
      </c>
    </row>
    <row r="452" spans="1:17" ht="14.4" customHeight="1" x14ac:dyDescent="0.3">
      <c r="A452" s="381" t="s">
        <v>1071</v>
      </c>
      <c r="B452" s="382" t="s">
        <v>901</v>
      </c>
      <c r="C452" s="382" t="s">
        <v>902</v>
      </c>
      <c r="D452" s="382" t="s">
        <v>919</v>
      </c>
      <c r="E452" s="382" t="s">
        <v>920</v>
      </c>
      <c r="F452" s="385">
        <v>5</v>
      </c>
      <c r="G452" s="385">
        <v>195</v>
      </c>
      <c r="H452" s="385">
        <v>1</v>
      </c>
      <c r="I452" s="385">
        <v>39</v>
      </c>
      <c r="J452" s="385">
        <v>4</v>
      </c>
      <c r="K452" s="385">
        <v>156</v>
      </c>
      <c r="L452" s="385">
        <v>0.8</v>
      </c>
      <c r="M452" s="385">
        <v>39</v>
      </c>
      <c r="N452" s="385">
        <v>3</v>
      </c>
      <c r="O452" s="385">
        <v>117</v>
      </c>
      <c r="P452" s="414">
        <v>0.6</v>
      </c>
      <c r="Q452" s="386">
        <v>39</v>
      </c>
    </row>
    <row r="453" spans="1:17" ht="14.4" customHeight="1" x14ac:dyDescent="0.3">
      <c r="A453" s="381" t="s">
        <v>1071</v>
      </c>
      <c r="B453" s="382" t="s">
        <v>901</v>
      </c>
      <c r="C453" s="382" t="s">
        <v>902</v>
      </c>
      <c r="D453" s="382" t="s">
        <v>923</v>
      </c>
      <c r="E453" s="382" t="s">
        <v>924</v>
      </c>
      <c r="F453" s="385"/>
      <c r="G453" s="385"/>
      <c r="H453" s="385"/>
      <c r="I453" s="385"/>
      <c r="J453" s="385"/>
      <c r="K453" s="385"/>
      <c r="L453" s="385"/>
      <c r="M453" s="385"/>
      <c r="N453" s="385">
        <v>1</v>
      </c>
      <c r="O453" s="385">
        <v>382</v>
      </c>
      <c r="P453" s="414"/>
      <c r="Q453" s="386">
        <v>382</v>
      </c>
    </row>
    <row r="454" spans="1:17" ht="14.4" customHeight="1" x14ac:dyDescent="0.3">
      <c r="A454" s="381" t="s">
        <v>1071</v>
      </c>
      <c r="B454" s="382" t="s">
        <v>901</v>
      </c>
      <c r="C454" s="382" t="s">
        <v>902</v>
      </c>
      <c r="D454" s="382" t="s">
        <v>925</v>
      </c>
      <c r="E454" s="382" t="s">
        <v>926</v>
      </c>
      <c r="F454" s="385">
        <v>9</v>
      </c>
      <c r="G454" s="385">
        <v>324</v>
      </c>
      <c r="H454" s="385">
        <v>1</v>
      </c>
      <c r="I454" s="385">
        <v>36</v>
      </c>
      <c r="J454" s="385"/>
      <c r="K454" s="385"/>
      <c r="L454" s="385"/>
      <c r="M454" s="385"/>
      <c r="N454" s="385"/>
      <c r="O454" s="385"/>
      <c r="P454" s="414"/>
      <c r="Q454" s="386"/>
    </row>
    <row r="455" spans="1:17" ht="14.4" customHeight="1" x14ac:dyDescent="0.3">
      <c r="A455" s="381" t="s">
        <v>1071</v>
      </c>
      <c r="B455" s="382" t="s">
        <v>901</v>
      </c>
      <c r="C455" s="382" t="s">
        <v>902</v>
      </c>
      <c r="D455" s="382" t="s">
        <v>933</v>
      </c>
      <c r="E455" s="382" t="s">
        <v>934</v>
      </c>
      <c r="F455" s="385"/>
      <c r="G455" s="385"/>
      <c r="H455" s="385"/>
      <c r="I455" s="385"/>
      <c r="J455" s="385"/>
      <c r="K455" s="385"/>
      <c r="L455" s="385"/>
      <c r="M455" s="385"/>
      <c r="N455" s="385">
        <v>1</v>
      </c>
      <c r="O455" s="385">
        <v>490</v>
      </c>
      <c r="P455" s="414"/>
      <c r="Q455" s="386">
        <v>490</v>
      </c>
    </row>
    <row r="456" spans="1:17" ht="14.4" customHeight="1" x14ac:dyDescent="0.3">
      <c r="A456" s="381" t="s">
        <v>1071</v>
      </c>
      <c r="B456" s="382" t="s">
        <v>901</v>
      </c>
      <c r="C456" s="382" t="s">
        <v>902</v>
      </c>
      <c r="D456" s="382" t="s">
        <v>949</v>
      </c>
      <c r="E456" s="382" t="s">
        <v>950</v>
      </c>
      <c r="F456" s="385">
        <v>6</v>
      </c>
      <c r="G456" s="385">
        <v>96</v>
      </c>
      <c r="H456" s="385">
        <v>1</v>
      </c>
      <c r="I456" s="385">
        <v>16</v>
      </c>
      <c r="J456" s="385">
        <v>3</v>
      </c>
      <c r="K456" s="385">
        <v>48</v>
      </c>
      <c r="L456" s="385">
        <v>0.5</v>
      </c>
      <c r="M456" s="385">
        <v>16</v>
      </c>
      <c r="N456" s="385">
        <v>6</v>
      </c>
      <c r="O456" s="385">
        <v>96</v>
      </c>
      <c r="P456" s="414">
        <v>1</v>
      </c>
      <c r="Q456" s="386">
        <v>16</v>
      </c>
    </row>
    <row r="457" spans="1:17" ht="14.4" customHeight="1" x14ac:dyDescent="0.3">
      <c r="A457" s="381" t="s">
        <v>1071</v>
      </c>
      <c r="B457" s="382" t="s">
        <v>901</v>
      </c>
      <c r="C457" s="382" t="s">
        <v>902</v>
      </c>
      <c r="D457" s="382" t="s">
        <v>957</v>
      </c>
      <c r="E457" s="382" t="s">
        <v>958</v>
      </c>
      <c r="F457" s="385">
        <v>32</v>
      </c>
      <c r="G457" s="385">
        <v>3584</v>
      </c>
      <c r="H457" s="385">
        <v>1</v>
      </c>
      <c r="I457" s="385">
        <v>112</v>
      </c>
      <c r="J457" s="385">
        <v>17</v>
      </c>
      <c r="K457" s="385">
        <v>1921</v>
      </c>
      <c r="L457" s="385">
        <v>0.5359933035714286</v>
      </c>
      <c r="M457" s="385">
        <v>113</v>
      </c>
      <c r="N457" s="385">
        <v>33</v>
      </c>
      <c r="O457" s="385">
        <v>3729</v>
      </c>
      <c r="P457" s="414">
        <v>1.0404575892857142</v>
      </c>
      <c r="Q457" s="386">
        <v>113</v>
      </c>
    </row>
    <row r="458" spans="1:17" ht="14.4" customHeight="1" x14ac:dyDescent="0.3">
      <c r="A458" s="381" t="s">
        <v>1071</v>
      </c>
      <c r="B458" s="382" t="s">
        <v>901</v>
      </c>
      <c r="C458" s="382" t="s">
        <v>902</v>
      </c>
      <c r="D458" s="382" t="s">
        <v>959</v>
      </c>
      <c r="E458" s="382" t="s">
        <v>960</v>
      </c>
      <c r="F458" s="385">
        <v>5</v>
      </c>
      <c r="G458" s="385">
        <v>415</v>
      </c>
      <c r="H458" s="385">
        <v>1</v>
      </c>
      <c r="I458" s="385">
        <v>83</v>
      </c>
      <c r="J458" s="385"/>
      <c r="K458" s="385"/>
      <c r="L458" s="385"/>
      <c r="M458" s="385"/>
      <c r="N458" s="385">
        <v>5</v>
      </c>
      <c r="O458" s="385">
        <v>420</v>
      </c>
      <c r="P458" s="414">
        <v>1.0120481927710843</v>
      </c>
      <c r="Q458" s="386">
        <v>84</v>
      </c>
    </row>
    <row r="459" spans="1:17" ht="14.4" customHeight="1" x14ac:dyDescent="0.3">
      <c r="A459" s="381" t="s">
        <v>1071</v>
      </c>
      <c r="B459" s="382" t="s">
        <v>901</v>
      </c>
      <c r="C459" s="382" t="s">
        <v>902</v>
      </c>
      <c r="D459" s="382" t="s">
        <v>961</v>
      </c>
      <c r="E459" s="382" t="s">
        <v>962</v>
      </c>
      <c r="F459" s="385">
        <v>1</v>
      </c>
      <c r="G459" s="385">
        <v>95</v>
      </c>
      <c r="H459" s="385">
        <v>1</v>
      </c>
      <c r="I459" s="385">
        <v>95</v>
      </c>
      <c r="J459" s="385"/>
      <c r="K459" s="385"/>
      <c r="L459" s="385"/>
      <c r="M459" s="385"/>
      <c r="N459" s="385"/>
      <c r="O459" s="385"/>
      <c r="P459" s="414"/>
      <c r="Q459" s="386"/>
    </row>
    <row r="460" spans="1:17" ht="14.4" customHeight="1" x14ac:dyDescent="0.3">
      <c r="A460" s="381" t="s">
        <v>1071</v>
      </c>
      <c r="B460" s="382" t="s">
        <v>901</v>
      </c>
      <c r="C460" s="382" t="s">
        <v>902</v>
      </c>
      <c r="D460" s="382" t="s">
        <v>963</v>
      </c>
      <c r="E460" s="382" t="s">
        <v>964</v>
      </c>
      <c r="F460" s="385">
        <v>3</v>
      </c>
      <c r="G460" s="385">
        <v>63</v>
      </c>
      <c r="H460" s="385">
        <v>1</v>
      </c>
      <c r="I460" s="385">
        <v>21</v>
      </c>
      <c r="J460" s="385"/>
      <c r="K460" s="385"/>
      <c r="L460" s="385"/>
      <c r="M460" s="385"/>
      <c r="N460" s="385">
        <v>3</v>
      </c>
      <c r="O460" s="385">
        <v>63</v>
      </c>
      <c r="P460" s="414">
        <v>1</v>
      </c>
      <c r="Q460" s="386">
        <v>21</v>
      </c>
    </row>
    <row r="461" spans="1:17" ht="14.4" customHeight="1" x14ac:dyDescent="0.3">
      <c r="A461" s="381" t="s">
        <v>1071</v>
      </c>
      <c r="B461" s="382" t="s">
        <v>901</v>
      </c>
      <c r="C461" s="382" t="s">
        <v>902</v>
      </c>
      <c r="D461" s="382" t="s">
        <v>965</v>
      </c>
      <c r="E461" s="382" t="s">
        <v>966</v>
      </c>
      <c r="F461" s="385">
        <v>9</v>
      </c>
      <c r="G461" s="385">
        <v>4374</v>
      </c>
      <c r="H461" s="385">
        <v>1</v>
      </c>
      <c r="I461" s="385">
        <v>486</v>
      </c>
      <c r="J461" s="385">
        <v>7</v>
      </c>
      <c r="K461" s="385">
        <v>3402</v>
      </c>
      <c r="L461" s="385">
        <v>0.77777777777777779</v>
      </c>
      <c r="M461" s="385">
        <v>486</v>
      </c>
      <c r="N461" s="385">
        <v>7</v>
      </c>
      <c r="O461" s="385">
        <v>3402</v>
      </c>
      <c r="P461" s="414">
        <v>0.77777777777777779</v>
      </c>
      <c r="Q461" s="386">
        <v>486</v>
      </c>
    </row>
    <row r="462" spans="1:17" ht="14.4" customHeight="1" x14ac:dyDescent="0.3">
      <c r="A462" s="381" t="s">
        <v>1071</v>
      </c>
      <c r="B462" s="382" t="s">
        <v>901</v>
      </c>
      <c r="C462" s="382" t="s">
        <v>902</v>
      </c>
      <c r="D462" s="382" t="s">
        <v>973</v>
      </c>
      <c r="E462" s="382" t="s">
        <v>974</v>
      </c>
      <c r="F462" s="385">
        <v>3</v>
      </c>
      <c r="G462" s="385">
        <v>120</v>
      </c>
      <c r="H462" s="385">
        <v>1</v>
      </c>
      <c r="I462" s="385">
        <v>40</v>
      </c>
      <c r="J462" s="385"/>
      <c r="K462" s="385"/>
      <c r="L462" s="385"/>
      <c r="M462" s="385"/>
      <c r="N462" s="385">
        <v>1</v>
      </c>
      <c r="O462" s="385">
        <v>40</v>
      </c>
      <c r="P462" s="414">
        <v>0.33333333333333331</v>
      </c>
      <c r="Q462" s="386">
        <v>40</v>
      </c>
    </row>
    <row r="463" spans="1:17" ht="14.4" customHeight="1" x14ac:dyDescent="0.3">
      <c r="A463" s="381" t="s">
        <v>1071</v>
      </c>
      <c r="B463" s="382" t="s">
        <v>901</v>
      </c>
      <c r="C463" s="382" t="s">
        <v>902</v>
      </c>
      <c r="D463" s="382" t="s">
        <v>983</v>
      </c>
      <c r="E463" s="382" t="s">
        <v>984</v>
      </c>
      <c r="F463" s="385">
        <v>1</v>
      </c>
      <c r="G463" s="385">
        <v>761</v>
      </c>
      <c r="H463" s="385">
        <v>1</v>
      </c>
      <c r="I463" s="385">
        <v>761</v>
      </c>
      <c r="J463" s="385"/>
      <c r="K463" s="385"/>
      <c r="L463" s="385"/>
      <c r="M463" s="385"/>
      <c r="N463" s="385"/>
      <c r="O463" s="385"/>
      <c r="P463" s="414"/>
      <c r="Q463" s="386"/>
    </row>
    <row r="464" spans="1:17" ht="14.4" customHeight="1" x14ac:dyDescent="0.3">
      <c r="A464" s="381" t="s">
        <v>1071</v>
      </c>
      <c r="B464" s="382" t="s">
        <v>901</v>
      </c>
      <c r="C464" s="382" t="s">
        <v>902</v>
      </c>
      <c r="D464" s="382" t="s">
        <v>987</v>
      </c>
      <c r="E464" s="382" t="s">
        <v>988</v>
      </c>
      <c r="F464" s="385">
        <v>1</v>
      </c>
      <c r="G464" s="385">
        <v>603</v>
      </c>
      <c r="H464" s="385">
        <v>1</v>
      </c>
      <c r="I464" s="385">
        <v>603</v>
      </c>
      <c r="J464" s="385">
        <v>1</v>
      </c>
      <c r="K464" s="385">
        <v>604</v>
      </c>
      <c r="L464" s="385">
        <v>1.0016583747927033</v>
      </c>
      <c r="M464" s="385">
        <v>604</v>
      </c>
      <c r="N464" s="385"/>
      <c r="O464" s="385"/>
      <c r="P464" s="414"/>
      <c r="Q464" s="386"/>
    </row>
    <row r="465" spans="1:17" ht="14.4" customHeight="1" x14ac:dyDescent="0.3">
      <c r="A465" s="381" t="s">
        <v>1072</v>
      </c>
      <c r="B465" s="382" t="s">
        <v>901</v>
      </c>
      <c r="C465" s="382" t="s">
        <v>902</v>
      </c>
      <c r="D465" s="382" t="s">
        <v>903</v>
      </c>
      <c r="E465" s="382" t="s">
        <v>904</v>
      </c>
      <c r="F465" s="385">
        <v>80</v>
      </c>
      <c r="G465" s="385">
        <v>12640</v>
      </c>
      <c r="H465" s="385">
        <v>1</v>
      </c>
      <c r="I465" s="385">
        <v>158</v>
      </c>
      <c r="J465" s="385"/>
      <c r="K465" s="385"/>
      <c r="L465" s="385"/>
      <c r="M465" s="385"/>
      <c r="N465" s="385"/>
      <c r="O465" s="385"/>
      <c r="P465" s="414"/>
      <c r="Q465" s="386"/>
    </row>
    <row r="466" spans="1:17" ht="14.4" customHeight="1" x14ac:dyDescent="0.3">
      <c r="A466" s="381" t="s">
        <v>1072</v>
      </c>
      <c r="B466" s="382" t="s">
        <v>901</v>
      </c>
      <c r="C466" s="382" t="s">
        <v>902</v>
      </c>
      <c r="D466" s="382" t="s">
        <v>919</v>
      </c>
      <c r="E466" s="382" t="s">
        <v>920</v>
      </c>
      <c r="F466" s="385">
        <v>18</v>
      </c>
      <c r="G466" s="385">
        <v>702</v>
      </c>
      <c r="H466" s="385">
        <v>1</v>
      </c>
      <c r="I466" s="385">
        <v>39</v>
      </c>
      <c r="J466" s="385"/>
      <c r="K466" s="385"/>
      <c r="L466" s="385"/>
      <c r="M466" s="385"/>
      <c r="N466" s="385"/>
      <c r="O466" s="385"/>
      <c r="P466" s="414"/>
      <c r="Q466" s="386"/>
    </row>
    <row r="467" spans="1:17" ht="14.4" customHeight="1" x14ac:dyDescent="0.3">
      <c r="A467" s="381" t="s">
        <v>1072</v>
      </c>
      <c r="B467" s="382" t="s">
        <v>901</v>
      </c>
      <c r="C467" s="382" t="s">
        <v>902</v>
      </c>
      <c r="D467" s="382" t="s">
        <v>935</v>
      </c>
      <c r="E467" s="382" t="s">
        <v>936</v>
      </c>
      <c r="F467" s="385">
        <v>4</v>
      </c>
      <c r="G467" s="385">
        <v>124</v>
      </c>
      <c r="H467" s="385">
        <v>1</v>
      </c>
      <c r="I467" s="385">
        <v>31</v>
      </c>
      <c r="J467" s="385"/>
      <c r="K467" s="385"/>
      <c r="L467" s="385"/>
      <c r="M467" s="385"/>
      <c r="N467" s="385"/>
      <c r="O467" s="385"/>
      <c r="P467" s="414"/>
      <c r="Q467" s="386"/>
    </row>
    <row r="468" spans="1:17" ht="14.4" customHeight="1" x14ac:dyDescent="0.3">
      <c r="A468" s="381" t="s">
        <v>1072</v>
      </c>
      <c r="B468" s="382" t="s">
        <v>901</v>
      </c>
      <c r="C468" s="382" t="s">
        <v>902</v>
      </c>
      <c r="D468" s="382" t="s">
        <v>949</v>
      </c>
      <c r="E468" s="382" t="s">
        <v>950</v>
      </c>
      <c r="F468" s="385">
        <v>1</v>
      </c>
      <c r="G468" s="385">
        <v>16</v>
      </c>
      <c r="H468" s="385">
        <v>1</v>
      </c>
      <c r="I468" s="385">
        <v>16</v>
      </c>
      <c r="J468" s="385"/>
      <c r="K468" s="385"/>
      <c r="L468" s="385"/>
      <c r="M468" s="385"/>
      <c r="N468" s="385"/>
      <c r="O468" s="385"/>
      <c r="P468" s="414"/>
      <c r="Q468" s="386"/>
    </row>
    <row r="469" spans="1:17" ht="14.4" customHeight="1" x14ac:dyDescent="0.3">
      <c r="A469" s="381" t="s">
        <v>1072</v>
      </c>
      <c r="B469" s="382" t="s">
        <v>901</v>
      </c>
      <c r="C469" s="382" t="s">
        <v>902</v>
      </c>
      <c r="D469" s="382" t="s">
        <v>957</v>
      </c>
      <c r="E469" s="382" t="s">
        <v>958</v>
      </c>
      <c r="F469" s="385">
        <v>50</v>
      </c>
      <c r="G469" s="385">
        <v>5600</v>
      </c>
      <c r="H469" s="385">
        <v>1</v>
      </c>
      <c r="I469" s="385">
        <v>112</v>
      </c>
      <c r="J469" s="385"/>
      <c r="K469" s="385"/>
      <c r="L469" s="385"/>
      <c r="M469" s="385"/>
      <c r="N469" s="385"/>
      <c r="O469" s="385"/>
      <c r="P469" s="414"/>
      <c r="Q469" s="386"/>
    </row>
    <row r="470" spans="1:17" ht="14.4" customHeight="1" x14ac:dyDescent="0.3">
      <c r="A470" s="381" t="s">
        <v>1072</v>
      </c>
      <c r="B470" s="382" t="s">
        <v>901</v>
      </c>
      <c r="C470" s="382" t="s">
        <v>902</v>
      </c>
      <c r="D470" s="382" t="s">
        <v>959</v>
      </c>
      <c r="E470" s="382" t="s">
        <v>960</v>
      </c>
      <c r="F470" s="385">
        <v>4</v>
      </c>
      <c r="G470" s="385">
        <v>332</v>
      </c>
      <c r="H470" s="385">
        <v>1</v>
      </c>
      <c r="I470" s="385">
        <v>83</v>
      </c>
      <c r="J470" s="385"/>
      <c r="K470" s="385"/>
      <c r="L470" s="385"/>
      <c r="M470" s="385"/>
      <c r="N470" s="385"/>
      <c r="O470" s="385"/>
      <c r="P470" s="414"/>
      <c r="Q470" s="386"/>
    </row>
    <row r="471" spans="1:17" ht="14.4" customHeight="1" x14ac:dyDescent="0.3">
      <c r="A471" s="381" t="s">
        <v>1072</v>
      </c>
      <c r="B471" s="382" t="s">
        <v>901</v>
      </c>
      <c r="C471" s="382" t="s">
        <v>902</v>
      </c>
      <c r="D471" s="382" t="s">
        <v>963</v>
      </c>
      <c r="E471" s="382" t="s">
        <v>964</v>
      </c>
      <c r="F471" s="385">
        <v>2</v>
      </c>
      <c r="G471" s="385">
        <v>42</v>
      </c>
      <c r="H471" s="385">
        <v>1</v>
      </c>
      <c r="I471" s="385">
        <v>21</v>
      </c>
      <c r="J471" s="385"/>
      <c r="K471" s="385"/>
      <c r="L471" s="385"/>
      <c r="M471" s="385"/>
      <c r="N471" s="385"/>
      <c r="O471" s="385"/>
      <c r="P471" s="414"/>
      <c r="Q471" s="386"/>
    </row>
    <row r="472" spans="1:17" ht="14.4" customHeight="1" x14ac:dyDescent="0.3">
      <c r="A472" s="381" t="s">
        <v>1072</v>
      </c>
      <c r="B472" s="382" t="s">
        <v>901</v>
      </c>
      <c r="C472" s="382" t="s">
        <v>902</v>
      </c>
      <c r="D472" s="382" t="s">
        <v>965</v>
      </c>
      <c r="E472" s="382" t="s">
        <v>966</v>
      </c>
      <c r="F472" s="385">
        <v>2</v>
      </c>
      <c r="G472" s="385">
        <v>972</v>
      </c>
      <c r="H472" s="385">
        <v>1</v>
      </c>
      <c r="I472" s="385">
        <v>486</v>
      </c>
      <c r="J472" s="385"/>
      <c r="K472" s="385"/>
      <c r="L472" s="385"/>
      <c r="M472" s="385"/>
      <c r="N472" s="385"/>
      <c r="O472" s="385"/>
      <c r="P472" s="414"/>
      <c r="Q472" s="386"/>
    </row>
    <row r="473" spans="1:17" ht="14.4" customHeight="1" x14ac:dyDescent="0.3">
      <c r="A473" s="381" t="s">
        <v>1072</v>
      </c>
      <c r="B473" s="382" t="s">
        <v>901</v>
      </c>
      <c r="C473" s="382" t="s">
        <v>902</v>
      </c>
      <c r="D473" s="382" t="s">
        <v>973</v>
      </c>
      <c r="E473" s="382" t="s">
        <v>974</v>
      </c>
      <c r="F473" s="385">
        <v>10</v>
      </c>
      <c r="G473" s="385">
        <v>400</v>
      </c>
      <c r="H473" s="385">
        <v>1</v>
      </c>
      <c r="I473" s="385">
        <v>40</v>
      </c>
      <c r="J473" s="385"/>
      <c r="K473" s="385"/>
      <c r="L473" s="385"/>
      <c r="M473" s="385"/>
      <c r="N473" s="385"/>
      <c r="O473" s="385"/>
      <c r="P473" s="414"/>
      <c r="Q473" s="386"/>
    </row>
    <row r="474" spans="1:17" ht="14.4" customHeight="1" x14ac:dyDescent="0.3">
      <c r="A474" s="381" t="s">
        <v>1072</v>
      </c>
      <c r="B474" s="382" t="s">
        <v>901</v>
      </c>
      <c r="C474" s="382" t="s">
        <v>902</v>
      </c>
      <c r="D474" s="382" t="s">
        <v>985</v>
      </c>
      <c r="E474" s="382" t="s">
        <v>986</v>
      </c>
      <c r="F474" s="385">
        <v>1</v>
      </c>
      <c r="G474" s="385">
        <v>2013</v>
      </c>
      <c r="H474" s="385">
        <v>1</v>
      </c>
      <c r="I474" s="385">
        <v>2013</v>
      </c>
      <c r="J474" s="385"/>
      <c r="K474" s="385"/>
      <c r="L474" s="385"/>
      <c r="M474" s="385"/>
      <c r="N474" s="385"/>
      <c r="O474" s="385"/>
      <c r="P474" s="414"/>
      <c r="Q474" s="386"/>
    </row>
    <row r="475" spans="1:17" ht="14.4" customHeight="1" x14ac:dyDescent="0.3">
      <c r="A475" s="381" t="s">
        <v>1073</v>
      </c>
      <c r="B475" s="382" t="s">
        <v>901</v>
      </c>
      <c r="C475" s="382" t="s">
        <v>902</v>
      </c>
      <c r="D475" s="382" t="s">
        <v>903</v>
      </c>
      <c r="E475" s="382" t="s">
        <v>904</v>
      </c>
      <c r="F475" s="385">
        <v>49</v>
      </c>
      <c r="G475" s="385">
        <v>7742</v>
      </c>
      <c r="H475" s="385">
        <v>1</v>
      </c>
      <c r="I475" s="385">
        <v>158</v>
      </c>
      <c r="J475" s="385">
        <v>62</v>
      </c>
      <c r="K475" s="385">
        <v>9858</v>
      </c>
      <c r="L475" s="385">
        <v>1.273314389046758</v>
      </c>
      <c r="M475" s="385">
        <v>159</v>
      </c>
      <c r="N475" s="385">
        <v>29</v>
      </c>
      <c r="O475" s="385">
        <v>4611</v>
      </c>
      <c r="P475" s="414">
        <v>0.5955825368121932</v>
      </c>
      <c r="Q475" s="386">
        <v>159</v>
      </c>
    </row>
    <row r="476" spans="1:17" ht="14.4" customHeight="1" x14ac:dyDescent="0.3">
      <c r="A476" s="381" t="s">
        <v>1073</v>
      </c>
      <c r="B476" s="382" t="s">
        <v>901</v>
      </c>
      <c r="C476" s="382" t="s">
        <v>902</v>
      </c>
      <c r="D476" s="382" t="s">
        <v>917</v>
      </c>
      <c r="E476" s="382" t="s">
        <v>918</v>
      </c>
      <c r="F476" s="385"/>
      <c r="G476" s="385"/>
      <c r="H476" s="385"/>
      <c r="I476" s="385"/>
      <c r="J476" s="385">
        <v>1</v>
      </c>
      <c r="K476" s="385">
        <v>1165</v>
      </c>
      <c r="L476" s="385"/>
      <c r="M476" s="385">
        <v>1165</v>
      </c>
      <c r="N476" s="385"/>
      <c r="O476" s="385"/>
      <c r="P476" s="414"/>
      <c r="Q476" s="386"/>
    </row>
    <row r="477" spans="1:17" ht="14.4" customHeight="1" x14ac:dyDescent="0.3">
      <c r="A477" s="381" t="s">
        <v>1073</v>
      </c>
      <c r="B477" s="382" t="s">
        <v>901</v>
      </c>
      <c r="C477" s="382" t="s">
        <v>902</v>
      </c>
      <c r="D477" s="382" t="s">
        <v>919</v>
      </c>
      <c r="E477" s="382" t="s">
        <v>920</v>
      </c>
      <c r="F477" s="385">
        <v>64</v>
      </c>
      <c r="G477" s="385">
        <v>2496</v>
      </c>
      <c r="H477" s="385">
        <v>1</v>
      </c>
      <c r="I477" s="385">
        <v>39</v>
      </c>
      <c r="J477" s="385">
        <v>73</v>
      </c>
      <c r="K477" s="385">
        <v>2847</v>
      </c>
      <c r="L477" s="385">
        <v>1.140625</v>
      </c>
      <c r="M477" s="385">
        <v>39</v>
      </c>
      <c r="N477" s="385">
        <v>56</v>
      </c>
      <c r="O477" s="385">
        <v>2184</v>
      </c>
      <c r="P477" s="414">
        <v>0.875</v>
      </c>
      <c r="Q477" s="386">
        <v>39</v>
      </c>
    </row>
    <row r="478" spans="1:17" ht="14.4" customHeight="1" x14ac:dyDescent="0.3">
      <c r="A478" s="381" t="s">
        <v>1073</v>
      </c>
      <c r="B478" s="382" t="s">
        <v>901</v>
      </c>
      <c r="C478" s="382" t="s">
        <v>902</v>
      </c>
      <c r="D478" s="382" t="s">
        <v>923</v>
      </c>
      <c r="E478" s="382" t="s">
        <v>924</v>
      </c>
      <c r="F478" s="385">
        <v>5</v>
      </c>
      <c r="G478" s="385">
        <v>1910</v>
      </c>
      <c r="H478" s="385">
        <v>1</v>
      </c>
      <c r="I478" s="385">
        <v>382</v>
      </c>
      <c r="J478" s="385">
        <v>4</v>
      </c>
      <c r="K478" s="385">
        <v>1528</v>
      </c>
      <c r="L478" s="385">
        <v>0.8</v>
      </c>
      <c r="M478" s="385">
        <v>382</v>
      </c>
      <c r="N478" s="385"/>
      <c r="O478" s="385"/>
      <c r="P478" s="414"/>
      <c r="Q478" s="386"/>
    </row>
    <row r="479" spans="1:17" ht="14.4" customHeight="1" x14ac:dyDescent="0.3">
      <c r="A479" s="381" t="s">
        <v>1073</v>
      </c>
      <c r="B479" s="382" t="s">
        <v>901</v>
      </c>
      <c r="C479" s="382" t="s">
        <v>902</v>
      </c>
      <c r="D479" s="382" t="s">
        <v>925</v>
      </c>
      <c r="E479" s="382" t="s">
        <v>926</v>
      </c>
      <c r="F479" s="385">
        <v>9</v>
      </c>
      <c r="G479" s="385">
        <v>324</v>
      </c>
      <c r="H479" s="385">
        <v>1</v>
      </c>
      <c r="I479" s="385">
        <v>36</v>
      </c>
      <c r="J479" s="385"/>
      <c r="K479" s="385"/>
      <c r="L479" s="385"/>
      <c r="M479" s="385"/>
      <c r="N479" s="385"/>
      <c r="O479" s="385"/>
      <c r="P479" s="414"/>
      <c r="Q479" s="386"/>
    </row>
    <row r="480" spans="1:17" ht="14.4" customHeight="1" x14ac:dyDescent="0.3">
      <c r="A480" s="381" t="s">
        <v>1073</v>
      </c>
      <c r="B480" s="382" t="s">
        <v>901</v>
      </c>
      <c r="C480" s="382" t="s">
        <v>902</v>
      </c>
      <c r="D480" s="382" t="s">
        <v>929</v>
      </c>
      <c r="E480" s="382" t="s">
        <v>930</v>
      </c>
      <c r="F480" s="385">
        <v>3</v>
      </c>
      <c r="G480" s="385">
        <v>1332</v>
      </c>
      <c r="H480" s="385">
        <v>1</v>
      </c>
      <c r="I480" s="385">
        <v>444</v>
      </c>
      <c r="J480" s="385"/>
      <c r="K480" s="385"/>
      <c r="L480" s="385"/>
      <c r="M480" s="385"/>
      <c r="N480" s="385">
        <v>3</v>
      </c>
      <c r="O480" s="385">
        <v>1332</v>
      </c>
      <c r="P480" s="414">
        <v>1</v>
      </c>
      <c r="Q480" s="386">
        <v>444</v>
      </c>
    </row>
    <row r="481" spans="1:17" ht="14.4" customHeight="1" x14ac:dyDescent="0.3">
      <c r="A481" s="381" t="s">
        <v>1073</v>
      </c>
      <c r="B481" s="382" t="s">
        <v>901</v>
      </c>
      <c r="C481" s="382" t="s">
        <v>902</v>
      </c>
      <c r="D481" s="382" t="s">
        <v>931</v>
      </c>
      <c r="E481" s="382" t="s">
        <v>932</v>
      </c>
      <c r="F481" s="385">
        <v>2</v>
      </c>
      <c r="G481" s="385">
        <v>80</v>
      </c>
      <c r="H481" s="385">
        <v>1</v>
      </c>
      <c r="I481" s="385">
        <v>40</v>
      </c>
      <c r="J481" s="385"/>
      <c r="K481" s="385"/>
      <c r="L481" s="385"/>
      <c r="M481" s="385"/>
      <c r="N481" s="385"/>
      <c r="O481" s="385"/>
      <c r="P481" s="414"/>
      <c r="Q481" s="386"/>
    </row>
    <row r="482" spans="1:17" ht="14.4" customHeight="1" x14ac:dyDescent="0.3">
      <c r="A482" s="381" t="s">
        <v>1073</v>
      </c>
      <c r="B482" s="382" t="s">
        <v>901</v>
      </c>
      <c r="C482" s="382" t="s">
        <v>902</v>
      </c>
      <c r="D482" s="382" t="s">
        <v>933</v>
      </c>
      <c r="E482" s="382" t="s">
        <v>934</v>
      </c>
      <c r="F482" s="385">
        <v>2</v>
      </c>
      <c r="G482" s="385">
        <v>980</v>
      </c>
      <c r="H482" s="385">
        <v>1</v>
      </c>
      <c r="I482" s="385">
        <v>490</v>
      </c>
      <c r="J482" s="385"/>
      <c r="K482" s="385"/>
      <c r="L482" s="385"/>
      <c r="M482" s="385"/>
      <c r="N482" s="385">
        <v>5</v>
      </c>
      <c r="O482" s="385">
        <v>2450</v>
      </c>
      <c r="P482" s="414">
        <v>2.5</v>
      </c>
      <c r="Q482" s="386">
        <v>490</v>
      </c>
    </row>
    <row r="483" spans="1:17" ht="14.4" customHeight="1" x14ac:dyDescent="0.3">
      <c r="A483" s="381" t="s">
        <v>1073</v>
      </c>
      <c r="B483" s="382" t="s">
        <v>901</v>
      </c>
      <c r="C483" s="382" t="s">
        <v>902</v>
      </c>
      <c r="D483" s="382" t="s">
        <v>935</v>
      </c>
      <c r="E483" s="382" t="s">
        <v>936</v>
      </c>
      <c r="F483" s="385"/>
      <c r="G483" s="385"/>
      <c r="H483" s="385"/>
      <c r="I483" s="385"/>
      <c r="J483" s="385">
        <v>11</v>
      </c>
      <c r="K483" s="385">
        <v>341</v>
      </c>
      <c r="L483" s="385"/>
      <c r="M483" s="385">
        <v>31</v>
      </c>
      <c r="N483" s="385">
        <v>2</v>
      </c>
      <c r="O483" s="385">
        <v>62</v>
      </c>
      <c r="P483" s="414"/>
      <c r="Q483" s="386">
        <v>31</v>
      </c>
    </row>
    <row r="484" spans="1:17" ht="14.4" customHeight="1" x14ac:dyDescent="0.3">
      <c r="A484" s="381" t="s">
        <v>1073</v>
      </c>
      <c r="B484" s="382" t="s">
        <v>901</v>
      </c>
      <c r="C484" s="382" t="s">
        <v>902</v>
      </c>
      <c r="D484" s="382" t="s">
        <v>949</v>
      </c>
      <c r="E484" s="382" t="s">
        <v>950</v>
      </c>
      <c r="F484" s="385">
        <v>24</v>
      </c>
      <c r="G484" s="385">
        <v>384</v>
      </c>
      <c r="H484" s="385">
        <v>1</v>
      </c>
      <c r="I484" s="385">
        <v>16</v>
      </c>
      <c r="J484" s="385">
        <v>42</v>
      </c>
      <c r="K484" s="385">
        <v>672</v>
      </c>
      <c r="L484" s="385">
        <v>1.75</v>
      </c>
      <c r="M484" s="385">
        <v>16</v>
      </c>
      <c r="N484" s="385">
        <v>16</v>
      </c>
      <c r="O484" s="385">
        <v>256</v>
      </c>
      <c r="P484" s="414">
        <v>0.66666666666666663</v>
      </c>
      <c r="Q484" s="386">
        <v>16</v>
      </c>
    </row>
    <row r="485" spans="1:17" ht="14.4" customHeight="1" x14ac:dyDescent="0.3">
      <c r="A485" s="381" t="s">
        <v>1073</v>
      </c>
      <c r="B485" s="382" t="s">
        <v>901</v>
      </c>
      <c r="C485" s="382" t="s">
        <v>902</v>
      </c>
      <c r="D485" s="382" t="s">
        <v>951</v>
      </c>
      <c r="E485" s="382" t="s">
        <v>952</v>
      </c>
      <c r="F485" s="385"/>
      <c r="G485" s="385"/>
      <c r="H485" s="385"/>
      <c r="I485" s="385"/>
      <c r="J485" s="385">
        <v>1</v>
      </c>
      <c r="K485" s="385">
        <v>133</v>
      </c>
      <c r="L485" s="385"/>
      <c r="M485" s="385">
        <v>133</v>
      </c>
      <c r="N485" s="385">
        <v>2</v>
      </c>
      <c r="O485" s="385">
        <v>266</v>
      </c>
      <c r="P485" s="414"/>
      <c r="Q485" s="386">
        <v>133</v>
      </c>
    </row>
    <row r="486" spans="1:17" ht="14.4" customHeight="1" x14ac:dyDescent="0.3">
      <c r="A486" s="381" t="s">
        <v>1073</v>
      </c>
      <c r="B486" s="382" t="s">
        <v>901</v>
      </c>
      <c r="C486" s="382" t="s">
        <v>902</v>
      </c>
      <c r="D486" s="382" t="s">
        <v>953</v>
      </c>
      <c r="E486" s="382" t="s">
        <v>954</v>
      </c>
      <c r="F486" s="385">
        <v>6</v>
      </c>
      <c r="G486" s="385">
        <v>606</v>
      </c>
      <c r="H486" s="385">
        <v>1</v>
      </c>
      <c r="I486" s="385">
        <v>101</v>
      </c>
      <c r="J486" s="385">
        <v>3</v>
      </c>
      <c r="K486" s="385">
        <v>306</v>
      </c>
      <c r="L486" s="385">
        <v>0.50495049504950495</v>
      </c>
      <c r="M486" s="385">
        <v>102</v>
      </c>
      <c r="N486" s="385">
        <v>7</v>
      </c>
      <c r="O486" s="385">
        <v>714</v>
      </c>
      <c r="P486" s="414">
        <v>1.1782178217821782</v>
      </c>
      <c r="Q486" s="386">
        <v>102</v>
      </c>
    </row>
    <row r="487" spans="1:17" ht="14.4" customHeight="1" x14ac:dyDescent="0.3">
      <c r="A487" s="381" t="s">
        <v>1073</v>
      </c>
      <c r="B487" s="382" t="s">
        <v>901</v>
      </c>
      <c r="C487" s="382" t="s">
        <v>902</v>
      </c>
      <c r="D487" s="382" t="s">
        <v>957</v>
      </c>
      <c r="E487" s="382" t="s">
        <v>958</v>
      </c>
      <c r="F487" s="385">
        <v>119</v>
      </c>
      <c r="G487" s="385">
        <v>13328</v>
      </c>
      <c r="H487" s="385">
        <v>1</v>
      </c>
      <c r="I487" s="385">
        <v>112</v>
      </c>
      <c r="J487" s="385">
        <v>144</v>
      </c>
      <c r="K487" s="385">
        <v>16272</v>
      </c>
      <c r="L487" s="385">
        <v>1.2208883553421368</v>
      </c>
      <c r="M487" s="385">
        <v>113</v>
      </c>
      <c r="N487" s="385">
        <v>109</v>
      </c>
      <c r="O487" s="385">
        <v>12317</v>
      </c>
      <c r="P487" s="414">
        <v>0.92414465786314526</v>
      </c>
      <c r="Q487" s="386">
        <v>113</v>
      </c>
    </row>
    <row r="488" spans="1:17" ht="14.4" customHeight="1" x14ac:dyDescent="0.3">
      <c r="A488" s="381" t="s">
        <v>1073</v>
      </c>
      <c r="B488" s="382" t="s">
        <v>901</v>
      </c>
      <c r="C488" s="382" t="s">
        <v>902</v>
      </c>
      <c r="D488" s="382" t="s">
        <v>959</v>
      </c>
      <c r="E488" s="382" t="s">
        <v>960</v>
      </c>
      <c r="F488" s="385">
        <v>27</v>
      </c>
      <c r="G488" s="385">
        <v>2241</v>
      </c>
      <c r="H488" s="385">
        <v>1</v>
      </c>
      <c r="I488" s="385">
        <v>83</v>
      </c>
      <c r="J488" s="385">
        <v>23</v>
      </c>
      <c r="K488" s="385">
        <v>1932</v>
      </c>
      <c r="L488" s="385">
        <v>0.86211512717536809</v>
      </c>
      <c r="M488" s="385">
        <v>84</v>
      </c>
      <c r="N488" s="385">
        <v>11</v>
      </c>
      <c r="O488" s="385">
        <v>924</v>
      </c>
      <c r="P488" s="414">
        <v>0.41231593038821956</v>
      </c>
      <c r="Q488" s="386">
        <v>84</v>
      </c>
    </row>
    <row r="489" spans="1:17" ht="14.4" customHeight="1" x14ac:dyDescent="0.3">
      <c r="A489" s="381" t="s">
        <v>1073</v>
      </c>
      <c r="B489" s="382" t="s">
        <v>901</v>
      </c>
      <c r="C489" s="382" t="s">
        <v>902</v>
      </c>
      <c r="D489" s="382" t="s">
        <v>961</v>
      </c>
      <c r="E489" s="382" t="s">
        <v>962</v>
      </c>
      <c r="F489" s="385">
        <v>1</v>
      </c>
      <c r="G489" s="385">
        <v>95</v>
      </c>
      <c r="H489" s="385">
        <v>1</v>
      </c>
      <c r="I489" s="385">
        <v>95</v>
      </c>
      <c r="J489" s="385">
        <v>1</v>
      </c>
      <c r="K489" s="385">
        <v>96</v>
      </c>
      <c r="L489" s="385">
        <v>1.0105263157894737</v>
      </c>
      <c r="M489" s="385">
        <v>96</v>
      </c>
      <c r="N489" s="385"/>
      <c r="O489" s="385"/>
      <c r="P489" s="414"/>
      <c r="Q489" s="386"/>
    </row>
    <row r="490" spans="1:17" ht="14.4" customHeight="1" x14ac:dyDescent="0.3">
      <c r="A490" s="381" t="s">
        <v>1073</v>
      </c>
      <c r="B490" s="382" t="s">
        <v>901</v>
      </c>
      <c r="C490" s="382" t="s">
        <v>902</v>
      </c>
      <c r="D490" s="382" t="s">
        <v>963</v>
      </c>
      <c r="E490" s="382" t="s">
        <v>964</v>
      </c>
      <c r="F490" s="385">
        <v>12</v>
      </c>
      <c r="G490" s="385">
        <v>252</v>
      </c>
      <c r="H490" s="385">
        <v>1</v>
      </c>
      <c r="I490" s="385">
        <v>21</v>
      </c>
      <c r="J490" s="385">
        <v>3</v>
      </c>
      <c r="K490" s="385">
        <v>63</v>
      </c>
      <c r="L490" s="385">
        <v>0.25</v>
      </c>
      <c r="M490" s="385">
        <v>21</v>
      </c>
      <c r="N490" s="385">
        <v>1</v>
      </c>
      <c r="O490" s="385">
        <v>21</v>
      </c>
      <c r="P490" s="414">
        <v>8.3333333333333329E-2</v>
      </c>
      <c r="Q490" s="386">
        <v>21</v>
      </c>
    </row>
    <row r="491" spans="1:17" ht="14.4" customHeight="1" x14ac:dyDescent="0.3">
      <c r="A491" s="381" t="s">
        <v>1073</v>
      </c>
      <c r="B491" s="382" t="s">
        <v>901</v>
      </c>
      <c r="C491" s="382" t="s">
        <v>902</v>
      </c>
      <c r="D491" s="382" t="s">
        <v>965</v>
      </c>
      <c r="E491" s="382" t="s">
        <v>966</v>
      </c>
      <c r="F491" s="385">
        <v>18</v>
      </c>
      <c r="G491" s="385">
        <v>8748</v>
      </c>
      <c r="H491" s="385">
        <v>1</v>
      </c>
      <c r="I491" s="385">
        <v>486</v>
      </c>
      <c r="J491" s="385">
        <v>83</v>
      </c>
      <c r="K491" s="385">
        <v>40338</v>
      </c>
      <c r="L491" s="385">
        <v>4.6111111111111107</v>
      </c>
      <c r="M491" s="385">
        <v>486</v>
      </c>
      <c r="N491" s="385">
        <v>35</v>
      </c>
      <c r="O491" s="385">
        <v>17010</v>
      </c>
      <c r="P491" s="414">
        <v>1.9444444444444444</v>
      </c>
      <c r="Q491" s="386">
        <v>486</v>
      </c>
    </row>
    <row r="492" spans="1:17" ht="14.4" customHeight="1" x14ac:dyDescent="0.3">
      <c r="A492" s="381" t="s">
        <v>1073</v>
      </c>
      <c r="B492" s="382" t="s">
        <v>901</v>
      </c>
      <c r="C492" s="382" t="s">
        <v>902</v>
      </c>
      <c r="D492" s="382" t="s">
        <v>973</v>
      </c>
      <c r="E492" s="382" t="s">
        <v>974</v>
      </c>
      <c r="F492" s="385">
        <v>7</v>
      </c>
      <c r="G492" s="385">
        <v>280</v>
      </c>
      <c r="H492" s="385">
        <v>1</v>
      </c>
      <c r="I492" s="385">
        <v>40</v>
      </c>
      <c r="J492" s="385">
        <v>3</v>
      </c>
      <c r="K492" s="385">
        <v>120</v>
      </c>
      <c r="L492" s="385">
        <v>0.42857142857142855</v>
      </c>
      <c r="M492" s="385">
        <v>40</v>
      </c>
      <c r="N492" s="385">
        <v>4</v>
      </c>
      <c r="O492" s="385">
        <v>160</v>
      </c>
      <c r="P492" s="414">
        <v>0.5714285714285714</v>
      </c>
      <c r="Q492" s="386">
        <v>40</v>
      </c>
    </row>
    <row r="493" spans="1:17" ht="14.4" customHeight="1" x14ac:dyDescent="0.3">
      <c r="A493" s="381" t="s">
        <v>1073</v>
      </c>
      <c r="B493" s="382" t="s">
        <v>901</v>
      </c>
      <c r="C493" s="382" t="s">
        <v>902</v>
      </c>
      <c r="D493" s="382" t="s">
        <v>983</v>
      </c>
      <c r="E493" s="382" t="s">
        <v>984</v>
      </c>
      <c r="F493" s="385">
        <v>1</v>
      </c>
      <c r="G493" s="385">
        <v>761</v>
      </c>
      <c r="H493" s="385">
        <v>1</v>
      </c>
      <c r="I493" s="385">
        <v>761</v>
      </c>
      <c r="J493" s="385"/>
      <c r="K493" s="385"/>
      <c r="L493" s="385"/>
      <c r="M493" s="385"/>
      <c r="N493" s="385"/>
      <c r="O493" s="385"/>
      <c r="P493" s="414"/>
      <c r="Q493" s="386"/>
    </row>
    <row r="494" spans="1:17" ht="14.4" customHeight="1" x14ac:dyDescent="0.3">
      <c r="A494" s="381" t="s">
        <v>1073</v>
      </c>
      <c r="B494" s="382" t="s">
        <v>901</v>
      </c>
      <c r="C494" s="382" t="s">
        <v>902</v>
      </c>
      <c r="D494" s="382" t="s">
        <v>987</v>
      </c>
      <c r="E494" s="382" t="s">
        <v>988</v>
      </c>
      <c r="F494" s="385">
        <v>20</v>
      </c>
      <c r="G494" s="385">
        <v>12060</v>
      </c>
      <c r="H494" s="385">
        <v>1</v>
      </c>
      <c r="I494" s="385">
        <v>603</v>
      </c>
      <c r="J494" s="385">
        <v>8</v>
      </c>
      <c r="K494" s="385">
        <v>4832</v>
      </c>
      <c r="L494" s="385">
        <v>0.40066334991708125</v>
      </c>
      <c r="M494" s="385">
        <v>604</v>
      </c>
      <c r="N494" s="385">
        <v>18</v>
      </c>
      <c r="O494" s="385">
        <v>10872</v>
      </c>
      <c r="P494" s="414">
        <v>0.90149253731343282</v>
      </c>
      <c r="Q494" s="386">
        <v>604</v>
      </c>
    </row>
    <row r="495" spans="1:17" ht="14.4" customHeight="1" x14ac:dyDescent="0.3">
      <c r="A495" s="381" t="s">
        <v>1073</v>
      </c>
      <c r="B495" s="382" t="s">
        <v>901</v>
      </c>
      <c r="C495" s="382" t="s">
        <v>902</v>
      </c>
      <c r="D495" s="382" t="s">
        <v>993</v>
      </c>
      <c r="E495" s="382" t="s">
        <v>994</v>
      </c>
      <c r="F495" s="385">
        <v>1</v>
      </c>
      <c r="G495" s="385">
        <v>505</v>
      </c>
      <c r="H495" s="385">
        <v>1</v>
      </c>
      <c r="I495" s="385">
        <v>505</v>
      </c>
      <c r="J495" s="385">
        <v>3</v>
      </c>
      <c r="K495" s="385">
        <v>1518</v>
      </c>
      <c r="L495" s="385">
        <v>3.0059405940594059</v>
      </c>
      <c r="M495" s="385">
        <v>506</v>
      </c>
      <c r="N495" s="385">
        <v>2</v>
      </c>
      <c r="O495" s="385">
        <v>1012</v>
      </c>
      <c r="P495" s="414">
        <v>2.003960396039604</v>
      </c>
      <c r="Q495" s="386">
        <v>506</v>
      </c>
    </row>
    <row r="496" spans="1:17" ht="14.4" customHeight="1" x14ac:dyDescent="0.3">
      <c r="A496" s="381" t="s">
        <v>1073</v>
      </c>
      <c r="B496" s="382" t="s">
        <v>901</v>
      </c>
      <c r="C496" s="382" t="s">
        <v>902</v>
      </c>
      <c r="D496" s="382" t="s">
        <v>1007</v>
      </c>
      <c r="E496" s="382" t="s">
        <v>1008</v>
      </c>
      <c r="F496" s="385">
        <v>14</v>
      </c>
      <c r="G496" s="385">
        <v>2114</v>
      </c>
      <c r="H496" s="385">
        <v>1</v>
      </c>
      <c r="I496" s="385">
        <v>151</v>
      </c>
      <c r="J496" s="385">
        <v>2</v>
      </c>
      <c r="K496" s="385">
        <v>304</v>
      </c>
      <c r="L496" s="385">
        <v>0.14380321665089876</v>
      </c>
      <c r="M496" s="385">
        <v>152</v>
      </c>
      <c r="N496" s="385">
        <v>4</v>
      </c>
      <c r="O496" s="385">
        <v>608</v>
      </c>
      <c r="P496" s="414">
        <v>0.28760643330179753</v>
      </c>
      <c r="Q496" s="386">
        <v>152</v>
      </c>
    </row>
    <row r="497" spans="1:17" ht="14.4" customHeight="1" x14ac:dyDescent="0.3">
      <c r="A497" s="381" t="s">
        <v>1074</v>
      </c>
      <c r="B497" s="382" t="s">
        <v>901</v>
      </c>
      <c r="C497" s="382" t="s">
        <v>902</v>
      </c>
      <c r="D497" s="382" t="s">
        <v>903</v>
      </c>
      <c r="E497" s="382" t="s">
        <v>904</v>
      </c>
      <c r="F497" s="385">
        <v>245</v>
      </c>
      <c r="G497" s="385">
        <v>38710</v>
      </c>
      <c r="H497" s="385">
        <v>1</v>
      </c>
      <c r="I497" s="385">
        <v>158</v>
      </c>
      <c r="J497" s="385">
        <v>204</v>
      </c>
      <c r="K497" s="385">
        <v>32436</v>
      </c>
      <c r="L497" s="385">
        <v>0.83792301730818908</v>
      </c>
      <c r="M497" s="385">
        <v>159</v>
      </c>
      <c r="N497" s="385">
        <v>191</v>
      </c>
      <c r="O497" s="385">
        <v>30369</v>
      </c>
      <c r="P497" s="414">
        <v>0.78452596228364768</v>
      </c>
      <c r="Q497" s="386">
        <v>159</v>
      </c>
    </row>
    <row r="498" spans="1:17" ht="14.4" customHeight="1" x14ac:dyDescent="0.3">
      <c r="A498" s="381" t="s">
        <v>1074</v>
      </c>
      <c r="B498" s="382" t="s">
        <v>901</v>
      </c>
      <c r="C498" s="382" t="s">
        <v>902</v>
      </c>
      <c r="D498" s="382" t="s">
        <v>919</v>
      </c>
      <c r="E498" s="382" t="s">
        <v>920</v>
      </c>
      <c r="F498" s="385">
        <v>19</v>
      </c>
      <c r="G498" s="385">
        <v>741</v>
      </c>
      <c r="H498" s="385">
        <v>1</v>
      </c>
      <c r="I498" s="385">
        <v>39</v>
      </c>
      <c r="J498" s="385">
        <v>11</v>
      </c>
      <c r="K498" s="385">
        <v>429</v>
      </c>
      <c r="L498" s="385">
        <v>0.57894736842105265</v>
      </c>
      <c r="M498" s="385">
        <v>39</v>
      </c>
      <c r="N498" s="385">
        <v>22</v>
      </c>
      <c r="O498" s="385">
        <v>858</v>
      </c>
      <c r="P498" s="414">
        <v>1.1578947368421053</v>
      </c>
      <c r="Q498" s="386">
        <v>39</v>
      </c>
    </row>
    <row r="499" spans="1:17" ht="14.4" customHeight="1" x14ac:dyDescent="0.3">
      <c r="A499" s="381" t="s">
        <v>1074</v>
      </c>
      <c r="B499" s="382" t="s">
        <v>901</v>
      </c>
      <c r="C499" s="382" t="s">
        <v>902</v>
      </c>
      <c r="D499" s="382" t="s">
        <v>923</v>
      </c>
      <c r="E499" s="382" t="s">
        <v>924</v>
      </c>
      <c r="F499" s="385">
        <v>2</v>
      </c>
      <c r="G499" s="385">
        <v>764</v>
      </c>
      <c r="H499" s="385">
        <v>1</v>
      </c>
      <c r="I499" s="385">
        <v>382</v>
      </c>
      <c r="J499" s="385"/>
      <c r="K499" s="385"/>
      <c r="L499" s="385"/>
      <c r="M499" s="385"/>
      <c r="N499" s="385">
        <v>3</v>
      </c>
      <c r="O499" s="385">
        <v>1146</v>
      </c>
      <c r="P499" s="414">
        <v>1.5</v>
      </c>
      <c r="Q499" s="386">
        <v>382</v>
      </c>
    </row>
    <row r="500" spans="1:17" ht="14.4" customHeight="1" x14ac:dyDescent="0.3">
      <c r="A500" s="381" t="s">
        <v>1074</v>
      </c>
      <c r="B500" s="382" t="s">
        <v>901</v>
      </c>
      <c r="C500" s="382" t="s">
        <v>902</v>
      </c>
      <c r="D500" s="382" t="s">
        <v>931</v>
      </c>
      <c r="E500" s="382" t="s">
        <v>932</v>
      </c>
      <c r="F500" s="385">
        <v>1</v>
      </c>
      <c r="G500" s="385">
        <v>40</v>
      </c>
      <c r="H500" s="385">
        <v>1</v>
      </c>
      <c r="I500" s="385">
        <v>40</v>
      </c>
      <c r="J500" s="385"/>
      <c r="K500" s="385"/>
      <c r="L500" s="385"/>
      <c r="M500" s="385"/>
      <c r="N500" s="385">
        <v>1</v>
      </c>
      <c r="O500" s="385">
        <v>41</v>
      </c>
      <c r="P500" s="414">
        <v>1.0249999999999999</v>
      </c>
      <c r="Q500" s="386">
        <v>41</v>
      </c>
    </row>
    <row r="501" spans="1:17" ht="14.4" customHeight="1" x14ac:dyDescent="0.3">
      <c r="A501" s="381" t="s">
        <v>1074</v>
      </c>
      <c r="B501" s="382" t="s">
        <v>901</v>
      </c>
      <c r="C501" s="382" t="s">
        <v>902</v>
      </c>
      <c r="D501" s="382" t="s">
        <v>933</v>
      </c>
      <c r="E501" s="382" t="s">
        <v>934</v>
      </c>
      <c r="F501" s="385">
        <v>1</v>
      </c>
      <c r="G501" s="385">
        <v>490</v>
      </c>
      <c r="H501" s="385">
        <v>1</v>
      </c>
      <c r="I501" s="385">
        <v>490</v>
      </c>
      <c r="J501" s="385"/>
      <c r="K501" s="385"/>
      <c r="L501" s="385"/>
      <c r="M501" s="385"/>
      <c r="N501" s="385">
        <v>2</v>
      </c>
      <c r="O501" s="385">
        <v>980</v>
      </c>
      <c r="P501" s="414">
        <v>2</v>
      </c>
      <c r="Q501" s="386">
        <v>490</v>
      </c>
    </row>
    <row r="502" spans="1:17" ht="14.4" customHeight="1" x14ac:dyDescent="0.3">
      <c r="A502" s="381" t="s">
        <v>1074</v>
      </c>
      <c r="B502" s="382" t="s">
        <v>901</v>
      </c>
      <c r="C502" s="382" t="s">
        <v>902</v>
      </c>
      <c r="D502" s="382" t="s">
        <v>935</v>
      </c>
      <c r="E502" s="382" t="s">
        <v>936</v>
      </c>
      <c r="F502" s="385">
        <v>4</v>
      </c>
      <c r="G502" s="385">
        <v>124</v>
      </c>
      <c r="H502" s="385">
        <v>1</v>
      </c>
      <c r="I502" s="385">
        <v>31</v>
      </c>
      <c r="J502" s="385">
        <v>3</v>
      </c>
      <c r="K502" s="385">
        <v>93</v>
      </c>
      <c r="L502" s="385">
        <v>0.75</v>
      </c>
      <c r="M502" s="385">
        <v>31</v>
      </c>
      <c r="N502" s="385">
        <v>3</v>
      </c>
      <c r="O502" s="385">
        <v>93</v>
      </c>
      <c r="P502" s="414">
        <v>0.75</v>
      </c>
      <c r="Q502" s="386">
        <v>31</v>
      </c>
    </row>
    <row r="503" spans="1:17" ht="14.4" customHeight="1" x14ac:dyDescent="0.3">
      <c r="A503" s="381" t="s">
        <v>1074</v>
      </c>
      <c r="B503" s="382" t="s">
        <v>901</v>
      </c>
      <c r="C503" s="382" t="s">
        <v>902</v>
      </c>
      <c r="D503" s="382" t="s">
        <v>949</v>
      </c>
      <c r="E503" s="382" t="s">
        <v>950</v>
      </c>
      <c r="F503" s="385">
        <v>11</v>
      </c>
      <c r="G503" s="385">
        <v>176</v>
      </c>
      <c r="H503" s="385">
        <v>1</v>
      </c>
      <c r="I503" s="385">
        <v>16</v>
      </c>
      <c r="J503" s="385"/>
      <c r="K503" s="385"/>
      <c r="L503" s="385"/>
      <c r="M503" s="385"/>
      <c r="N503" s="385">
        <v>10</v>
      </c>
      <c r="O503" s="385">
        <v>160</v>
      </c>
      <c r="P503" s="414">
        <v>0.90909090909090906</v>
      </c>
      <c r="Q503" s="386">
        <v>16</v>
      </c>
    </row>
    <row r="504" spans="1:17" ht="14.4" customHeight="1" x14ac:dyDescent="0.3">
      <c r="A504" s="381" t="s">
        <v>1074</v>
      </c>
      <c r="B504" s="382" t="s">
        <v>901</v>
      </c>
      <c r="C504" s="382" t="s">
        <v>902</v>
      </c>
      <c r="D504" s="382" t="s">
        <v>953</v>
      </c>
      <c r="E504" s="382" t="s">
        <v>954</v>
      </c>
      <c r="F504" s="385"/>
      <c r="G504" s="385"/>
      <c r="H504" s="385"/>
      <c r="I504" s="385"/>
      <c r="J504" s="385"/>
      <c r="K504" s="385"/>
      <c r="L504" s="385"/>
      <c r="M504" s="385"/>
      <c r="N504" s="385">
        <v>2</v>
      </c>
      <c r="O504" s="385">
        <v>204</v>
      </c>
      <c r="P504" s="414"/>
      <c r="Q504" s="386">
        <v>102</v>
      </c>
    </row>
    <row r="505" spans="1:17" ht="14.4" customHeight="1" x14ac:dyDescent="0.3">
      <c r="A505" s="381" t="s">
        <v>1074</v>
      </c>
      <c r="B505" s="382" t="s">
        <v>901</v>
      </c>
      <c r="C505" s="382" t="s">
        <v>902</v>
      </c>
      <c r="D505" s="382" t="s">
        <v>957</v>
      </c>
      <c r="E505" s="382" t="s">
        <v>958</v>
      </c>
      <c r="F505" s="385">
        <v>62</v>
      </c>
      <c r="G505" s="385">
        <v>6944</v>
      </c>
      <c r="H505" s="385">
        <v>1</v>
      </c>
      <c r="I505" s="385">
        <v>112</v>
      </c>
      <c r="J505" s="385">
        <v>58</v>
      </c>
      <c r="K505" s="385">
        <v>6554</v>
      </c>
      <c r="L505" s="385">
        <v>0.94383640552995396</v>
      </c>
      <c r="M505" s="385">
        <v>113</v>
      </c>
      <c r="N505" s="385">
        <v>70</v>
      </c>
      <c r="O505" s="385">
        <v>7910</v>
      </c>
      <c r="P505" s="414">
        <v>1.1391129032258065</v>
      </c>
      <c r="Q505" s="386">
        <v>113</v>
      </c>
    </row>
    <row r="506" spans="1:17" ht="14.4" customHeight="1" x14ac:dyDescent="0.3">
      <c r="A506" s="381" t="s">
        <v>1074</v>
      </c>
      <c r="B506" s="382" t="s">
        <v>901</v>
      </c>
      <c r="C506" s="382" t="s">
        <v>902</v>
      </c>
      <c r="D506" s="382" t="s">
        <v>959</v>
      </c>
      <c r="E506" s="382" t="s">
        <v>960</v>
      </c>
      <c r="F506" s="385">
        <v>20</v>
      </c>
      <c r="G506" s="385">
        <v>1660</v>
      </c>
      <c r="H506" s="385">
        <v>1</v>
      </c>
      <c r="I506" s="385">
        <v>83</v>
      </c>
      <c r="J506" s="385">
        <v>9</v>
      </c>
      <c r="K506" s="385">
        <v>756</v>
      </c>
      <c r="L506" s="385">
        <v>0.45542168674698796</v>
      </c>
      <c r="M506" s="385">
        <v>84</v>
      </c>
      <c r="N506" s="385">
        <v>28</v>
      </c>
      <c r="O506" s="385">
        <v>2352</v>
      </c>
      <c r="P506" s="414">
        <v>1.4168674698795181</v>
      </c>
      <c r="Q506" s="386">
        <v>84</v>
      </c>
    </row>
    <row r="507" spans="1:17" ht="14.4" customHeight="1" x14ac:dyDescent="0.3">
      <c r="A507" s="381" t="s">
        <v>1074</v>
      </c>
      <c r="B507" s="382" t="s">
        <v>901</v>
      </c>
      <c r="C507" s="382" t="s">
        <v>902</v>
      </c>
      <c r="D507" s="382" t="s">
        <v>963</v>
      </c>
      <c r="E507" s="382" t="s">
        <v>964</v>
      </c>
      <c r="F507" s="385">
        <v>15</v>
      </c>
      <c r="G507" s="385">
        <v>315</v>
      </c>
      <c r="H507" s="385">
        <v>1</v>
      </c>
      <c r="I507" s="385">
        <v>21</v>
      </c>
      <c r="J507" s="385">
        <v>11</v>
      </c>
      <c r="K507" s="385">
        <v>231</v>
      </c>
      <c r="L507" s="385">
        <v>0.73333333333333328</v>
      </c>
      <c r="M507" s="385">
        <v>21</v>
      </c>
      <c r="N507" s="385">
        <v>3</v>
      </c>
      <c r="O507" s="385">
        <v>63</v>
      </c>
      <c r="P507" s="414">
        <v>0.2</v>
      </c>
      <c r="Q507" s="386">
        <v>21</v>
      </c>
    </row>
    <row r="508" spans="1:17" ht="14.4" customHeight="1" x14ac:dyDescent="0.3">
      <c r="A508" s="381" t="s">
        <v>1074</v>
      </c>
      <c r="B508" s="382" t="s">
        <v>901</v>
      </c>
      <c r="C508" s="382" t="s">
        <v>902</v>
      </c>
      <c r="D508" s="382" t="s">
        <v>965</v>
      </c>
      <c r="E508" s="382" t="s">
        <v>966</v>
      </c>
      <c r="F508" s="385">
        <v>15</v>
      </c>
      <c r="G508" s="385">
        <v>7290</v>
      </c>
      <c r="H508" s="385">
        <v>1</v>
      </c>
      <c r="I508" s="385">
        <v>486</v>
      </c>
      <c r="J508" s="385"/>
      <c r="K508" s="385"/>
      <c r="L508" s="385"/>
      <c r="M508" s="385"/>
      <c r="N508" s="385">
        <v>5</v>
      </c>
      <c r="O508" s="385">
        <v>2430</v>
      </c>
      <c r="P508" s="414">
        <v>0.33333333333333331</v>
      </c>
      <c r="Q508" s="386">
        <v>486</v>
      </c>
    </row>
    <row r="509" spans="1:17" ht="14.4" customHeight="1" x14ac:dyDescent="0.3">
      <c r="A509" s="381" t="s">
        <v>1074</v>
      </c>
      <c r="B509" s="382" t="s">
        <v>901</v>
      </c>
      <c r="C509" s="382" t="s">
        <v>902</v>
      </c>
      <c r="D509" s="382" t="s">
        <v>973</v>
      </c>
      <c r="E509" s="382" t="s">
        <v>974</v>
      </c>
      <c r="F509" s="385">
        <v>11</v>
      </c>
      <c r="G509" s="385">
        <v>440</v>
      </c>
      <c r="H509" s="385">
        <v>1</v>
      </c>
      <c r="I509" s="385">
        <v>40</v>
      </c>
      <c r="J509" s="385">
        <v>7</v>
      </c>
      <c r="K509" s="385">
        <v>280</v>
      </c>
      <c r="L509" s="385">
        <v>0.63636363636363635</v>
      </c>
      <c r="M509" s="385">
        <v>40</v>
      </c>
      <c r="N509" s="385">
        <v>19</v>
      </c>
      <c r="O509" s="385">
        <v>760</v>
      </c>
      <c r="P509" s="414">
        <v>1.7272727272727273</v>
      </c>
      <c r="Q509" s="386">
        <v>40</v>
      </c>
    </row>
    <row r="510" spans="1:17" ht="14.4" customHeight="1" x14ac:dyDescent="0.3">
      <c r="A510" s="381" t="s">
        <v>1074</v>
      </c>
      <c r="B510" s="382" t="s">
        <v>901</v>
      </c>
      <c r="C510" s="382" t="s">
        <v>902</v>
      </c>
      <c r="D510" s="382" t="s">
        <v>989</v>
      </c>
      <c r="E510" s="382" t="s">
        <v>990</v>
      </c>
      <c r="F510" s="385">
        <v>1</v>
      </c>
      <c r="G510" s="385">
        <v>961</v>
      </c>
      <c r="H510" s="385">
        <v>1</v>
      </c>
      <c r="I510" s="385">
        <v>961</v>
      </c>
      <c r="J510" s="385"/>
      <c r="K510" s="385"/>
      <c r="L510" s="385"/>
      <c r="M510" s="385"/>
      <c r="N510" s="385"/>
      <c r="O510" s="385"/>
      <c r="P510" s="414"/>
      <c r="Q510" s="386"/>
    </row>
    <row r="511" spans="1:17" ht="14.4" customHeight="1" x14ac:dyDescent="0.3">
      <c r="A511" s="381" t="s">
        <v>1074</v>
      </c>
      <c r="B511" s="382" t="s">
        <v>901</v>
      </c>
      <c r="C511" s="382" t="s">
        <v>902</v>
      </c>
      <c r="D511" s="382" t="s">
        <v>993</v>
      </c>
      <c r="E511" s="382" t="s">
        <v>994</v>
      </c>
      <c r="F511" s="385"/>
      <c r="G511" s="385"/>
      <c r="H511" s="385"/>
      <c r="I511" s="385"/>
      <c r="J511" s="385"/>
      <c r="K511" s="385"/>
      <c r="L511" s="385"/>
      <c r="M511" s="385"/>
      <c r="N511" s="385">
        <v>2</v>
      </c>
      <c r="O511" s="385">
        <v>1012</v>
      </c>
      <c r="P511" s="414"/>
      <c r="Q511" s="386">
        <v>506</v>
      </c>
    </row>
    <row r="512" spans="1:17" ht="14.4" customHeight="1" x14ac:dyDescent="0.3">
      <c r="A512" s="381" t="s">
        <v>1075</v>
      </c>
      <c r="B512" s="382" t="s">
        <v>901</v>
      </c>
      <c r="C512" s="382" t="s">
        <v>902</v>
      </c>
      <c r="D512" s="382" t="s">
        <v>903</v>
      </c>
      <c r="E512" s="382" t="s">
        <v>904</v>
      </c>
      <c r="F512" s="385">
        <v>197</v>
      </c>
      <c r="G512" s="385">
        <v>31126</v>
      </c>
      <c r="H512" s="385">
        <v>1</v>
      </c>
      <c r="I512" s="385">
        <v>158</v>
      </c>
      <c r="J512" s="385">
        <v>156</v>
      </c>
      <c r="K512" s="385">
        <v>24804</v>
      </c>
      <c r="L512" s="385">
        <v>0.79689005975711624</v>
      </c>
      <c r="M512" s="385">
        <v>159</v>
      </c>
      <c r="N512" s="385">
        <v>170</v>
      </c>
      <c r="O512" s="385">
        <v>27030</v>
      </c>
      <c r="P512" s="414">
        <v>0.86840583435070362</v>
      </c>
      <c r="Q512" s="386">
        <v>159</v>
      </c>
    </row>
    <row r="513" spans="1:17" ht="14.4" customHeight="1" x14ac:dyDescent="0.3">
      <c r="A513" s="381" t="s">
        <v>1075</v>
      </c>
      <c r="B513" s="382" t="s">
        <v>901</v>
      </c>
      <c r="C513" s="382" t="s">
        <v>902</v>
      </c>
      <c r="D513" s="382" t="s">
        <v>917</v>
      </c>
      <c r="E513" s="382" t="s">
        <v>918</v>
      </c>
      <c r="F513" s="385">
        <v>16</v>
      </c>
      <c r="G513" s="385">
        <v>18624</v>
      </c>
      <c r="H513" s="385">
        <v>1</v>
      </c>
      <c r="I513" s="385">
        <v>1164</v>
      </c>
      <c r="J513" s="385">
        <v>9</v>
      </c>
      <c r="K513" s="385">
        <v>10485</v>
      </c>
      <c r="L513" s="385">
        <v>0.56298324742268047</v>
      </c>
      <c r="M513" s="385">
        <v>1165</v>
      </c>
      <c r="N513" s="385">
        <v>20</v>
      </c>
      <c r="O513" s="385">
        <v>23300</v>
      </c>
      <c r="P513" s="414">
        <v>1.251073883161512</v>
      </c>
      <c r="Q513" s="386">
        <v>1165</v>
      </c>
    </row>
    <row r="514" spans="1:17" ht="14.4" customHeight="1" x14ac:dyDescent="0.3">
      <c r="A514" s="381" t="s">
        <v>1075</v>
      </c>
      <c r="B514" s="382" t="s">
        <v>901</v>
      </c>
      <c r="C514" s="382" t="s">
        <v>902</v>
      </c>
      <c r="D514" s="382" t="s">
        <v>919</v>
      </c>
      <c r="E514" s="382" t="s">
        <v>920</v>
      </c>
      <c r="F514" s="385">
        <v>862</v>
      </c>
      <c r="G514" s="385">
        <v>33618</v>
      </c>
      <c r="H514" s="385">
        <v>1</v>
      </c>
      <c r="I514" s="385">
        <v>39</v>
      </c>
      <c r="J514" s="385">
        <v>797</v>
      </c>
      <c r="K514" s="385">
        <v>31083</v>
      </c>
      <c r="L514" s="385">
        <v>0.92459396751740142</v>
      </c>
      <c r="M514" s="385">
        <v>39</v>
      </c>
      <c r="N514" s="385">
        <v>857</v>
      </c>
      <c r="O514" s="385">
        <v>33423</v>
      </c>
      <c r="P514" s="414">
        <v>0.99419953596287702</v>
      </c>
      <c r="Q514" s="386">
        <v>39</v>
      </c>
    </row>
    <row r="515" spans="1:17" ht="14.4" customHeight="1" x14ac:dyDescent="0.3">
      <c r="A515" s="381" t="s">
        <v>1075</v>
      </c>
      <c r="B515" s="382" t="s">
        <v>901</v>
      </c>
      <c r="C515" s="382" t="s">
        <v>902</v>
      </c>
      <c r="D515" s="382" t="s">
        <v>923</v>
      </c>
      <c r="E515" s="382" t="s">
        <v>924</v>
      </c>
      <c r="F515" s="385">
        <v>55</v>
      </c>
      <c r="G515" s="385">
        <v>21010</v>
      </c>
      <c r="H515" s="385">
        <v>1</v>
      </c>
      <c r="I515" s="385">
        <v>382</v>
      </c>
      <c r="J515" s="385">
        <v>57</v>
      </c>
      <c r="K515" s="385">
        <v>21774</v>
      </c>
      <c r="L515" s="385">
        <v>1.0363636363636364</v>
      </c>
      <c r="M515" s="385">
        <v>382</v>
      </c>
      <c r="N515" s="385">
        <v>64</v>
      </c>
      <c r="O515" s="385">
        <v>24448</v>
      </c>
      <c r="P515" s="414">
        <v>1.1636363636363636</v>
      </c>
      <c r="Q515" s="386">
        <v>382</v>
      </c>
    </row>
    <row r="516" spans="1:17" ht="14.4" customHeight="1" x14ac:dyDescent="0.3">
      <c r="A516" s="381" t="s">
        <v>1075</v>
      </c>
      <c r="B516" s="382" t="s">
        <v>901</v>
      </c>
      <c r="C516" s="382" t="s">
        <v>902</v>
      </c>
      <c r="D516" s="382" t="s">
        <v>925</v>
      </c>
      <c r="E516" s="382" t="s">
        <v>926</v>
      </c>
      <c r="F516" s="385"/>
      <c r="G516" s="385"/>
      <c r="H516" s="385"/>
      <c r="I516" s="385"/>
      <c r="J516" s="385">
        <v>5</v>
      </c>
      <c r="K516" s="385">
        <v>185</v>
      </c>
      <c r="L516" s="385"/>
      <c r="M516" s="385">
        <v>37</v>
      </c>
      <c r="N516" s="385">
        <v>1</v>
      </c>
      <c r="O516" s="385">
        <v>37</v>
      </c>
      <c r="P516" s="414"/>
      <c r="Q516" s="386">
        <v>37</v>
      </c>
    </row>
    <row r="517" spans="1:17" ht="14.4" customHeight="1" x14ac:dyDescent="0.3">
      <c r="A517" s="381" t="s">
        <v>1075</v>
      </c>
      <c r="B517" s="382" t="s">
        <v>901</v>
      </c>
      <c r="C517" s="382" t="s">
        <v>902</v>
      </c>
      <c r="D517" s="382" t="s">
        <v>929</v>
      </c>
      <c r="E517" s="382" t="s">
        <v>930</v>
      </c>
      <c r="F517" s="385">
        <v>101</v>
      </c>
      <c r="G517" s="385">
        <v>44844</v>
      </c>
      <c r="H517" s="385">
        <v>1</v>
      </c>
      <c r="I517" s="385">
        <v>444</v>
      </c>
      <c r="J517" s="385">
        <v>85</v>
      </c>
      <c r="K517" s="385">
        <v>37740</v>
      </c>
      <c r="L517" s="385">
        <v>0.84158415841584155</v>
      </c>
      <c r="M517" s="385">
        <v>444</v>
      </c>
      <c r="N517" s="385">
        <v>106</v>
      </c>
      <c r="O517" s="385">
        <v>47064</v>
      </c>
      <c r="P517" s="414">
        <v>1.0495049504950495</v>
      </c>
      <c r="Q517" s="386">
        <v>444</v>
      </c>
    </row>
    <row r="518" spans="1:17" ht="14.4" customHeight="1" x14ac:dyDescent="0.3">
      <c r="A518" s="381" t="s">
        <v>1075</v>
      </c>
      <c r="B518" s="382" t="s">
        <v>901</v>
      </c>
      <c r="C518" s="382" t="s">
        <v>902</v>
      </c>
      <c r="D518" s="382" t="s">
        <v>931</v>
      </c>
      <c r="E518" s="382" t="s">
        <v>932</v>
      </c>
      <c r="F518" s="385">
        <v>15</v>
      </c>
      <c r="G518" s="385">
        <v>600</v>
      </c>
      <c r="H518" s="385">
        <v>1</v>
      </c>
      <c r="I518" s="385">
        <v>40</v>
      </c>
      <c r="J518" s="385">
        <v>14</v>
      </c>
      <c r="K518" s="385">
        <v>574</v>
      </c>
      <c r="L518" s="385">
        <v>0.95666666666666667</v>
      </c>
      <c r="M518" s="385">
        <v>41</v>
      </c>
      <c r="N518" s="385">
        <v>18</v>
      </c>
      <c r="O518" s="385">
        <v>738</v>
      </c>
      <c r="P518" s="414">
        <v>1.23</v>
      </c>
      <c r="Q518" s="386">
        <v>41</v>
      </c>
    </row>
    <row r="519" spans="1:17" ht="14.4" customHeight="1" x14ac:dyDescent="0.3">
      <c r="A519" s="381" t="s">
        <v>1075</v>
      </c>
      <c r="B519" s="382" t="s">
        <v>901</v>
      </c>
      <c r="C519" s="382" t="s">
        <v>902</v>
      </c>
      <c r="D519" s="382" t="s">
        <v>933</v>
      </c>
      <c r="E519" s="382" t="s">
        <v>934</v>
      </c>
      <c r="F519" s="385">
        <v>59</v>
      </c>
      <c r="G519" s="385">
        <v>28910</v>
      </c>
      <c r="H519" s="385">
        <v>1</v>
      </c>
      <c r="I519" s="385">
        <v>490</v>
      </c>
      <c r="J519" s="385">
        <v>47</v>
      </c>
      <c r="K519" s="385">
        <v>23030</v>
      </c>
      <c r="L519" s="385">
        <v>0.79661016949152541</v>
      </c>
      <c r="M519" s="385">
        <v>490</v>
      </c>
      <c r="N519" s="385">
        <v>41</v>
      </c>
      <c r="O519" s="385">
        <v>20090</v>
      </c>
      <c r="P519" s="414">
        <v>0.69491525423728817</v>
      </c>
      <c r="Q519" s="386">
        <v>490</v>
      </c>
    </row>
    <row r="520" spans="1:17" ht="14.4" customHeight="1" x14ac:dyDescent="0.3">
      <c r="A520" s="381" t="s">
        <v>1075</v>
      </c>
      <c r="B520" s="382" t="s">
        <v>901</v>
      </c>
      <c r="C520" s="382" t="s">
        <v>902</v>
      </c>
      <c r="D520" s="382" t="s">
        <v>935</v>
      </c>
      <c r="E520" s="382" t="s">
        <v>936</v>
      </c>
      <c r="F520" s="385">
        <v>124</v>
      </c>
      <c r="G520" s="385">
        <v>3844</v>
      </c>
      <c r="H520" s="385">
        <v>1</v>
      </c>
      <c r="I520" s="385">
        <v>31</v>
      </c>
      <c r="J520" s="385">
        <v>115</v>
      </c>
      <c r="K520" s="385">
        <v>3565</v>
      </c>
      <c r="L520" s="385">
        <v>0.92741935483870963</v>
      </c>
      <c r="M520" s="385">
        <v>31</v>
      </c>
      <c r="N520" s="385">
        <v>107</v>
      </c>
      <c r="O520" s="385">
        <v>3317</v>
      </c>
      <c r="P520" s="414">
        <v>0.86290322580645162</v>
      </c>
      <c r="Q520" s="386">
        <v>31</v>
      </c>
    </row>
    <row r="521" spans="1:17" ht="14.4" customHeight="1" x14ac:dyDescent="0.3">
      <c r="A521" s="381" t="s">
        <v>1075</v>
      </c>
      <c r="B521" s="382" t="s">
        <v>901</v>
      </c>
      <c r="C521" s="382" t="s">
        <v>902</v>
      </c>
      <c r="D521" s="382" t="s">
        <v>939</v>
      </c>
      <c r="E521" s="382" t="s">
        <v>940</v>
      </c>
      <c r="F521" s="385">
        <v>1</v>
      </c>
      <c r="G521" s="385">
        <v>204</v>
      </c>
      <c r="H521" s="385">
        <v>1</v>
      </c>
      <c r="I521" s="385">
        <v>204</v>
      </c>
      <c r="J521" s="385">
        <v>1</v>
      </c>
      <c r="K521" s="385">
        <v>205</v>
      </c>
      <c r="L521" s="385">
        <v>1.0049019607843137</v>
      </c>
      <c r="M521" s="385">
        <v>205</v>
      </c>
      <c r="N521" s="385">
        <v>3</v>
      </c>
      <c r="O521" s="385">
        <v>615</v>
      </c>
      <c r="P521" s="414">
        <v>3.0147058823529411</v>
      </c>
      <c r="Q521" s="386">
        <v>205</v>
      </c>
    </row>
    <row r="522" spans="1:17" ht="14.4" customHeight="1" x14ac:dyDescent="0.3">
      <c r="A522" s="381" t="s">
        <v>1075</v>
      </c>
      <c r="B522" s="382" t="s">
        <v>901</v>
      </c>
      <c r="C522" s="382" t="s">
        <v>902</v>
      </c>
      <c r="D522" s="382" t="s">
        <v>941</v>
      </c>
      <c r="E522" s="382" t="s">
        <v>942</v>
      </c>
      <c r="F522" s="385">
        <v>2</v>
      </c>
      <c r="G522" s="385">
        <v>752</v>
      </c>
      <c r="H522" s="385">
        <v>1</v>
      </c>
      <c r="I522" s="385">
        <v>376</v>
      </c>
      <c r="J522" s="385"/>
      <c r="K522" s="385"/>
      <c r="L522" s="385"/>
      <c r="M522" s="385"/>
      <c r="N522" s="385">
        <v>4</v>
      </c>
      <c r="O522" s="385">
        <v>1508</v>
      </c>
      <c r="P522" s="414">
        <v>2.0053191489361701</v>
      </c>
      <c r="Q522" s="386">
        <v>377</v>
      </c>
    </row>
    <row r="523" spans="1:17" ht="14.4" customHeight="1" x14ac:dyDescent="0.3">
      <c r="A523" s="381" t="s">
        <v>1075</v>
      </c>
      <c r="B523" s="382" t="s">
        <v>901</v>
      </c>
      <c r="C523" s="382" t="s">
        <v>902</v>
      </c>
      <c r="D523" s="382" t="s">
        <v>943</v>
      </c>
      <c r="E523" s="382" t="s">
        <v>944</v>
      </c>
      <c r="F523" s="385"/>
      <c r="G523" s="385"/>
      <c r="H523" s="385"/>
      <c r="I523" s="385"/>
      <c r="J523" s="385"/>
      <c r="K523" s="385"/>
      <c r="L523" s="385"/>
      <c r="M523" s="385"/>
      <c r="N523" s="385">
        <v>1</v>
      </c>
      <c r="O523" s="385">
        <v>231</v>
      </c>
      <c r="P523" s="414"/>
      <c r="Q523" s="386">
        <v>231</v>
      </c>
    </row>
    <row r="524" spans="1:17" ht="14.4" customHeight="1" x14ac:dyDescent="0.3">
      <c r="A524" s="381" t="s">
        <v>1075</v>
      </c>
      <c r="B524" s="382" t="s">
        <v>901</v>
      </c>
      <c r="C524" s="382" t="s">
        <v>902</v>
      </c>
      <c r="D524" s="382" t="s">
        <v>949</v>
      </c>
      <c r="E524" s="382" t="s">
        <v>950</v>
      </c>
      <c r="F524" s="385">
        <v>353</v>
      </c>
      <c r="G524" s="385">
        <v>5648</v>
      </c>
      <c r="H524" s="385">
        <v>1</v>
      </c>
      <c r="I524" s="385">
        <v>16</v>
      </c>
      <c r="J524" s="385">
        <v>279</v>
      </c>
      <c r="K524" s="385">
        <v>4464</v>
      </c>
      <c r="L524" s="385">
        <v>0.79036827195467418</v>
      </c>
      <c r="M524" s="385">
        <v>16</v>
      </c>
      <c r="N524" s="385">
        <v>315</v>
      </c>
      <c r="O524" s="385">
        <v>5040</v>
      </c>
      <c r="P524" s="414">
        <v>0.8923512747875354</v>
      </c>
      <c r="Q524" s="386">
        <v>16</v>
      </c>
    </row>
    <row r="525" spans="1:17" ht="14.4" customHeight="1" x14ac:dyDescent="0.3">
      <c r="A525" s="381" t="s">
        <v>1075</v>
      </c>
      <c r="B525" s="382" t="s">
        <v>901</v>
      </c>
      <c r="C525" s="382" t="s">
        <v>902</v>
      </c>
      <c r="D525" s="382" t="s">
        <v>951</v>
      </c>
      <c r="E525" s="382" t="s">
        <v>952</v>
      </c>
      <c r="F525" s="385">
        <v>638</v>
      </c>
      <c r="G525" s="385">
        <v>83578</v>
      </c>
      <c r="H525" s="385">
        <v>1</v>
      </c>
      <c r="I525" s="385">
        <v>131</v>
      </c>
      <c r="J525" s="385">
        <v>677</v>
      </c>
      <c r="K525" s="385">
        <v>90041</v>
      </c>
      <c r="L525" s="385">
        <v>1.0773289621670774</v>
      </c>
      <c r="M525" s="385">
        <v>133</v>
      </c>
      <c r="N525" s="385">
        <v>722</v>
      </c>
      <c r="O525" s="385">
        <v>96026</v>
      </c>
      <c r="P525" s="414">
        <v>1.1489387159300295</v>
      </c>
      <c r="Q525" s="386">
        <v>133</v>
      </c>
    </row>
    <row r="526" spans="1:17" ht="14.4" customHeight="1" x14ac:dyDescent="0.3">
      <c r="A526" s="381" t="s">
        <v>1075</v>
      </c>
      <c r="B526" s="382" t="s">
        <v>901</v>
      </c>
      <c r="C526" s="382" t="s">
        <v>902</v>
      </c>
      <c r="D526" s="382" t="s">
        <v>953</v>
      </c>
      <c r="E526" s="382" t="s">
        <v>954</v>
      </c>
      <c r="F526" s="385">
        <v>147</v>
      </c>
      <c r="G526" s="385">
        <v>14847</v>
      </c>
      <c r="H526" s="385">
        <v>1</v>
      </c>
      <c r="I526" s="385">
        <v>101</v>
      </c>
      <c r="J526" s="385">
        <v>144</v>
      </c>
      <c r="K526" s="385">
        <v>14688</v>
      </c>
      <c r="L526" s="385">
        <v>0.98929076581127495</v>
      </c>
      <c r="M526" s="385">
        <v>102</v>
      </c>
      <c r="N526" s="385">
        <v>147</v>
      </c>
      <c r="O526" s="385">
        <v>14994</v>
      </c>
      <c r="P526" s="414">
        <v>1.0099009900990099</v>
      </c>
      <c r="Q526" s="386">
        <v>102</v>
      </c>
    </row>
    <row r="527" spans="1:17" ht="14.4" customHeight="1" x14ac:dyDescent="0.3">
      <c r="A527" s="381" t="s">
        <v>1075</v>
      </c>
      <c r="B527" s="382" t="s">
        <v>901</v>
      </c>
      <c r="C527" s="382" t="s">
        <v>902</v>
      </c>
      <c r="D527" s="382" t="s">
        <v>957</v>
      </c>
      <c r="E527" s="382" t="s">
        <v>958</v>
      </c>
      <c r="F527" s="385">
        <v>245</v>
      </c>
      <c r="G527" s="385">
        <v>27440</v>
      </c>
      <c r="H527" s="385">
        <v>1</v>
      </c>
      <c r="I527" s="385">
        <v>112</v>
      </c>
      <c r="J527" s="385">
        <v>200</v>
      </c>
      <c r="K527" s="385">
        <v>22600</v>
      </c>
      <c r="L527" s="385">
        <v>0.82361516034985427</v>
      </c>
      <c r="M527" s="385">
        <v>113</v>
      </c>
      <c r="N527" s="385">
        <v>247</v>
      </c>
      <c r="O527" s="385">
        <v>27911</v>
      </c>
      <c r="P527" s="414">
        <v>1.01716472303207</v>
      </c>
      <c r="Q527" s="386">
        <v>113</v>
      </c>
    </row>
    <row r="528" spans="1:17" ht="14.4" customHeight="1" x14ac:dyDescent="0.3">
      <c r="A528" s="381" t="s">
        <v>1075</v>
      </c>
      <c r="B528" s="382" t="s">
        <v>901</v>
      </c>
      <c r="C528" s="382" t="s">
        <v>902</v>
      </c>
      <c r="D528" s="382" t="s">
        <v>959</v>
      </c>
      <c r="E528" s="382" t="s">
        <v>960</v>
      </c>
      <c r="F528" s="385">
        <v>23</v>
      </c>
      <c r="G528" s="385">
        <v>1909</v>
      </c>
      <c r="H528" s="385">
        <v>1</v>
      </c>
      <c r="I528" s="385">
        <v>83</v>
      </c>
      <c r="J528" s="385">
        <v>19</v>
      </c>
      <c r="K528" s="385">
        <v>1596</v>
      </c>
      <c r="L528" s="385">
        <v>0.83603981141959138</v>
      </c>
      <c r="M528" s="385">
        <v>84</v>
      </c>
      <c r="N528" s="385">
        <v>40</v>
      </c>
      <c r="O528" s="385">
        <v>3360</v>
      </c>
      <c r="P528" s="414">
        <v>1.7600838135149293</v>
      </c>
      <c r="Q528" s="386">
        <v>84</v>
      </c>
    </row>
    <row r="529" spans="1:17" ht="14.4" customHeight="1" x14ac:dyDescent="0.3">
      <c r="A529" s="381" t="s">
        <v>1075</v>
      </c>
      <c r="B529" s="382" t="s">
        <v>901</v>
      </c>
      <c r="C529" s="382" t="s">
        <v>902</v>
      </c>
      <c r="D529" s="382" t="s">
        <v>961</v>
      </c>
      <c r="E529" s="382" t="s">
        <v>962</v>
      </c>
      <c r="F529" s="385">
        <v>1</v>
      </c>
      <c r="G529" s="385">
        <v>95</v>
      </c>
      <c r="H529" s="385">
        <v>1</v>
      </c>
      <c r="I529" s="385">
        <v>95</v>
      </c>
      <c r="J529" s="385"/>
      <c r="K529" s="385"/>
      <c r="L529" s="385"/>
      <c r="M529" s="385"/>
      <c r="N529" s="385">
        <v>2</v>
      </c>
      <c r="O529" s="385">
        <v>192</v>
      </c>
      <c r="P529" s="414">
        <v>2.0210526315789474</v>
      </c>
      <c r="Q529" s="386">
        <v>96</v>
      </c>
    </row>
    <row r="530" spans="1:17" ht="14.4" customHeight="1" x14ac:dyDescent="0.3">
      <c r="A530" s="381" t="s">
        <v>1075</v>
      </c>
      <c r="B530" s="382" t="s">
        <v>901</v>
      </c>
      <c r="C530" s="382" t="s">
        <v>902</v>
      </c>
      <c r="D530" s="382" t="s">
        <v>963</v>
      </c>
      <c r="E530" s="382" t="s">
        <v>964</v>
      </c>
      <c r="F530" s="385">
        <v>58</v>
      </c>
      <c r="G530" s="385">
        <v>1218</v>
      </c>
      <c r="H530" s="385">
        <v>1</v>
      </c>
      <c r="I530" s="385">
        <v>21</v>
      </c>
      <c r="J530" s="385">
        <v>8</v>
      </c>
      <c r="K530" s="385">
        <v>168</v>
      </c>
      <c r="L530" s="385">
        <v>0.13793103448275862</v>
      </c>
      <c r="M530" s="385">
        <v>21</v>
      </c>
      <c r="N530" s="385">
        <v>21</v>
      </c>
      <c r="O530" s="385">
        <v>441</v>
      </c>
      <c r="P530" s="414">
        <v>0.36206896551724138</v>
      </c>
      <c r="Q530" s="386">
        <v>21</v>
      </c>
    </row>
    <row r="531" spans="1:17" ht="14.4" customHeight="1" x14ac:dyDescent="0.3">
      <c r="A531" s="381" t="s">
        <v>1075</v>
      </c>
      <c r="B531" s="382" t="s">
        <v>901</v>
      </c>
      <c r="C531" s="382" t="s">
        <v>902</v>
      </c>
      <c r="D531" s="382" t="s">
        <v>965</v>
      </c>
      <c r="E531" s="382" t="s">
        <v>966</v>
      </c>
      <c r="F531" s="385">
        <v>346</v>
      </c>
      <c r="G531" s="385">
        <v>168156</v>
      </c>
      <c r="H531" s="385">
        <v>1</v>
      </c>
      <c r="I531" s="385">
        <v>486</v>
      </c>
      <c r="J531" s="385">
        <v>239</v>
      </c>
      <c r="K531" s="385">
        <v>116154</v>
      </c>
      <c r="L531" s="385">
        <v>0.69075144508670516</v>
      </c>
      <c r="M531" s="385">
        <v>486</v>
      </c>
      <c r="N531" s="385">
        <v>321</v>
      </c>
      <c r="O531" s="385">
        <v>156006</v>
      </c>
      <c r="P531" s="414">
        <v>0.9277456647398844</v>
      </c>
      <c r="Q531" s="386">
        <v>486</v>
      </c>
    </row>
    <row r="532" spans="1:17" ht="14.4" customHeight="1" x14ac:dyDescent="0.3">
      <c r="A532" s="381" t="s">
        <v>1075</v>
      </c>
      <c r="B532" s="382" t="s">
        <v>901</v>
      </c>
      <c r="C532" s="382" t="s">
        <v>902</v>
      </c>
      <c r="D532" s="382" t="s">
        <v>973</v>
      </c>
      <c r="E532" s="382" t="s">
        <v>974</v>
      </c>
      <c r="F532" s="385">
        <v>60</v>
      </c>
      <c r="G532" s="385">
        <v>2400</v>
      </c>
      <c r="H532" s="385">
        <v>1</v>
      </c>
      <c r="I532" s="385">
        <v>40</v>
      </c>
      <c r="J532" s="385">
        <v>47</v>
      </c>
      <c r="K532" s="385">
        <v>1880</v>
      </c>
      <c r="L532" s="385">
        <v>0.78333333333333333</v>
      </c>
      <c r="M532" s="385">
        <v>40</v>
      </c>
      <c r="N532" s="385">
        <v>93</v>
      </c>
      <c r="O532" s="385">
        <v>3720</v>
      </c>
      <c r="P532" s="414">
        <v>1.55</v>
      </c>
      <c r="Q532" s="386">
        <v>40</v>
      </c>
    </row>
    <row r="533" spans="1:17" ht="14.4" customHeight="1" x14ac:dyDescent="0.3">
      <c r="A533" s="381" t="s">
        <v>1075</v>
      </c>
      <c r="B533" s="382" t="s">
        <v>901</v>
      </c>
      <c r="C533" s="382" t="s">
        <v>902</v>
      </c>
      <c r="D533" s="382" t="s">
        <v>981</v>
      </c>
      <c r="E533" s="382" t="s">
        <v>982</v>
      </c>
      <c r="F533" s="385"/>
      <c r="G533" s="385"/>
      <c r="H533" s="385"/>
      <c r="I533" s="385"/>
      <c r="J533" s="385"/>
      <c r="K533" s="385"/>
      <c r="L533" s="385"/>
      <c r="M533" s="385"/>
      <c r="N533" s="385">
        <v>2</v>
      </c>
      <c r="O533" s="385">
        <v>430</v>
      </c>
      <c r="P533" s="414"/>
      <c r="Q533" s="386">
        <v>215</v>
      </c>
    </row>
    <row r="534" spans="1:17" ht="14.4" customHeight="1" x14ac:dyDescent="0.3">
      <c r="A534" s="381" t="s">
        <v>1075</v>
      </c>
      <c r="B534" s="382" t="s">
        <v>901</v>
      </c>
      <c r="C534" s="382" t="s">
        <v>902</v>
      </c>
      <c r="D534" s="382" t="s">
        <v>983</v>
      </c>
      <c r="E534" s="382" t="s">
        <v>984</v>
      </c>
      <c r="F534" s="385">
        <v>5</v>
      </c>
      <c r="G534" s="385">
        <v>3805</v>
      </c>
      <c r="H534" s="385">
        <v>1</v>
      </c>
      <c r="I534" s="385">
        <v>761</v>
      </c>
      <c r="J534" s="385">
        <v>2</v>
      </c>
      <c r="K534" s="385">
        <v>1522</v>
      </c>
      <c r="L534" s="385">
        <v>0.4</v>
      </c>
      <c r="M534" s="385">
        <v>761</v>
      </c>
      <c r="N534" s="385">
        <v>7</v>
      </c>
      <c r="O534" s="385">
        <v>5327</v>
      </c>
      <c r="P534" s="414">
        <v>1.4</v>
      </c>
      <c r="Q534" s="386">
        <v>761</v>
      </c>
    </row>
    <row r="535" spans="1:17" ht="14.4" customHeight="1" x14ac:dyDescent="0.3">
      <c r="A535" s="381" t="s">
        <v>1075</v>
      </c>
      <c r="B535" s="382" t="s">
        <v>901</v>
      </c>
      <c r="C535" s="382" t="s">
        <v>902</v>
      </c>
      <c r="D535" s="382" t="s">
        <v>985</v>
      </c>
      <c r="E535" s="382" t="s">
        <v>986</v>
      </c>
      <c r="F535" s="385">
        <v>6</v>
      </c>
      <c r="G535" s="385">
        <v>12078</v>
      </c>
      <c r="H535" s="385">
        <v>1</v>
      </c>
      <c r="I535" s="385">
        <v>2013</v>
      </c>
      <c r="J535" s="385">
        <v>1</v>
      </c>
      <c r="K535" s="385">
        <v>2029</v>
      </c>
      <c r="L535" s="385">
        <v>0.16799138930286472</v>
      </c>
      <c r="M535" s="385">
        <v>2029</v>
      </c>
      <c r="N535" s="385">
        <v>3</v>
      </c>
      <c r="O535" s="385">
        <v>6087</v>
      </c>
      <c r="P535" s="414">
        <v>0.50397416790859417</v>
      </c>
      <c r="Q535" s="386">
        <v>2029</v>
      </c>
    </row>
    <row r="536" spans="1:17" ht="14.4" customHeight="1" x14ac:dyDescent="0.3">
      <c r="A536" s="381" t="s">
        <v>1075</v>
      </c>
      <c r="B536" s="382" t="s">
        <v>901</v>
      </c>
      <c r="C536" s="382" t="s">
        <v>902</v>
      </c>
      <c r="D536" s="382" t="s">
        <v>987</v>
      </c>
      <c r="E536" s="382" t="s">
        <v>988</v>
      </c>
      <c r="F536" s="385">
        <v>22</v>
      </c>
      <c r="G536" s="385">
        <v>13266</v>
      </c>
      <c r="H536" s="385">
        <v>1</v>
      </c>
      <c r="I536" s="385">
        <v>603</v>
      </c>
      <c r="J536" s="385">
        <v>22</v>
      </c>
      <c r="K536" s="385">
        <v>13288</v>
      </c>
      <c r="L536" s="385">
        <v>1.0016583747927033</v>
      </c>
      <c r="M536" s="385">
        <v>604</v>
      </c>
      <c r="N536" s="385">
        <v>43</v>
      </c>
      <c r="O536" s="385">
        <v>25972</v>
      </c>
      <c r="P536" s="414">
        <v>1.9577868234584652</v>
      </c>
      <c r="Q536" s="386">
        <v>604</v>
      </c>
    </row>
    <row r="537" spans="1:17" ht="14.4" customHeight="1" x14ac:dyDescent="0.3">
      <c r="A537" s="381" t="s">
        <v>1075</v>
      </c>
      <c r="B537" s="382" t="s">
        <v>901</v>
      </c>
      <c r="C537" s="382" t="s">
        <v>902</v>
      </c>
      <c r="D537" s="382" t="s">
        <v>989</v>
      </c>
      <c r="E537" s="382" t="s">
        <v>990</v>
      </c>
      <c r="F537" s="385">
        <v>8</v>
      </c>
      <c r="G537" s="385">
        <v>7688</v>
      </c>
      <c r="H537" s="385">
        <v>1</v>
      </c>
      <c r="I537" s="385">
        <v>961</v>
      </c>
      <c r="J537" s="385"/>
      <c r="K537" s="385"/>
      <c r="L537" s="385"/>
      <c r="M537" s="385"/>
      <c r="N537" s="385"/>
      <c r="O537" s="385"/>
      <c r="P537" s="414"/>
      <c r="Q537" s="386"/>
    </row>
    <row r="538" spans="1:17" ht="14.4" customHeight="1" x14ac:dyDescent="0.3">
      <c r="A538" s="381" t="s">
        <v>1075</v>
      </c>
      <c r="B538" s="382" t="s">
        <v>901</v>
      </c>
      <c r="C538" s="382" t="s">
        <v>902</v>
      </c>
      <c r="D538" s="382" t="s">
        <v>991</v>
      </c>
      <c r="E538" s="382" t="s">
        <v>992</v>
      </c>
      <c r="F538" s="385">
        <v>5</v>
      </c>
      <c r="G538" s="385">
        <v>990</v>
      </c>
      <c r="H538" s="385">
        <v>1</v>
      </c>
      <c r="I538" s="385">
        <v>198</v>
      </c>
      <c r="J538" s="385"/>
      <c r="K538" s="385"/>
      <c r="L538" s="385"/>
      <c r="M538" s="385"/>
      <c r="N538" s="385"/>
      <c r="O538" s="385"/>
      <c r="P538" s="414"/>
      <c r="Q538" s="386"/>
    </row>
    <row r="539" spans="1:17" ht="14.4" customHeight="1" x14ac:dyDescent="0.3">
      <c r="A539" s="381" t="s">
        <v>1075</v>
      </c>
      <c r="B539" s="382" t="s">
        <v>901</v>
      </c>
      <c r="C539" s="382" t="s">
        <v>902</v>
      </c>
      <c r="D539" s="382" t="s">
        <v>993</v>
      </c>
      <c r="E539" s="382" t="s">
        <v>994</v>
      </c>
      <c r="F539" s="385">
        <v>34</v>
      </c>
      <c r="G539" s="385">
        <v>17170</v>
      </c>
      <c r="H539" s="385">
        <v>1</v>
      </c>
      <c r="I539" s="385">
        <v>505</v>
      </c>
      <c r="J539" s="385">
        <v>45</v>
      </c>
      <c r="K539" s="385">
        <v>22770</v>
      </c>
      <c r="L539" s="385">
        <v>1.3261502620850321</v>
      </c>
      <c r="M539" s="385">
        <v>506</v>
      </c>
      <c r="N539" s="385">
        <v>61</v>
      </c>
      <c r="O539" s="385">
        <v>30866</v>
      </c>
      <c r="P539" s="414">
        <v>1.7976703552708213</v>
      </c>
      <c r="Q539" s="386">
        <v>506</v>
      </c>
    </row>
    <row r="540" spans="1:17" ht="14.4" customHeight="1" x14ac:dyDescent="0.3">
      <c r="A540" s="381" t="s">
        <v>1075</v>
      </c>
      <c r="B540" s="382" t="s">
        <v>901</v>
      </c>
      <c r="C540" s="382" t="s">
        <v>902</v>
      </c>
      <c r="D540" s="382" t="s">
        <v>997</v>
      </c>
      <c r="E540" s="382" t="s">
        <v>998</v>
      </c>
      <c r="F540" s="385">
        <v>3</v>
      </c>
      <c r="G540" s="385">
        <v>1458</v>
      </c>
      <c r="H540" s="385">
        <v>1</v>
      </c>
      <c r="I540" s="385">
        <v>486</v>
      </c>
      <c r="J540" s="385"/>
      <c r="K540" s="385"/>
      <c r="L540" s="385"/>
      <c r="M540" s="385"/>
      <c r="N540" s="385"/>
      <c r="O540" s="385"/>
      <c r="P540" s="414"/>
      <c r="Q540" s="386"/>
    </row>
    <row r="541" spans="1:17" ht="14.4" customHeight="1" x14ac:dyDescent="0.3">
      <c r="A541" s="381" t="s">
        <v>1075</v>
      </c>
      <c r="B541" s="382" t="s">
        <v>901</v>
      </c>
      <c r="C541" s="382" t="s">
        <v>902</v>
      </c>
      <c r="D541" s="382" t="s">
        <v>1001</v>
      </c>
      <c r="E541" s="382" t="s">
        <v>1002</v>
      </c>
      <c r="F541" s="385"/>
      <c r="G541" s="385"/>
      <c r="H541" s="385"/>
      <c r="I541" s="385"/>
      <c r="J541" s="385"/>
      <c r="K541" s="385"/>
      <c r="L541" s="385"/>
      <c r="M541" s="385"/>
      <c r="N541" s="385">
        <v>1</v>
      </c>
      <c r="O541" s="385">
        <v>245</v>
      </c>
      <c r="P541" s="414"/>
      <c r="Q541" s="386">
        <v>245</v>
      </c>
    </row>
    <row r="542" spans="1:17" ht="14.4" customHeight="1" x14ac:dyDescent="0.3">
      <c r="A542" s="381" t="s">
        <v>1075</v>
      </c>
      <c r="B542" s="382" t="s">
        <v>901</v>
      </c>
      <c r="C542" s="382" t="s">
        <v>902</v>
      </c>
      <c r="D542" s="382" t="s">
        <v>1007</v>
      </c>
      <c r="E542" s="382" t="s">
        <v>1008</v>
      </c>
      <c r="F542" s="385">
        <v>10</v>
      </c>
      <c r="G542" s="385">
        <v>1510</v>
      </c>
      <c r="H542" s="385">
        <v>1</v>
      </c>
      <c r="I542" s="385">
        <v>151</v>
      </c>
      <c r="J542" s="385">
        <v>4</v>
      </c>
      <c r="K542" s="385">
        <v>608</v>
      </c>
      <c r="L542" s="385">
        <v>0.40264900662251657</v>
      </c>
      <c r="M542" s="385">
        <v>152</v>
      </c>
      <c r="N542" s="385">
        <v>32</v>
      </c>
      <c r="O542" s="385">
        <v>4864</v>
      </c>
      <c r="P542" s="414">
        <v>3.2211920529801326</v>
      </c>
      <c r="Q542" s="386">
        <v>152</v>
      </c>
    </row>
    <row r="543" spans="1:17" ht="14.4" customHeight="1" x14ac:dyDescent="0.3">
      <c r="A543" s="381" t="s">
        <v>1075</v>
      </c>
      <c r="B543" s="382" t="s">
        <v>901</v>
      </c>
      <c r="C543" s="382" t="s">
        <v>902</v>
      </c>
      <c r="D543" s="382" t="s">
        <v>1009</v>
      </c>
      <c r="E543" s="382" t="s">
        <v>1010</v>
      </c>
      <c r="F543" s="385"/>
      <c r="G543" s="385"/>
      <c r="H543" s="385"/>
      <c r="I543" s="385"/>
      <c r="J543" s="385">
        <v>2</v>
      </c>
      <c r="K543" s="385">
        <v>54</v>
      </c>
      <c r="L543" s="385"/>
      <c r="M543" s="385">
        <v>27</v>
      </c>
      <c r="N543" s="385"/>
      <c r="O543" s="385"/>
      <c r="P543" s="414"/>
      <c r="Q543" s="386"/>
    </row>
    <row r="544" spans="1:17" ht="14.4" customHeight="1" x14ac:dyDescent="0.3">
      <c r="A544" s="381" t="s">
        <v>1075</v>
      </c>
      <c r="B544" s="382" t="s">
        <v>901</v>
      </c>
      <c r="C544" s="382" t="s">
        <v>902</v>
      </c>
      <c r="D544" s="382" t="s">
        <v>1013</v>
      </c>
      <c r="E544" s="382" t="s">
        <v>1014</v>
      </c>
      <c r="F544" s="385">
        <v>2</v>
      </c>
      <c r="G544" s="385">
        <v>654</v>
      </c>
      <c r="H544" s="385">
        <v>1</v>
      </c>
      <c r="I544" s="385">
        <v>327</v>
      </c>
      <c r="J544" s="385"/>
      <c r="K544" s="385"/>
      <c r="L544" s="385"/>
      <c r="M544" s="385"/>
      <c r="N544" s="385">
        <v>1</v>
      </c>
      <c r="O544" s="385">
        <v>327</v>
      </c>
      <c r="P544" s="414">
        <v>0.5</v>
      </c>
      <c r="Q544" s="386">
        <v>327</v>
      </c>
    </row>
    <row r="545" spans="1:17" ht="14.4" customHeight="1" x14ac:dyDescent="0.3">
      <c r="A545" s="381" t="s">
        <v>1076</v>
      </c>
      <c r="B545" s="382" t="s">
        <v>901</v>
      </c>
      <c r="C545" s="382" t="s">
        <v>902</v>
      </c>
      <c r="D545" s="382" t="s">
        <v>903</v>
      </c>
      <c r="E545" s="382" t="s">
        <v>904</v>
      </c>
      <c r="F545" s="385">
        <v>180</v>
      </c>
      <c r="G545" s="385">
        <v>28440</v>
      </c>
      <c r="H545" s="385">
        <v>1</v>
      </c>
      <c r="I545" s="385">
        <v>158</v>
      </c>
      <c r="J545" s="385">
        <v>156</v>
      </c>
      <c r="K545" s="385">
        <v>24804</v>
      </c>
      <c r="L545" s="385">
        <v>0.8721518987341772</v>
      </c>
      <c r="M545" s="385">
        <v>159</v>
      </c>
      <c r="N545" s="385">
        <v>152</v>
      </c>
      <c r="O545" s="385">
        <v>24168</v>
      </c>
      <c r="P545" s="414">
        <v>0.84978902953586499</v>
      </c>
      <c r="Q545" s="386">
        <v>159</v>
      </c>
    </row>
    <row r="546" spans="1:17" ht="14.4" customHeight="1" x14ac:dyDescent="0.3">
      <c r="A546" s="381" t="s">
        <v>1076</v>
      </c>
      <c r="B546" s="382" t="s">
        <v>901</v>
      </c>
      <c r="C546" s="382" t="s">
        <v>902</v>
      </c>
      <c r="D546" s="382" t="s">
        <v>917</v>
      </c>
      <c r="E546" s="382" t="s">
        <v>918</v>
      </c>
      <c r="F546" s="385"/>
      <c r="G546" s="385"/>
      <c r="H546" s="385"/>
      <c r="I546" s="385"/>
      <c r="J546" s="385">
        <v>2</v>
      </c>
      <c r="K546" s="385">
        <v>2330</v>
      </c>
      <c r="L546" s="385"/>
      <c r="M546" s="385">
        <v>1165</v>
      </c>
      <c r="N546" s="385"/>
      <c r="O546" s="385"/>
      <c r="P546" s="414"/>
      <c r="Q546" s="386"/>
    </row>
    <row r="547" spans="1:17" ht="14.4" customHeight="1" x14ac:dyDescent="0.3">
      <c r="A547" s="381" t="s">
        <v>1076</v>
      </c>
      <c r="B547" s="382" t="s">
        <v>901</v>
      </c>
      <c r="C547" s="382" t="s">
        <v>902</v>
      </c>
      <c r="D547" s="382" t="s">
        <v>919</v>
      </c>
      <c r="E547" s="382" t="s">
        <v>920</v>
      </c>
      <c r="F547" s="385">
        <v>23</v>
      </c>
      <c r="G547" s="385">
        <v>897</v>
      </c>
      <c r="H547" s="385">
        <v>1</v>
      </c>
      <c r="I547" s="385">
        <v>39</v>
      </c>
      <c r="J547" s="385">
        <v>24</v>
      </c>
      <c r="K547" s="385">
        <v>936</v>
      </c>
      <c r="L547" s="385">
        <v>1.0434782608695652</v>
      </c>
      <c r="M547" s="385">
        <v>39</v>
      </c>
      <c r="N547" s="385">
        <v>15</v>
      </c>
      <c r="O547" s="385">
        <v>585</v>
      </c>
      <c r="P547" s="414">
        <v>0.65217391304347827</v>
      </c>
      <c r="Q547" s="386">
        <v>39</v>
      </c>
    </row>
    <row r="548" spans="1:17" ht="14.4" customHeight="1" x14ac:dyDescent="0.3">
      <c r="A548" s="381" t="s">
        <v>1076</v>
      </c>
      <c r="B548" s="382" t="s">
        <v>901</v>
      </c>
      <c r="C548" s="382" t="s">
        <v>902</v>
      </c>
      <c r="D548" s="382" t="s">
        <v>923</v>
      </c>
      <c r="E548" s="382" t="s">
        <v>924</v>
      </c>
      <c r="F548" s="385"/>
      <c r="G548" s="385"/>
      <c r="H548" s="385"/>
      <c r="I548" s="385"/>
      <c r="J548" s="385"/>
      <c r="K548" s="385"/>
      <c r="L548" s="385"/>
      <c r="M548" s="385"/>
      <c r="N548" s="385">
        <v>3</v>
      </c>
      <c r="O548" s="385">
        <v>1146</v>
      </c>
      <c r="P548" s="414"/>
      <c r="Q548" s="386">
        <v>382</v>
      </c>
    </row>
    <row r="549" spans="1:17" ht="14.4" customHeight="1" x14ac:dyDescent="0.3">
      <c r="A549" s="381" t="s">
        <v>1076</v>
      </c>
      <c r="B549" s="382" t="s">
        <v>901</v>
      </c>
      <c r="C549" s="382" t="s">
        <v>902</v>
      </c>
      <c r="D549" s="382" t="s">
        <v>929</v>
      </c>
      <c r="E549" s="382" t="s">
        <v>930</v>
      </c>
      <c r="F549" s="385"/>
      <c r="G549" s="385"/>
      <c r="H549" s="385"/>
      <c r="I549" s="385"/>
      <c r="J549" s="385">
        <v>3</v>
      </c>
      <c r="K549" s="385">
        <v>1332</v>
      </c>
      <c r="L549" s="385"/>
      <c r="M549" s="385">
        <v>444</v>
      </c>
      <c r="N549" s="385"/>
      <c r="O549" s="385"/>
      <c r="P549" s="414"/>
      <c r="Q549" s="386"/>
    </row>
    <row r="550" spans="1:17" ht="14.4" customHeight="1" x14ac:dyDescent="0.3">
      <c r="A550" s="381" t="s">
        <v>1076</v>
      </c>
      <c r="B550" s="382" t="s">
        <v>901</v>
      </c>
      <c r="C550" s="382" t="s">
        <v>902</v>
      </c>
      <c r="D550" s="382" t="s">
        <v>931</v>
      </c>
      <c r="E550" s="382" t="s">
        <v>932</v>
      </c>
      <c r="F550" s="385">
        <v>90</v>
      </c>
      <c r="G550" s="385">
        <v>3600</v>
      </c>
      <c r="H550" s="385">
        <v>1</v>
      </c>
      <c r="I550" s="385">
        <v>40</v>
      </c>
      <c r="J550" s="385">
        <v>74</v>
      </c>
      <c r="K550" s="385">
        <v>3034</v>
      </c>
      <c r="L550" s="385">
        <v>0.84277777777777774</v>
      </c>
      <c r="M550" s="385">
        <v>41</v>
      </c>
      <c r="N550" s="385">
        <v>76</v>
      </c>
      <c r="O550" s="385">
        <v>3116</v>
      </c>
      <c r="P550" s="414">
        <v>0.86555555555555552</v>
      </c>
      <c r="Q550" s="386">
        <v>41</v>
      </c>
    </row>
    <row r="551" spans="1:17" ht="14.4" customHeight="1" x14ac:dyDescent="0.3">
      <c r="A551" s="381" t="s">
        <v>1076</v>
      </c>
      <c r="B551" s="382" t="s">
        <v>901</v>
      </c>
      <c r="C551" s="382" t="s">
        <v>902</v>
      </c>
      <c r="D551" s="382" t="s">
        <v>933</v>
      </c>
      <c r="E551" s="382" t="s">
        <v>934</v>
      </c>
      <c r="F551" s="385">
        <v>7</v>
      </c>
      <c r="G551" s="385">
        <v>3430</v>
      </c>
      <c r="H551" s="385">
        <v>1</v>
      </c>
      <c r="I551" s="385">
        <v>490</v>
      </c>
      <c r="J551" s="385">
        <v>2</v>
      </c>
      <c r="K551" s="385">
        <v>980</v>
      </c>
      <c r="L551" s="385">
        <v>0.2857142857142857</v>
      </c>
      <c r="M551" s="385">
        <v>490</v>
      </c>
      <c r="N551" s="385">
        <v>8</v>
      </c>
      <c r="O551" s="385">
        <v>3920</v>
      </c>
      <c r="P551" s="414">
        <v>1.1428571428571428</v>
      </c>
      <c r="Q551" s="386">
        <v>490</v>
      </c>
    </row>
    <row r="552" spans="1:17" ht="14.4" customHeight="1" x14ac:dyDescent="0.3">
      <c r="A552" s="381" t="s">
        <v>1076</v>
      </c>
      <c r="B552" s="382" t="s">
        <v>901</v>
      </c>
      <c r="C552" s="382" t="s">
        <v>902</v>
      </c>
      <c r="D552" s="382" t="s">
        <v>935</v>
      </c>
      <c r="E552" s="382" t="s">
        <v>936</v>
      </c>
      <c r="F552" s="385">
        <v>4</v>
      </c>
      <c r="G552" s="385">
        <v>124</v>
      </c>
      <c r="H552" s="385">
        <v>1</v>
      </c>
      <c r="I552" s="385">
        <v>31</v>
      </c>
      <c r="J552" s="385">
        <v>2</v>
      </c>
      <c r="K552" s="385">
        <v>62</v>
      </c>
      <c r="L552" s="385">
        <v>0.5</v>
      </c>
      <c r="M552" s="385">
        <v>31</v>
      </c>
      <c r="N552" s="385"/>
      <c r="O552" s="385"/>
      <c r="P552" s="414"/>
      <c r="Q552" s="386"/>
    </row>
    <row r="553" spans="1:17" ht="14.4" customHeight="1" x14ac:dyDescent="0.3">
      <c r="A553" s="381" t="s">
        <v>1076</v>
      </c>
      <c r="B553" s="382" t="s">
        <v>901</v>
      </c>
      <c r="C553" s="382" t="s">
        <v>902</v>
      </c>
      <c r="D553" s="382" t="s">
        <v>939</v>
      </c>
      <c r="E553" s="382" t="s">
        <v>940</v>
      </c>
      <c r="F553" s="385">
        <v>1</v>
      </c>
      <c r="G553" s="385">
        <v>204</v>
      </c>
      <c r="H553" s="385">
        <v>1</v>
      </c>
      <c r="I553" s="385">
        <v>204</v>
      </c>
      <c r="J553" s="385">
        <v>3</v>
      </c>
      <c r="K553" s="385">
        <v>615</v>
      </c>
      <c r="L553" s="385">
        <v>3.0147058823529411</v>
      </c>
      <c r="M553" s="385">
        <v>205</v>
      </c>
      <c r="N553" s="385"/>
      <c r="O553" s="385"/>
      <c r="P553" s="414"/>
      <c r="Q553" s="386"/>
    </row>
    <row r="554" spans="1:17" ht="14.4" customHeight="1" x14ac:dyDescent="0.3">
      <c r="A554" s="381" t="s">
        <v>1076</v>
      </c>
      <c r="B554" s="382" t="s">
        <v>901</v>
      </c>
      <c r="C554" s="382" t="s">
        <v>902</v>
      </c>
      <c r="D554" s="382" t="s">
        <v>941</v>
      </c>
      <c r="E554" s="382" t="s">
        <v>942</v>
      </c>
      <c r="F554" s="385">
        <v>1</v>
      </c>
      <c r="G554" s="385">
        <v>376</v>
      </c>
      <c r="H554" s="385">
        <v>1</v>
      </c>
      <c r="I554" s="385">
        <v>376</v>
      </c>
      <c r="J554" s="385">
        <v>3</v>
      </c>
      <c r="K554" s="385">
        <v>1131</v>
      </c>
      <c r="L554" s="385">
        <v>3.0079787234042552</v>
      </c>
      <c r="M554" s="385">
        <v>377</v>
      </c>
      <c r="N554" s="385"/>
      <c r="O554" s="385"/>
      <c r="P554" s="414"/>
      <c r="Q554" s="386"/>
    </row>
    <row r="555" spans="1:17" ht="14.4" customHeight="1" x14ac:dyDescent="0.3">
      <c r="A555" s="381" t="s">
        <v>1076</v>
      </c>
      <c r="B555" s="382" t="s">
        <v>901</v>
      </c>
      <c r="C555" s="382" t="s">
        <v>902</v>
      </c>
      <c r="D555" s="382" t="s">
        <v>949</v>
      </c>
      <c r="E555" s="382" t="s">
        <v>950</v>
      </c>
      <c r="F555" s="385">
        <v>109</v>
      </c>
      <c r="G555" s="385">
        <v>1744</v>
      </c>
      <c r="H555" s="385">
        <v>1</v>
      </c>
      <c r="I555" s="385">
        <v>16</v>
      </c>
      <c r="J555" s="385">
        <v>88</v>
      </c>
      <c r="K555" s="385">
        <v>1408</v>
      </c>
      <c r="L555" s="385">
        <v>0.80733944954128445</v>
      </c>
      <c r="M555" s="385">
        <v>16</v>
      </c>
      <c r="N555" s="385">
        <v>96</v>
      </c>
      <c r="O555" s="385">
        <v>1536</v>
      </c>
      <c r="P555" s="414">
        <v>0.88073394495412849</v>
      </c>
      <c r="Q555" s="386">
        <v>16</v>
      </c>
    </row>
    <row r="556" spans="1:17" ht="14.4" customHeight="1" x14ac:dyDescent="0.3">
      <c r="A556" s="381" t="s">
        <v>1076</v>
      </c>
      <c r="B556" s="382" t="s">
        <v>901</v>
      </c>
      <c r="C556" s="382" t="s">
        <v>902</v>
      </c>
      <c r="D556" s="382" t="s">
        <v>951</v>
      </c>
      <c r="E556" s="382" t="s">
        <v>952</v>
      </c>
      <c r="F556" s="385">
        <v>1</v>
      </c>
      <c r="G556" s="385">
        <v>131</v>
      </c>
      <c r="H556" s="385">
        <v>1</v>
      </c>
      <c r="I556" s="385">
        <v>131</v>
      </c>
      <c r="J556" s="385">
        <v>3</v>
      </c>
      <c r="K556" s="385">
        <v>399</v>
      </c>
      <c r="L556" s="385">
        <v>3.0458015267175571</v>
      </c>
      <c r="M556" s="385">
        <v>133</v>
      </c>
      <c r="N556" s="385"/>
      <c r="O556" s="385"/>
      <c r="P556" s="414"/>
      <c r="Q556" s="386"/>
    </row>
    <row r="557" spans="1:17" ht="14.4" customHeight="1" x14ac:dyDescent="0.3">
      <c r="A557" s="381" t="s">
        <v>1076</v>
      </c>
      <c r="B557" s="382" t="s">
        <v>901</v>
      </c>
      <c r="C557" s="382" t="s">
        <v>902</v>
      </c>
      <c r="D557" s="382" t="s">
        <v>953</v>
      </c>
      <c r="E557" s="382" t="s">
        <v>954</v>
      </c>
      <c r="F557" s="385">
        <v>12</v>
      </c>
      <c r="G557" s="385">
        <v>1212</v>
      </c>
      <c r="H557" s="385">
        <v>1</v>
      </c>
      <c r="I557" s="385">
        <v>101</v>
      </c>
      <c r="J557" s="385">
        <v>4</v>
      </c>
      <c r="K557" s="385">
        <v>408</v>
      </c>
      <c r="L557" s="385">
        <v>0.33663366336633666</v>
      </c>
      <c r="M557" s="385">
        <v>102</v>
      </c>
      <c r="N557" s="385">
        <v>6</v>
      </c>
      <c r="O557" s="385">
        <v>612</v>
      </c>
      <c r="P557" s="414">
        <v>0.50495049504950495</v>
      </c>
      <c r="Q557" s="386">
        <v>102</v>
      </c>
    </row>
    <row r="558" spans="1:17" ht="14.4" customHeight="1" x14ac:dyDescent="0.3">
      <c r="A558" s="381" t="s">
        <v>1076</v>
      </c>
      <c r="B558" s="382" t="s">
        <v>901</v>
      </c>
      <c r="C558" s="382" t="s">
        <v>902</v>
      </c>
      <c r="D558" s="382" t="s">
        <v>957</v>
      </c>
      <c r="E558" s="382" t="s">
        <v>958</v>
      </c>
      <c r="F558" s="385">
        <v>139</v>
      </c>
      <c r="G558" s="385">
        <v>15568</v>
      </c>
      <c r="H558" s="385">
        <v>1</v>
      </c>
      <c r="I558" s="385">
        <v>112</v>
      </c>
      <c r="J558" s="385">
        <v>114</v>
      </c>
      <c r="K558" s="385">
        <v>12882</v>
      </c>
      <c r="L558" s="385">
        <v>0.82746659815005141</v>
      </c>
      <c r="M558" s="385">
        <v>113</v>
      </c>
      <c r="N558" s="385">
        <v>84</v>
      </c>
      <c r="O558" s="385">
        <v>9492</v>
      </c>
      <c r="P558" s="414">
        <v>0.60971223021582732</v>
      </c>
      <c r="Q558" s="386">
        <v>113</v>
      </c>
    </row>
    <row r="559" spans="1:17" ht="14.4" customHeight="1" x14ac:dyDescent="0.3">
      <c r="A559" s="381" t="s">
        <v>1076</v>
      </c>
      <c r="B559" s="382" t="s">
        <v>901</v>
      </c>
      <c r="C559" s="382" t="s">
        <v>902</v>
      </c>
      <c r="D559" s="382" t="s">
        <v>959</v>
      </c>
      <c r="E559" s="382" t="s">
        <v>960</v>
      </c>
      <c r="F559" s="385">
        <v>42</v>
      </c>
      <c r="G559" s="385">
        <v>3486</v>
      </c>
      <c r="H559" s="385">
        <v>1</v>
      </c>
      <c r="I559" s="385">
        <v>83</v>
      </c>
      <c r="J559" s="385">
        <v>39</v>
      </c>
      <c r="K559" s="385">
        <v>3276</v>
      </c>
      <c r="L559" s="385">
        <v>0.93975903614457834</v>
      </c>
      <c r="M559" s="385">
        <v>84</v>
      </c>
      <c r="N559" s="385">
        <v>29</v>
      </c>
      <c r="O559" s="385">
        <v>2436</v>
      </c>
      <c r="P559" s="414">
        <v>0.6987951807228916</v>
      </c>
      <c r="Q559" s="386">
        <v>84</v>
      </c>
    </row>
    <row r="560" spans="1:17" ht="14.4" customHeight="1" x14ac:dyDescent="0.3">
      <c r="A560" s="381" t="s">
        <v>1076</v>
      </c>
      <c r="B560" s="382" t="s">
        <v>901</v>
      </c>
      <c r="C560" s="382" t="s">
        <v>902</v>
      </c>
      <c r="D560" s="382" t="s">
        <v>961</v>
      </c>
      <c r="E560" s="382" t="s">
        <v>962</v>
      </c>
      <c r="F560" s="385">
        <v>1</v>
      </c>
      <c r="G560" s="385">
        <v>95</v>
      </c>
      <c r="H560" s="385">
        <v>1</v>
      </c>
      <c r="I560" s="385">
        <v>95</v>
      </c>
      <c r="J560" s="385">
        <v>3</v>
      </c>
      <c r="K560" s="385">
        <v>288</v>
      </c>
      <c r="L560" s="385">
        <v>3.0315789473684212</v>
      </c>
      <c r="M560" s="385">
        <v>96</v>
      </c>
      <c r="N560" s="385"/>
      <c r="O560" s="385"/>
      <c r="P560" s="414"/>
      <c r="Q560" s="386"/>
    </row>
    <row r="561" spans="1:17" ht="14.4" customHeight="1" x14ac:dyDescent="0.3">
      <c r="A561" s="381" t="s">
        <v>1076</v>
      </c>
      <c r="B561" s="382" t="s">
        <v>901</v>
      </c>
      <c r="C561" s="382" t="s">
        <v>902</v>
      </c>
      <c r="D561" s="382" t="s">
        <v>963</v>
      </c>
      <c r="E561" s="382" t="s">
        <v>964</v>
      </c>
      <c r="F561" s="385">
        <v>16</v>
      </c>
      <c r="G561" s="385">
        <v>336</v>
      </c>
      <c r="H561" s="385">
        <v>1</v>
      </c>
      <c r="I561" s="385">
        <v>21</v>
      </c>
      <c r="J561" s="385">
        <v>9</v>
      </c>
      <c r="K561" s="385">
        <v>189</v>
      </c>
      <c r="L561" s="385">
        <v>0.5625</v>
      </c>
      <c r="M561" s="385">
        <v>21</v>
      </c>
      <c r="N561" s="385"/>
      <c r="O561" s="385"/>
      <c r="P561" s="414"/>
      <c r="Q561" s="386"/>
    </row>
    <row r="562" spans="1:17" ht="14.4" customHeight="1" x14ac:dyDescent="0.3">
      <c r="A562" s="381" t="s">
        <v>1076</v>
      </c>
      <c r="B562" s="382" t="s">
        <v>901</v>
      </c>
      <c r="C562" s="382" t="s">
        <v>902</v>
      </c>
      <c r="D562" s="382" t="s">
        <v>965</v>
      </c>
      <c r="E562" s="382" t="s">
        <v>966</v>
      </c>
      <c r="F562" s="385">
        <v>5</v>
      </c>
      <c r="G562" s="385">
        <v>2430</v>
      </c>
      <c r="H562" s="385">
        <v>1</v>
      </c>
      <c r="I562" s="385">
        <v>486</v>
      </c>
      <c r="J562" s="385">
        <v>18</v>
      </c>
      <c r="K562" s="385">
        <v>8748</v>
      </c>
      <c r="L562" s="385">
        <v>3.6</v>
      </c>
      <c r="M562" s="385">
        <v>486</v>
      </c>
      <c r="N562" s="385">
        <v>2</v>
      </c>
      <c r="O562" s="385">
        <v>972</v>
      </c>
      <c r="P562" s="414">
        <v>0.4</v>
      </c>
      <c r="Q562" s="386">
        <v>486</v>
      </c>
    </row>
    <row r="563" spans="1:17" ht="14.4" customHeight="1" x14ac:dyDescent="0.3">
      <c r="A563" s="381" t="s">
        <v>1076</v>
      </c>
      <c r="B563" s="382" t="s">
        <v>901</v>
      </c>
      <c r="C563" s="382" t="s">
        <v>902</v>
      </c>
      <c r="D563" s="382" t="s">
        <v>973</v>
      </c>
      <c r="E563" s="382" t="s">
        <v>974</v>
      </c>
      <c r="F563" s="385">
        <v>22</v>
      </c>
      <c r="G563" s="385">
        <v>880</v>
      </c>
      <c r="H563" s="385">
        <v>1</v>
      </c>
      <c r="I563" s="385">
        <v>40</v>
      </c>
      <c r="J563" s="385">
        <v>19</v>
      </c>
      <c r="K563" s="385">
        <v>760</v>
      </c>
      <c r="L563" s="385">
        <v>0.86363636363636365</v>
      </c>
      <c r="M563" s="385">
        <v>40</v>
      </c>
      <c r="N563" s="385">
        <v>8</v>
      </c>
      <c r="O563" s="385">
        <v>320</v>
      </c>
      <c r="P563" s="414">
        <v>0.36363636363636365</v>
      </c>
      <c r="Q563" s="386">
        <v>40</v>
      </c>
    </row>
    <row r="564" spans="1:17" ht="14.4" customHeight="1" x14ac:dyDescent="0.3">
      <c r="A564" s="381" t="s">
        <v>1076</v>
      </c>
      <c r="B564" s="382" t="s">
        <v>901</v>
      </c>
      <c r="C564" s="382" t="s">
        <v>902</v>
      </c>
      <c r="D564" s="382" t="s">
        <v>987</v>
      </c>
      <c r="E564" s="382" t="s">
        <v>988</v>
      </c>
      <c r="F564" s="385">
        <v>6</v>
      </c>
      <c r="G564" s="385">
        <v>3618</v>
      </c>
      <c r="H564" s="385">
        <v>1</v>
      </c>
      <c r="I564" s="385">
        <v>603</v>
      </c>
      <c r="J564" s="385"/>
      <c r="K564" s="385"/>
      <c r="L564" s="385"/>
      <c r="M564" s="385"/>
      <c r="N564" s="385">
        <v>1</v>
      </c>
      <c r="O564" s="385">
        <v>604</v>
      </c>
      <c r="P564" s="414">
        <v>0.16694306246545051</v>
      </c>
      <c r="Q564" s="386">
        <v>604</v>
      </c>
    </row>
    <row r="565" spans="1:17" ht="14.4" customHeight="1" x14ac:dyDescent="0.3">
      <c r="A565" s="381" t="s">
        <v>1076</v>
      </c>
      <c r="B565" s="382" t="s">
        <v>901</v>
      </c>
      <c r="C565" s="382" t="s">
        <v>902</v>
      </c>
      <c r="D565" s="382" t="s">
        <v>993</v>
      </c>
      <c r="E565" s="382" t="s">
        <v>994</v>
      </c>
      <c r="F565" s="385">
        <v>11</v>
      </c>
      <c r="G565" s="385">
        <v>5555</v>
      </c>
      <c r="H565" s="385">
        <v>1</v>
      </c>
      <c r="I565" s="385">
        <v>505</v>
      </c>
      <c r="J565" s="385">
        <v>1</v>
      </c>
      <c r="K565" s="385">
        <v>506</v>
      </c>
      <c r="L565" s="385">
        <v>9.1089108910891087E-2</v>
      </c>
      <c r="M565" s="385">
        <v>506</v>
      </c>
      <c r="N565" s="385">
        <v>4</v>
      </c>
      <c r="O565" s="385">
        <v>2024</v>
      </c>
      <c r="P565" s="414">
        <v>0.36435643564356435</v>
      </c>
      <c r="Q565" s="386">
        <v>506</v>
      </c>
    </row>
    <row r="566" spans="1:17" ht="14.4" customHeight="1" x14ac:dyDescent="0.3">
      <c r="A566" s="381" t="s">
        <v>1076</v>
      </c>
      <c r="B566" s="382" t="s">
        <v>901</v>
      </c>
      <c r="C566" s="382" t="s">
        <v>902</v>
      </c>
      <c r="D566" s="382" t="s">
        <v>1007</v>
      </c>
      <c r="E566" s="382" t="s">
        <v>1008</v>
      </c>
      <c r="F566" s="385">
        <v>2</v>
      </c>
      <c r="G566" s="385">
        <v>302</v>
      </c>
      <c r="H566" s="385">
        <v>1</v>
      </c>
      <c r="I566" s="385">
        <v>151</v>
      </c>
      <c r="J566" s="385"/>
      <c r="K566" s="385"/>
      <c r="L566" s="385"/>
      <c r="M566" s="385"/>
      <c r="N566" s="385"/>
      <c r="O566" s="385"/>
      <c r="P566" s="414"/>
      <c r="Q566" s="386"/>
    </row>
    <row r="567" spans="1:17" ht="14.4" customHeight="1" x14ac:dyDescent="0.3">
      <c r="A567" s="381" t="s">
        <v>1077</v>
      </c>
      <c r="B567" s="382" t="s">
        <v>901</v>
      </c>
      <c r="C567" s="382" t="s">
        <v>902</v>
      </c>
      <c r="D567" s="382" t="s">
        <v>903</v>
      </c>
      <c r="E567" s="382" t="s">
        <v>904</v>
      </c>
      <c r="F567" s="385">
        <v>298</v>
      </c>
      <c r="G567" s="385">
        <v>47084</v>
      </c>
      <c r="H567" s="385">
        <v>1</v>
      </c>
      <c r="I567" s="385">
        <v>158</v>
      </c>
      <c r="J567" s="385">
        <v>361</v>
      </c>
      <c r="K567" s="385">
        <v>57399</v>
      </c>
      <c r="L567" s="385">
        <v>1.2190765440489337</v>
      </c>
      <c r="M567" s="385">
        <v>159</v>
      </c>
      <c r="N567" s="385">
        <v>309</v>
      </c>
      <c r="O567" s="385">
        <v>49131</v>
      </c>
      <c r="P567" s="414">
        <v>1.0434754906125223</v>
      </c>
      <c r="Q567" s="386">
        <v>159</v>
      </c>
    </row>
    <row r="568" spans="1:17" ht="14.4" customHeight="1" x14ac:dyDescent="0.3">
      <c r="A568" s="381" t="s">
        <v>1077</v>
      </c>
      <c r="B568" s="382" t="s">
        <v>901</v>
      </c>
      <c r="C568" s="382" t="s">
        <v>902</v>
      </c>
      <c r="D568" s="382" t="s">
        <v>917</v>
      </c>
      <c r="E568" s="382" t="s">
        <v>918</v>
      </c>
      <c r="F568" s="385"/>
      <c r="G568" s="385"/>
      <c r="H568" s="385"/>
      <c r="I568" s="385"/>
      <c r="J568" s="385">
        <v>1</v>
      </c>
      <c r="K568" s="385">
        <v>1165</v>
      </c>
      <c r="L568" s="385"/>
      <c r="M568" s="385">
        <v>1165</v>
      </c>
      <c r="N568" s="385"/>
      <c r="O568" s="385"/>
      <c r="P568" s="414"/>
      <c r="Q568" s="386"/>
    </row>
    <row r="569" spans="1:17" ht="14.4" customHeight="1" x14ac:dyDescent="0.3">
      <c r="A569" s="381" t="s">
        <v>1077</v>
      </c>
      <c r="B569" s="382" t="s">
        <v>901</v>
      </c>
      <c r="C569" s="382" t="s">
        <v>902</v>
      </c>
      <c r="D569" s="382" t="s">
        <v>919</v>
      </c>
      <c r="E569" s="382" t="s">
        <v>920</v>
      </c>
      <c r="F569" s="385">
        <v>55</v>
      </c>
      <c r="G569" s="385">
        <v>2145</v>
      </c>
      <c r="H569" s="385">
        <v>1</v>
      </c>
      <c r="I569" s="385">
        <v>39</v>
      </c>
      <c r="J569" s="385">
        <v>76</v>
      </c>
      <c r="K569" s="385">
        <v>2964</v>
      </c>
      <c r="L569" s="385">
        <v>1.3818181818181818</v>
      </c>
      <c r="M569" s="385">
        <v>39</v>
      </c>
      <c r="N569" s="385">
        <v>67</v>
      </c>
      <c r="O569" s="385">
        <v>2613</v>
      </c>
      <c r="P569" s="414">
        <v>1.2181818181818183</v>
      </c>
      <c r="Q569" s="386">
        <v>39</v>
      </c>
    </row>
    <row r="570" spans="1:17" ht="14.4" customHeight="1" x14ac:dyDescent="0.3">
      <c r="A570" s="381" t="s">
        <v>1077</v>
      </c>
      <c r="B570" s="382" t="s">
        <v>901</v>
      </c>
      <c r="C570" s="382" t="s">
        <v>902</v>
      </c>
      <c r="D570" s="382" t="s">
        <v>921</v>
      </c>
      <c r="E570" s="382" t="s">
        <v>922</v>
      </c>
      <c r="F570" s="385">
        <v>4</v>
      </c>
      <c r="G570" s="385">
        <v>1616</v>
      </c>
      <c r="H570" s="385">
        <v>1</v>
      </c>
      <c r="I570" s="385">
        <v>404</v>
      </c>
      <c r="J570" s="385"/>
      <c r="K570" s="385"/>
      <c r="L570" s="385"/>
      <c r="M570" s="385"/>
      <c r="N570" s="385"/>
      <c r="O570" s="385"/>
      <c r="P570" s="414"/>
      <c r="Q570" s="386"/>
    </row>
    <row r="571" spans="1:17" ht="14.4" customHeight="1" x14ac:dyDescent="0.3">
      <c r="A571" s="381" t="s">
        <v>1077</v>
      </c>
      <c r="B571" s="382" t="s">
        <v>901</v>
      </c>
      <c r="C571" s="382" t="s">
        <v>902</v>
      </c>
      <c r="D571" s="382" t="s">
        <v>923</v>
      </c>
      <c r="E571" s="382" t="s">
        <v>924</v>
      </c>
      <c r="F571" s="385">
        <v>5</v>
      </c>
      <c r="G571" s="385">
        <v>1910</v>
      </c>
      <c r="H571" s="385">
        <v>1</v>
      </c>
      <c r="I571" s="385">
        <v>382</v>
      </c>
      <c r="J571" s="385">
        <v>3</v>
      </c>
      <c r="K571" s="385">
        <v>1146</v>
      </c>
      <c r="L571" s="385">
        <v>0.6</v>
      </c>
      <c r="M571" s="385">
        <v>382</v>
      </c>
      <c r="N571" s="385">
        <v>6</v>
      </c>
      <c r="O571" s="385">
        <v>2292</v>
      </c>
      <c r="P571" s="414">
        <v>1.2</v>
      </c>
      <c r="Q571" s="386">
        <v>382</v>
      </c>
    </row>
    <row r="572" spans="1:17" ht="14.4" customHeight="1" x14ac:dyDescent="0.3">
      <c r="A572" s="381" t="s">
        <v>1077</v>
      </c>
      <c r="B572" s="382" t="s">
        <v>901</v>
      </c>
      <c r="C572" s="382" t="s">
        <v>902</v>
      </c>
      <c r="D572" s="382" t="s">
        <v>925</v>
      </c>
      <c r="E572" s="382" t="s">
        <v>926</v>
      </c>
      <c r="F572" s="385"/>
      <c r="G572" s="385"/>
      <c r="H572" s="385"/>
      <c r="I572" s="385"/>
      <c r="J572" s="385">
        <v>11</v>
      </c>
      <c r="K572" s="385">
        <v>407</v>
      </c>
      <c r="L572" s="385"/>
      <c r="M572" s="385">
        <v>37</v>
      </c>
      <c r="N572" s="385">
        <v>11</v>
      </c>
      <c r="O572" s="385">
        <v>407</v>
      </c>
      <c r="P572" s="414"/>
      <c r="Q572" s="386">
        <v>37</v>
      </c>
    </row>
    <row r="573" spans="1:17" ht="14.4" customHeight="1" x14ac:dyDescent="0.3">
      <c r="A573" s="381" t="s">
        <v>1077</v>
      </c>
      <c r="B573" s="382" t="s">
        <v>901</v>
      </c>
      <c r="C573" s="382" t="s">
        <v>902</v>
      </c>
      <c r="D573" s="382" t="s">
        <v>929</v>
      </c>
      <c r="E573" s="382" t="s">
        <v>930</v>
      </c>
      <c r="F573" s="385">
        <v>3</v>
      </c>
      <c r="G573" s="385">
        <v>1332</v>
      </c>
      <c r="H573" s="385">
        <v>1</v>
      </c>
      <c r="I573" s="385">
        <v>444</v>
      </c>
      <c r="J573" s="385"/>
      <c r="K573" s="385"/>
      <c r="L573" s="385"/>
      <c r="M573" s="385"/>
      <c r="N573" s="385">
        <v>12</v>
      </c>
      <c r="O573" s="385">
        <v>5328</v>
      </c>
      <c r="P573" s="414">
        <v>4</v>
      </c>
      <c r="Q573" s="386">
        <v>444</v>
      </c>
    </row>
    <row r="574" spans="1:17" ht="14.4" customHeight="1" x14ac:dyDescent="0.3">
      <c r="A574" s="381" t="s">
        <v>1077</v>
      </c>
      <c r="B574" s="382" t="s">
        <v>901</v>
      </c>
      <c r="C574" s="382" t="s">
        <v>902</v>
      </c>
      <c r="D574" s="382" t="s">
        <v>931</v>
      </c>
      <c r="E574" s="382" t="s">
        <v>932</v>
      </c>
      <c r="F574" s="385">
        <v>2</v>
      </c>
      <c r="G574" s="385">
        <v>80</v>
      </c>
      <c r="H574" s="385">
        <v>1</v>
      </c>
      <c r="I574" s="385">
        <v>40</v>
      </c>
      <c r="J574" s="385">
        <v>1</v>
      </c>
      <c r="K574" s="385">
        <v>41</v>
      </c>
      <c r="L574" s="385">
        <v>0.51249999999999996</v>
      </c>
      <c r="M574" s="385">
        <v>41</v>
      </c>
      <c r="N574" s="385">
        <v>2</v>
      </c>
      <c r="O574" s="385">
        <v>82</v>
      </c>
      <c r="P574" s="414">
        <v>1.0249999999999999</v>
      </c>
      <c r="Q574" s="386">
        <v>41</v>
      </c>
    </row>
    <row r="575" spans="1:17" ht="14.4" customHeight="1" x14ac:dyDescent="0.3">
      <c r="A575" s="381" t="s">
        <v>1077</v>
      </c>
      <c r="B575" s="382" t="s">
        <v>901</v>
      </c>
      <c r="C575" s="382" t="s">
        <v>902</v>
      </c>
      <c r="D575" s="382" t="s">
        <v>933</v>
      </c>
      <c r="E575" s="382" t="s">
        <v>934</v>
      </c>
      <c r="F575" s="385">
        <v>1</v>
      </c>
      <c r="G575" s="385">
        <v>490</v>
      </c>
      <c r="H575" s="385">
        <v>1</v>
      </c>
      <c r="I575" s="385">
        <v>490</v>
      </c>
      <c r="J575" s="385"/>
      <c r="K575" s="385"/>
      <c r="L575" s="385"/>
      <c r="M575" s="385"/>
      <c r="N575" s="385">
        <v>7</v>
      </c>
      <c r="O575" s="385">
        <v>3430</v>
      </c>
      <c r="P575" s="414">
        <v>7</v>
      </c>
      <c r="Q575" s="386">
        <v>490</v>
      </c>
    </row>
    <row r="576" spans="1:17" ht="14.4" customHeight="1" x14ac:dyDescent="0.3">
      <c r="A576" s="381" t="s">
        <v>1077</v>
      </c>
      <c r="B576" s="382" t="s">
        <v>901</v>
      </c>
      <c r="C576" s="382" t="s">
        <v>902</v>
      </c>
      <c r="D576" s="382" t="s">
        <v>935</v>
      </c>
      <c r="E576" s="382" t="s">
        <v>936</v>
      </c>
      <c r="F576" s="385">
        <v>6</v>
      </c>
      <c r="G576" s="385">
        <v>186</v>
      </c>
      <c r="H576" s="385">
        <v>1</v>
      </c>
      <c r="I576" s="385">
        <v>31</v>
      </c>
      <c r="J576" s="385">
        <v>6</v>
      </c>
      <c r="K576" s="385">
        <v>186</v>
      </c>
      <c r="L576" s="385">
        <v>1</v>
      </c>
      <c r="M576" s="385">
        <v>31</v>
      </c>
      <c r="N576" s="385">
        <v>7</v>
      </c>
      <c r="O576" s="385">
        <v>217</v>
      </c>
      <c r="P576" s="414">
        <v>1.1666666666666667</v>
      </c>
      <c r="Q576" s="386">
        <v>31</v>
      </c>
    </row>
    <row r="577" spans="1:17" ht="14.4" customHeight="1" x14ac:dyDescent="0.3">
      <c r="A577" s="381" t="s">
        <v>1077</v>
      </c>
      <c r="B577" s="382" t="s">
        <v>901</v>
      </c>
      <c r="C577" s="382" t="s">
        <v>902</v>
      </c>
      <c r="D577" s="382" t="s">
        <v>949</v>
      </c>
      <c r="E577" s="382" t="s">
        <v>950</v>
      </c>
      <c r="F577" s="385">
        <v>13</v>
      </c>
      <c r="G577" s="385">
        <v>208</v>
      </c>
      <c r="H577" s="385">
        <v>1</v>
      </c>
      <c r="I577" s="385">
        <v>16</v>
      </c>
      <c r="J577" s="385">
        <v>14</v>
      </c>
      <c r="K577" s="385">
        <v>224</v>
      </c>
      <c r="L577" s="385">
        <v>1.0769230769230769</v>
      </c>
      <c r="M577" s="385">
        <v>16</v>
      </c>
      <c r="N577" s="385">
        <v>26</v>
      </c>
      <c r="O577" s="385">
        <v>416</v>
      </c>
      <c r="P577" s="414">
        <v>2</v>
      </c>
      <c r="Q577" s="386">
        <v>16</v>
      </c>
    </row>
    <row r="578" spans="1:17" ht="14.4" customHeight="1" x14ac:dyDescent="0.3">
      <c r="A578" s="381" t="s">
        <v>1077</v>
      </c>
      <c r="B578" s="382" t="s">
        <v>901</v>
      </c>
      <c r="C578" s="382" t="s">
        <v>902</v>
      </c>
      <c r="D578" s="382" t="s">
        <v>951</v>
      </c>
      <c r="E578" s="382" t="s">
        <v>952</v>
      </c>
      <c r="F578" s="385">
        <v>5</v>
      </c>
      <c r="G578" s="385">
        <v>655</v>
      </c>
      <c r="H578" s="385">
        <v>1</v>
      </c>
      <c r="I578" s="385">
        <v>131</v>
      </c>
      <c r="J578" s="385"/>
      <c r="K578" s="385"/>
      <c r="L578" s="385"/>
      <c r="M578" s="385"/>
      <c r="N578" s="385">
        <v>2</v>
      </c>
      <c r="O578" s="385">
        <v>266</v>
      </c>
      <c r="P578" s="414">
        <v>0.40610687022900765</v>
      </c>
      <c r="Q578" s="386">
        <v>133</v>
      </c>
    </row>
    <row r="579" spans="1:17" ht="14.4" customHeight="1" x14ac:dyDescent="0.3">
      <c r="A579" s="381" t="s">
        <v>1077</v>
      </c>
      <c r="B579" s="382" t="s">
        <v>901</v>
      </c>
      <c r="C579" s="382" t="s">
        <v>902</v>
      </c>
      <c r="D579" s="382" t="s">
        <v>953</v>
      </c>
      <c r="E579" s="382" t="s">
        <v>954</v>
      </c>
      <c r="F579" s="385">
        <v>21</v>
      </c>
      <c r="G579" s="385">
        <v>2121</v>
      </c>
      <c r="H579" s="385">
        <v>1</v>
      </c>
      <c r="I579" s="385">
        <v>101</v>
      </c>
      <c r="J579" s="385">
        <v>18</v>
      </c>
      <c r="K579" s="385">
        <v>1836</v>
      </c>
      <c r="L579" s="385">
        <v>0.86562942008486565</v>
      </c>
      <c r="M579" s="385">
        <v>102</v>
      </c>
      <c r="N579" s="385">
        <v>15</v>
      </c>
      <c r="O579" s="385">
        <v>1530</v>
      </c>
      <c r="P579" s="414">
        <v>0.7213578500707214</v>
      </c>
      <c r="Q579" s="386">
        <v>102</v>
      </c>
    </row>
    <row r="580" spans="1:17" ht="14.4" customHeight="1" x14ac:dyDescent="0.3">
      <c r="A580" s="381" t="s">
        <v>1077</v>
      </c>
      <c r="B580" s="382" t="s">
        <v>901</v>
      </c>
      <c r="C580" s="382" t="s">
        <v>902</v>
      </c>
      <c r="D580" s="382" t="s">
        <v>957</v>
      </c>
      <c r="E580" s="382" t="s">
        <v>958</v>
      </c>
      <c r="F580" s="385">
        <v>226</v>
      </c>
      <c r="G580" s="385">
        <v>25312</v>
      </c>
      <c r="H580" s="385">
        <v>1</v>
      </c>
      <c r="I580" s="385">
        <v>112</v>
      </c>
      <c r="J580" s="385">
        <v>250</v>
      </c>
      <c r="K580" s="385">
        <v>28250</v>
      </c>
      <c r="L580" s="385">
        <v>1.1160714285714286</v>
      </c>
      <c r="M580" s="385">
        <v>113</v>
      </c>
      <c r="N580" s="385">
        <v>184</v>
      </c>
      <c r="O580" s="385">
        <v>20792</v>
      </c>
      <c r="P580" s="414">
        <v>0.8214285714285714</v>
      </c>
      <c r="Q580" s="386">
        <v>113</v>
      </c>
    </row>
    <row r="581" spans="1:17" ht="14.4" customHeight="1" x14ac:dyDescent="0.3">
      <c r="A581" s="381" t="s">
        <v>1077</v>
      </c>
      <c r="B581" s="382" t="s">
        <v>901</v>
      </c>
      <c r="C581" s="382" t="s">
        <v>902</v>
      </c>
      <c r="D581" s="382" t="s">
        <v>959</v>
      </c>
      <c r="E581" s="382" t="s">
        <v>960</v>
      </c>
      <c r="F581" s="385">
        <v>108</v>
      </c>
      <c r="G581" s="385">
        <v>8964</v>
      </c>
      <c r="H581" s="385">
        <v>1</v>
      </c>
      <c r="I581" s="385">
        <v>83</v>
      </c>
      <c r="J581" s="385">
        <v>146</v>
      </c>
      <c r="K581" s="385">
        <v>12264</v>
      </c>
      <c r="L581" s="385">
        <v>1.3681392235609102</v>
      </c>
      <c r="M581" s="385">
        <v>84</v>
      </c>
      <c r="N581" s="385">
        <v>119</v>
      </c>
      <c r="O581" s="385">
        <v>9996</v>
      </c>
      <c r="P581" s="414">
        <v>1.1151271753681393</v>
      </c>
      <c r="Q581" s="386">
        <v>84</v>
      </c>
    </row>
    <row r="582" spans="1:17" ht="14.4" customHeight="1" x14ac:dyDescent="0.3">
      <c r="A582" s="381" t="s">
        <v>1077</v>
      </c>
      <c r="B582" s="382" t="s">
        <v>901</v>
      </c>
      <c r="C582" s="382" t="s">
        <v>902</v>
      </c>
      <c r="D582" s="382" t="s">
        <v>961</v>
      </c>
      <c r="E582" s="382" t="s">
        <v>962</v>
      </c>
      <c r="F582" s="385"/>
      <c r="G582" s="385"/>
      <c r="H582" s="385"/>
      <c r="I582" s="385"/>
      <c r="J582" s="385">
        <v>1</v>
      </c>
      <c r="K582" s="385">
        <v>96</v>
      </c>
      <c r="L582" s="385"/>
      <c r="M582" s="385">
        <v>96</v>
      </c>
      <c r="N582" s="385"/>
      <c r="O582" s="385"/>
      <c r="P582" s="414"/>
      <c r="Q582" s="386"/>
    </row>
    <row r="583" spans="1:17" ht="14.4" customHeight="1" x14ac:dyDescent="0.3">
      <c r="A583" s="381" t="s">
        <v>1077</v>
      </c>
      <c r="B583" s="382" t="s">
        <v>901</v>
      </c>
      <c r="C583" s="382" t="s">
        <v>902</v>
      </c>
      <c r="D583" s="382" t="s">
        <v>963</v>
      </c>
      <c r="E583" s="382" t="s">
        <v>964</v>
      </c>
      <c r="F583" s="385">
        <v>9</v>
      </c>
      <c r="G583" s="385">
        <v>189</v>
      </c>
      <c r="H583" s="385">
        <v>1</v>
      </c>
      <c r="I583" s="385">
        <v>21</v>
      </c>
      <c r="J583" s="385">
        <v>19</v>
      </c>
      <c r="K583" s="385">
        <v>399</v>
      </c>
      <c r="L583" s="385">
        <v>2.1111111111111112</v>
      </c>
      <c r="M583" s="385">
        <v>21</v>
      </c>
      <c r="N583" s="385">
        <v>12</v>
      </c>
      <c r="O583" s="385">
        <v>252</v>
      </c>
      <c r="P583" s="414">
        <v>1.3333333333333333</v>
      </c>
      <c r="Q583" s="386">
        <v>21</v>
      </c>
    </row>
    <row r="584" spans="1:17" ht="14.4" customHeight="1" x14ac:dyDescent="0.3">
      <c r="A584" s="381" t="s">
        <v>1077</v>
      </c>
      <c r="B584" s="382" t="s">
        <v>901</v>
      </c>
      <c r="C584" s="382" t="s">
        <v>902</v>
      </c>
      <c r="D584" s="382" t="s">
        <v>965</v>
      </c>
      <c r="E584" s="382" t="s">
        <v>966</v>
      </c>
      <c r="F584" s="385">
        <v>7</v>
      </c>
      <c r="G584" s="385">
        <v>3402</v>
      </c>
      <c r="H584" s="385">
        <v>1</v>
      </c>
      <c r="I584" s="385">
        <v>486</v>
      </c>
      <c r="J584" s="385">
        <v>14</v>
      </c>
      <c r="K584" s="385">
        <v>6804</v>
      </c>
      <c r="L584" s="385">
        <v>2</v>
      </c>
      <c r="M584" s="385">
        <v>486</v>
      </c>
      <c r="N584" s="385">
        <v>11</v>
      </c>
      <c r="O584" s="385">
        <v>5346</v>
      </c>
      <c r="P584" s="414">
        <v>1.5714285714285714</v>
      </c>
      <c r="Q584" s="386">
        <v>486</v>
      </c>
    </row>
    <row r="585" spans="1:17" ht="14.4" customHeight="1" x14ac:dyDescent="0.3">
      <c r="A585" s="381" t="s">
        <v>1077</v>
      </c>
      <c r="B585" s="382" t="s">
        <v>901</v>
      </c>
      <c r="C585" s="382" t="s">
        <v>902</v>
      </c>
      <c r="D585" s="382" t="s">
        <v>973</v>
      </c>
      <c r="E585" s="382" t="s">
        <v>974</v>
      </c>
      <c r="F585" s="385">
        <v>23</v>
      </c>
      <c r="G585" s="385">
        <v>920</v>
      </c>
      <c r="H585" s="385">
        <v>1</v>
      </c>
      <c r="I585" s="385">
        <v>40</v>
      </c>
      <c r="J585" s="385">
        <v>27</v>
      </c>
      <c r="K585" s="385">
        <v>1080</v>
      </c>
      <c r="L585" s="385">
        <v>1.173913043478261</v>
      </c>
      <c r="M585" s="385">
        <v>40</v>
      </c>
      <c r="N585" s="385">
        <v>30</v>
      </c>
      <c r="O585" s="385">
        <v>1200</v>
      </c>
      <c r="P585" s="414">
        <v>1.3043478260869565</v>
      </c>
      <c r="Q585" s="386">
        <v>40</v>
      </c>
    </row>
    <row r="586" spans="1:17" ht="14.4" customHeight="1" x14ac:dyDescent="0.3">
      <c r="A586" s="381" t="s">
        <v>1077</v>
      </c>
      <c r="B586" s="382" t="s">
        <v>901</v>
      </c>
      <c r="C586" s="382" t="s">
        <v>902</v>
      </c>
      <c r="D586" s="382" t="s">
        <v>981</v>
      </c>
      <c r="E586" s="382" t="s">
        <v>982</v>
      </c>
      <c r="F586" s="385">
        <v>1</v>
      </c>
      <c r="G586" s="385">
        <v>214</v>
      </c>
      <c r="H586" s="385">
        <v>1</v>
      </c>
      <c r="I586" s="385">
        <v>214</v>
      </c>
      <c r="J586" s="385"/>
      <c r="K586" s="385"/>
      <c r="L586" s="385"/>
      <c r="M586" s="385"/>
      <c r="N586" s="385"/>
      <c r="O586" s="385"/>
      <c r="P586" s="414"/>
      <c r="Q586" s="386"/>
    </row>
    <row r="587" spans="1:17" ht="14.4" customHeight="1" x14ac:dyDescent="0.3">
      <c r="A587" s="381" t="s">
        <v>1077</v>
      </c>
      <c r="B587" s="382" t="s">
        <v>901</v>
      </c>
      <c r="C587" s="382" t="s">
        <v>902</v>
      </c>
      <c r="D587" s="382" t="s">
        <v>987</v>
      </c>
      <c r="E587" s="382" t="s">
        <v>988</v>
      </c>
      <c r="F587" s="385"/>
      <c r="G587" s="385"/>
      <c r="H587" s="385"/>
      <c r="I587" s="385"/>
      <c r="J587" s="385"/>
      <c r="K587" s="385"/>
      <c r="L587" s="385"/>
      <c r="M587" s="385"/>
      <c r="N587" s="385">
        <v>4</v>
      </c>
      <c r="O587" s="385">
        <v>2416</v>
      </c>
      <c r="P587" s="414"/>
      <c r="Q587" s="386">
        <v>604</v>
      </c>
    </row>
    <row r="588" spans="1:17" ht="14.4" customHeight="1" thickBot="1" x14ac:dyDescent="0.35">
      <c r="A588" s="387" t="s">
        <v>1077</v>
      </c>
      <c r="B588" s="388" t="s">
        <v>901</v>
      </c>
      <c r="C588" s="388" t="s">
        <v>902</v>
      </c>
      <c r="D588" s="388" t="s">
        <v>993</v>
      </c>
      <c r="E588" s="388" t="s">
        <v>994</v>
      </c>
      <c r="F588" s="391">
        <v>7</v>
      </c>
      <c r="G588" s="391">
        <v>3535</v>
      </c>
      <c r="H588" s="391">
        <v>1</v>
      </c>
      <c r="I588" s="391">
        <v>505</v>
      </c>
      <c r="J588" s="391">
        <v>4</v>
      </c>
      <c r="K588" s="391">
        <v>2024</v>
      </c>
      <c r="L588" s="391">
        <v>0.57256011315417255</v>
      </c>
      <c r="M588" s="391">
        <v>506</v>
      </c>
      <c r="N588" s="391">
        <v>10</v>
      </c>
      <c r="O588" s="391">
        <v>5060</v>
      </c>
      <c r="P588" s="415">
        <v>1.4314002828854313</v>
      </c>
      <c r="Q588" s="392">
        <v>506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9" bestFit="1" customWidth="1"/>
    <col min="2" max="2" width="11.6640625" style="129" hidden="1" customWidth="1"/>
    <col min="3" max="4" width="11" style="131" customWidth="1"/>
    <col min="5" max="5" width="11" style="132" customWidth="1"/>
    <col min="6" max="16384" width="8.88671875" style="129"/>
  </cols>
  <sheetData>
    <row r="1" spans="1:5" ht="18.600000000000001" thickBot="1" x14ac:dyDescent="0.4">
      <c r="A1" s="283" t="s">
        <v>109</v>
      </c>
      <c r="B1" s="283"/>
      <c r="C1" s="284"/>
      <c r="D1" s="284"/>
      <c r="E1" s="284"/>
    </row>
    <row r="2" spans="1:5" ht="14.4" customHeight="1" thickBot="1" x14ac:dyDescent="0.35">
      <c r="A2" s="207" t="s">
        <v>214</v>
      </c>
      <c r="B2" s="130"/>
    </row>
    <row r="3" spans="1:5" ht="14.4" customHeight="1" thickBot="1" x14ac:dyDescent="0.35">
      <c r="A3" s="133"/>
      <c r="C3" s="134" t="s">
        <v>97</v>
      </c>
      <c r="D3" s="135" t="s">
        <v>62</v>
      </c>
      <c r="E3" s="136" t="s">
        <v>64</v>
      </c>
    </row>
    <row r="4" spans="1:5" ht="14.4" customHeight="1" thickBot="1" x14ac:dyDescent="0.35">
      <c r="A4" s="137" t="str">
        <f>HYPERLINK("#HI!A1","NÁKLADY CELKEM (v tisících Kč)")</f>
        <v>NÁKLADY CELKEM (v tisících Kč)</v>
      </c>
      <c r="B4" s="138"/>
      <c r="C4" s="139">
        <f ca="1">IF(ISERROR(VLOOKUP("Náklady celkem",INDIRECT("HI!$A:$G"),6,0)),0,VLOOKUP("Náklady celkem",INDIRECT("HI!$A:$G"),6,0))</f>
        <v>6480</v>
      </c>
      <c r="D4" s="139">
        <f ca="1">IF(ISERROR(VLOOKUP("Náklady celkem",INDIRECT("HI!$A:$G"),5,0)),0,VLOOKUP("Náklady celkem",INDIRECT("HI!$A:$G"),5,0))</f>
        <v>5646.6296400000101</v>
      </c>
      <c r="E4" s="140">
        <f ca="1">IF(C4=0,0,D4/C4)</f>
        <v>0.87139346296296449</v>
      </c>
    </row>
    <row r="5" spans="1:5" ht="14.4" customHeight="1" x14ac:dyDescent="0.3">
      <c r="A5" s="141" t="s">
        <v>124</v>
      </c>
      <c r="B5" s="142"/>
      <c r="C5" s="143"/>
      <c r="D5" s="143"/>
      <c r="E5" s="144"/>
    </row>
    <row r="6" spans="1:5" ht="14.4" customHeight="1" x14ac:dyDescent="0.3">
      <c r="A6" s="145" t="s">
        <v>129</v>
      </c>
      <c r="B6" s="146"/>
      <c r="C6" s="147"/>
      <c r="D6" s="147"/>
      <c r="E6" s="144"/>
    </row>
    <row r="7" spans="1:5" ht="14.4" customHeight="1" x14ac:dyDescent="0.3">
      <c r="A7" s="14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6" t="s">
        <v>101</v>
      </c>
      <c r="C7" s="147">
        <f>IF(ISERROR(HI!F5),"",HI!F5)</f>
        <v>12</v>
      </c>
      <c r="D7" s="147">
        <f>IF(ISERROR(HI!E5),"",HI!E5)</f>
        <v>8.1258099999999995</v>
      </c>
      <c r="E7" s="144">
        <f t="shared" ref="E7:E11" si="0">IF(C7=0,0,D7/C7)</f>
        <v>0.67715083333333326</v>
      </c>
    </row>
    <row r="8" spans="1:5" ht="14.4" customHeight="1" x14ac:dyDescent="0.3">
      <c r="A8" s="150" t="s">
        <v>125</v>
      </c>
      <c r="B8" s="146"/>
      <c r="C8" s="147"/>
      <c r="D8" s="147"/>
      <c r="E8" s="144"/>
    </row>
    <row r="9" spans="1:5" ht="14.4" customHeight="1" x14ac:dyDescent="0.3">
      <c r="A9" s="150" t="s">
        <v>126</v>
      </c>
      <c r="B9" s="146"/>
      <c r="C9" s="147"/>
      <c r="D9" s="147"/>
      <c r="E9" s="144"/>
    </row>
    <row r="10" spans="1:5" ht="14.4" customHeight="1" x14ac:dyDescent="0.3">
      <c r="A10" s="151" t="s">
        <v>130</v>
      </c>
      <c r="B10" s="146"/>
      <c r="C10" s="143"/>
      <c r="D10" s="143"/>
      <c r="E10" s="144"/>
    </row>
    <row r="11" spans="1:5" ht="14.4" customHeight="1" x14ac:dyDescent="0.3">
      <c r="A11" s="15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6" t="s">
        <v>101</v>
      </c>
      <c r="C11" s="147">
        <f>IF(ISERROR(HI!F6),"",HI!F6)</f>
        <v>3111</v>
      </c>
      <c r="D11" s="147">
        <f>IF(ISERROR(HI!E6),"",HI!E6)</f>
        <v>2735.7594300000001</v>
      </c>
      <c r="E11" s="144">
        <f t="shared" si="0"/>
        <v>0.8793826518804243</v>
      </c>
    </row>
    <row r="12" spans="1:5" ht="14.4" customHeight="1" thickBot="1" x14ac:dyDescent="0.35">
      <c r="A12" s="153" t="str">
        <f>HYPERLINK("#HI!A1","Osobní náklady")</f>
        <v>Osobní náklady</v>
      </c>
      <c r="B12" s="146"/>
      <c r="C12" s="143">
        <f ca="1">IF(ISERROR(VLOOKUP("Osobní náklady (Kč)",INDIRECT("HI!$A:$G"),6,0)),0,VLOOKUP("Osobní náklady (Kč)",INDIRECT("HI!$A:$G"),6,0))</f>
        <v>0</v>
      </c>
      <c r="D12" s="143">
        <f ca="1">IF(ISERROR(VLOOKUP("Osobní náklady (Kč)",INDIRECT("HI!$A:$G"),5,0)),0,VLOOKUP("Osobní náklady (Kč)",INDIRECT("HI!$A:$G"),5,0))</f>
        <v>0</v>
      </c>
      <c r="E12" s="144">
        <f ca="1">IF(C12=0,0,D12/C12)</f>
        <v>0</v>
      </c>
    </row>
    <row r="13" spans="1:5" ht="14.4" customHeight="1" thickBot="1" x14ac:dyDescent="0.35">
      <c r="A13" s="157"/>
      <c r="B13" s="158"/>
      <c r="C13" s="159"/>
      <c r="D13" s="159"/>
      <c r="E13" s="160"/>
    </row>
    <row r="14" spans="1:5" ht="14.4" customHeight="1" thickBot="1" x14ac:dyDescent="0.35">
      <c r="A14" s="161" t="str">
        <f>HYPERLINK("#HI!A1","VÝNOSY CELKEM (v tisících)")</f>
        <v>VÝNOSY CELKEM (v tisících)</v>
      </c>
      <c r="B14" s="162"/>
      <c r="C14" s="163">
        <f ca="1">IF(ISERROR(VLOOKUP("Výnosy celkem",INDIRECT("HI!$A:$G"),6,0)),0,VLOOKUP("Výnosy celkem",INDIRECT("HI!$A:$G"),6,0))</f>
        <v>5609.9340000000002</v>
      </c>
      <c r="D14" s="163">
        <f ca="1">IF(ISERROR(VLOOKUP("Výnosy celkem",INDIRECT("HI!$A:$G"),5,0)),0,VLOOKUP("Výnosy celkem",INDIRECT("HI!$A:$G"),5,0))</f>
        <v>5034.5169999999998</v>
      </c>
      <c r="E14" s="164">
        <f t="shared" ref="E14:E17" ca="1" si="1">IF(C14=0,0,D14/C14)</f>
        <v>0.8974289180585725</v>
      </c>
    </row>
    <row r="15" spans="1:5" ht="14.4" customHeight="1" x14ac:dyDescent="0.3">
      <c r="A15" s="165" t="str">
        <f>HYPERLINK("#HI!A1","Ambulance (body za výkony + Kč za ZUM a ZULP)")</f>
        <v>Ambulance (body za výkony + Kč za ZUM a ZULP)</v>
      </c>
      <c r="B15" s="142"/>
      <c r="C15" s="143">
        <f ca="1">IF(ISERROR(VLOOKUP("Ambulance *",INDIRECT("HI!$A:$G"),6,0)),0,VLOOKUP("Ambulance *",INDIRECT("HI!$A:$G"),6,0))</f>
        <v>5609.9340000000002</v>
      </c>
      <c r="D15" s="143">
        <f ca="1">IF(ISERROR(VLOOKUP("Ambulance *",INDIRECT("HI!$A:$G"),5,0)),0,VLOOKUP("Ambulance *",INDIRECT("HI!$A:$G"),5,0))</f>
        <v>5034.5169999999998</v>
      </c>
      <c r="E15" s="144">
        <f t="shared" ca="1" si="1"/>
        <v>0.8974289180585725</v>
      </c>
    </row>
    <row r="16" spans="1:5" ht="14.4" customHeight="1" x14ac:dyDescent="0.3">
      <c r="A16" s="166" t="str">
        <f>HYPERLINK("#'ZV Vykáz.-A'!A1","Zdravotní výkony vykázané u ambulantních pacientů (min. 100 %)")</f>
        <v>Zdravotní výkony vykázané u ambulantních pacientů (min. 100 %)</v>
      </c>
      <c r="B16" s="129" t="s">
        <v>111</v>
      </c>
      <c r="C16" s="149">
        <v>1</v>
      </c>
      <c r="D16" s="149">
        <f>IF(ISERROR(VLOOKUP("Celkem:",'ZV Vykáz.-A'!$A:$S,7,0)),"",VLOOKUP("Celkem:",'ZV Vykáz.-A'!$A:$S,7,0))</f>
        <v>0.8974289180585725</v>
      </c>
      <c r="E16" s="144">
        <f t="shared" si="1"/>
        <v>0.8974289180585725</v>
      </c>
    </row>
    <row r="17" spans="1:5" ht="14.4" customHeight="1" x14ac:dyDescent="0.3">
      <c r="A17" s="166" t="str">
        <f>HYPERLINK("#'ZV Vykáz.-H'!A1","Zdravotní výkony vykázané u hospitalizovaných pacientů (max. 85 %)")</f>
        <v>Zdravotní výkony vykázané u hospitalizovaných pacientů (max. 85 %)</v>
      </c>
      <c r="B17" s="129" t="s">
        <v>113</v>
      </c>
      <c r="C17" s="149">
        <v>0.85</v>
      </c>
      <c r="D17" s="149">
        <f>IF(ISERROR(VLOOKUP("Celkem:",'ZV Vykáz.-H'!$A:$S,7,0)),"",VLOOKUP("Celkem:",'ZV Vykáz.-H'!$A:$S,7,0))</f>
        <v>1.1942267189693891</v>
      </c>
      <c r="E17" s="144">
        <f t="shared" si="1"/>
        <v>1.4049726105522227</v>
      </c>
    </row>
    <row r="18" spans="1:5" ht="14.4" customHeight="1" x14ac:dyDescent="0.3">
      <c r="A18" s="167" t="str">
        <f>HYPERLINK("#HI!A1","Hospitalizace (casemix * 30000)")</f>
        <v>Hospitalizace (casemix * 30000)</v>
      </c>
      <c r="B18" s="146"/>
      <c r="C18" s="143">
        <f ca="1">IF(ISERROR(VLOOKUP("Hospitalizace *",INDIRECT("HI!$A:$G"),6,0)),0,VLOOKUP("Hospitalizace *",INDIRECT("HI!$A:$G"),6,0))</f>
        <v>0</v>
      </c>
      <c r="D18" s="143">
        <f ca="1">IF(ISERROR(VLOOKUP("Hospitalizace *",INDIRECT("HI!$A:$G"),5,0)),0,VLOOKUP("Hospitalizace *",INDIRECT("HI!$A:$G"),5,0))</f>
        <v>0</v>
      </c>
      <c r="E18" s="144">
        <f ca="1">IF(C18=0,0,D18/C18)</f>
        <v>0</v>
      </c>
    </row>
    <row r="19" spans="1:5" ht="14.4" customHeight="1" thickBot="1" x14ac:dyDescent="0.35">
      <c r="A19" s="168" t="s">
        <v>127</v>
      </c>
      <c r="B19" s="154"/>
      <c r="C19" s="155"/>
      <c r="D19" s="155"/>
      <c r="E19" s="156"/>
    </row>
    <row r="20" spans="1:5" ht="14.4" customHeight="1" thickBot="1" x14ac:dyDescent="0.35">
      <c r="A20" s="169"/>
      <c r="B20" s="170"/>
      <c r="C20" s="171"/>
      <c r="D20" s="171"/>
      <c r="E20" s="172"/>
    </row>
    <row r="21" spans="1:5" ht="14.4" customHeight="1" thickBot="1" x14ac:dyDescent="0.35">
      <c r="A21" s="173" t="s">
        <v>128</v>
      </c>
      <c r="B21" s="174"/>
      <c r="C21" s="175"/>
      <c r="D21" s="175"/>
      <c r="E21" s="176"/>
    </row>
  </sheetData>
  <mergeCells count="1">
    <mergeCell ref="A1:E1"/>
  </mergeCells>
  <conditionalFormatting sqref="E5">
    <cfRule type="cellIs" dxfId="42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0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9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8">
    <cfRule type="cellIs" dxfId="38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37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36" priority="16" operator="lessThan">
      <formula>1</formula>
    </cfRule>
  </conditionalFormatting>
  <conditionalFormatting sqref="E14 E16">
    <cfRule type="iconSet" priority="56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35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0" bestFit="1" customWidth="1"/>
    <col min="2" max="3" width="9.5546875" style="110" customWidth="1"/>
    <col min="4" max="4" width="2.44140625" style="110" customWidth="1"/>
    <col min="5" max="8" width="9.5546875" style="110" customWidth="1"/>
    <col min="9" max="16384" width="8.88671875" style="110"/>
  </cols>
  <sheetData>
    <row r="1" spans="1:8" ht="18.600000000000001" customHeight="1" thickBot="1" x14ac:dyDescent="0.4">
      <c r="A1" s="283" t="s">
        <v>117</v>
      </c>
      <c r="B1" s="283"/>
      <c r="C1" s="283"/>
      <c r="D1" s="283"/>
      <c r="E1" s="283"/>
      <c r="F1" s="283"/>
      <c r="G1" s="284"/>
      <c r="H1" s="284"/>
    </row>
    <row r="2" spans="1:8" ht="14.4" customHeight="1" thickBot="1" x14ac:dyDescent="0.35">
      <c r="A2" s="207" t="s">
        <v>214</v>
      </c>
      <c r="B2" s="91"/>
      <c r="C2" s="91"/>
      <c r="D2" s="91"/>
      <c r="E2" s="91"/>
      <c r="F2" s="91"/>
    </row>
    <row r="3" spans="1:8" ht="14.4" customHeight="1" x14ac:dyDescent="0.3">
      <c r="A3" s="285"/>
      <c r="B3" s="87">
        <v>2012</v>
      </c>
      <c r="C3" s="40">
        <v>2013</v>
      </c>
      <c r="D3" s="7"/>
      <c r="E3" s="289">
        <v>2014</v>
      </c>
      <c r="F3" s="290"/>
      <c r="G3" s="290"/>
      <c r="H3" s="291"/>
    </row>
    <row r="4" spans="1:8" ht="14.4" customHeight="1" thickBot="1" x14ac:dyDescent="0.35">
      <c r="A4" s="286"/>
      <c r="B4" s="287" t="s">
        <v>62</v>
      </c>
      <c r="C4" s="288"/>
      <c r="D4" s="7"/>
      <c r="E4" s="108" t="s">
        <v>62</v>
      </c>
      <c r="F4" s="89" t="s">
        <v>63</v>
      </c>
      <c r="G4" s="89" t="s">
        <v>57</v>
      </c>
      <c r="H4" s="90" t="s">
        <v>64</v>
      </c>
    </row>
    <row r="5" spans="1:8" ht="14.4" customHeight="1" x14ac:dyDescent="0.3">
      <c r="A5" s="92" t="str">
        <f>HYPERLINK("#'Léky Žádanky'!A1","Léky (Kč)")</f>
        <v>Léky (Kč)</v>
      </c>
      <c r="B5" s="27">
        <v>3.0743800000000001</v>
      </c>
      <c r="C5" s="29">
        <v>9.9026399999999999</v>
      </c>
      <c r="D5" s="8"/>
      <c r="E5" s="97">
        <v>8.1258099999999995</v>
      </c>
      <c r="F5" s="28">
        <v>12</v>
      </c>
      <c r="G5" s="96">
        <f>E5-F5</f>
        <v>-3.8741900000000005</v>
      </c>
      <c r="H5" s="102">
        <f>IF(F5&lt;0.00000001,"",E5/F5)</f>
        <v>0.67715083333333326</v>
      </c>
    </row>
    <row r="6" spans="1:8" ht="14.4" customHeight="1" x14ac:dyDescent="0.3">
      <c r="A6" s="92" t="str">
        <f>HYPERLINK("#'Materiál Žádanky'!A1","Materiál - SZM (Kč)")</f>
        <v>Materiál - SZM (Kč)</v>
      </c>
      <c r="B6" s="10">
        <v>2130.8498399999999</v>
      </c>
      <c r="C6" s="31">
        <v>2803.7451799999999</v>
      </c>
      <c r="D6" s="8"/>
      <c r="E6" s="98">
        <v>2735.7594300000001</v>
      </c>
      <c r="F6" s="30">
        <v>3111</v>
      </c>
      <c r="G6" s="99">
        <f>E6-F6</f>
        <v>-375.24056999999993</v>
      </c>
      <c r="H6" s="103">
        <f>IF(F6&lt;0.00000001,"",E6/F6)</f>
        <v>0.8793826518804243</v>
      </c>
    </row>
    <row r="7" spans="1:8" ht="14.4" customHeight="1" x14ac:dyDescent="0.3">
      <c r="A7" s="272" t="str">
        <f>HYPERLINK("#'Osobní náklady'!A1","Osobní náklady (Kč) *")</f>
        <v>Osobní náklady (Kč) *</v>
      </c>
      <c r="B7" s="10">
        <v>2706.5477700000001</v>
      </c>
      <c r="C7" s="31">
        <v>2579.7639199999999</v>
      </c>
      <c r="D7" s="8"/>
      <c r="E7" s="98">
        <v>2747.5133900000101</v>
      </c>
      <c r="F7" s="30">
        <v>3181</v>
      </c>
      <c r="G7" s="99">
        <f>E7-F7</f>
        <v>-433.48660999998992</v>
      </c>
      <c r="H7" s="103">
        <f>IF(F7&lt;0.00000001,"",E7/F7)</f>
        <v>0.8637263093366897</v>
      </c>
    </row>
    <row r="8" spans="1:8" ht="14.4" customHeight="1" thickBot="1" x14ac:dyDescent="0.35">
      <c r="A8" s="1" t="s">
        <v>65</v>
      </c>
      <c r="B8" s="11">
        <v>159.83656999999999</v>
      </c>
      <c r="C8" s="33">
        <v>109.17496000000099</v>
      </c>
      <c r="D8" s="8"/>
      <c r="E8" s="100">
        <v>155.23101</v>
      </c>
      <c r="F8" s="32">
        <v>176</v>
      </c>
      <c r="G8" s="101">
        <f>E8-F8</f>
        <v>-20.768990000000002</v>
      </c>
      <c r="H8" s="104">
        <f>IF(F8&lt;0.00000001,"",E8/F8)</f>
        <v>0.881994375</v>
      </c>
    </row>
    <row r="9" spans="1:8" ht="14.4" customHeight="1" thickBot="1" x14ac:dyDescent="0.35">
      <c r="A9" s="2" t="s">
        <v>66</v>
      </c>
      <c r="B9" s="3">
        <v>5000.3085600000004</v>
      </c>
      <c r="C9" s="35">
        <v>5502.5866999999998</v>
      </c>
      <c r="D9" s="8"/>
      <c r="E9" s="3">
        <v>5646.6296400000101</v>
      </c>
      <c r="F9" s="34">
        <v>6480</v>
      </c>
      <c r="G9" s="34">
        <f>E9-F9</f>
        <v>-833.37035999998989</v>
      </c>
      <c r="H9" s="105">
        <f>IF(F9&lt;0.00000001,"",E9/F9)</f>
        <v>0.87139346296296449</v>
      </c>
    </row>
    <row r="10" spans="1:8" ht="14.4" customHeight="1" thickBot="1" x14ac:dyDescent="0.35">
      <c r="A10" s="12"/>
      <c r="B10" s="12"/>
      <c r="C10" s="88"/>
      <c r="D10" s="8"/>
      <c r="E10" s="12"/>
      <c r="F10" s="13"/>
    </row>
    <row r="11" spans="1:8" ht="14.4" customHeight="1" x14ac:dyDescent="0.3">
      <c r="A11" s="113" t="str">
        <f>HYPERLINK("#'ZV Vykáz.-A'!A1","Ambulance *")</f>
        <v>Ambulance *</v>
      </c>
      <c r="B11" s="9">
        <f>IF(ISERROR(VLOOKUP("Celkem:",'ZV Vykáz.-A'!A:F,2,0)),0,VLOOKUP("Celkem:",'ZV Vykáz.-A'!A:F,2,0)/1000)</f>
        <v>5609.9340000000002</v>
      </c>
      <c r="C11" s="29">
        <f>IF(ISERROR(VLOOKUP("Celkem:",'ZV Vykáz.-A'!A:F,4,0)),0,VLOOKUP("Celkem:",'ZV Vykáz.-A'!A:F,4,0)/1000)</f>
        <v>5418.4059999999999</v>
      </c>
      <c r="D11" s="8"/>
      <c r="E11" s="97">
        <f>IF(ISERROR(VLOOKUP("Celkem:",'ZV Vykáz.-A'!A:F,6,0)),0,VLOOKUP("Celkem:",'ZV Vykáz.-A'!A:F,6,0)/1000)</f>
        <v>5034.5169999999998</v>
      </c>
      <c r="F11" s="28">
        <f>B11</f>
        <v>5609.9340000000002</v>
      </c>
      <c r="G11" s="96">
        <f>E11-F11</f>
        <v>-575.41700000000037</v>
      </c>
      <c r="H11" s="102">
        <f>IF(F11&lt;0.00000001,"",E11/F11)</f>
        <v>0.8974289180585725</v>
      </c>
    </row>
    <row r="12" spans="1:8" ht="14.4" customHeight="1" thickBot="1" x14ac:dyDescent="0.35">
      <c r="A12" s="11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0">
        <f>IF(ISERROR(VLOOKUP("Celkem",#REF!,4,0)),0,VLOOKUP("Celkem",#REF!,4,0)*30)</f>
        <v>0</v>
      </c>
      <c r="F12" s="32">
        <f>B12</f>
        <v>0</v>
      </c>
      <c r="G12" s="101">
        <f>E12-F12</f>
        <v>0</v>
      </c>
      <c r="H12" s="104" t="str">
        <f>IF(F12&lt;0.00000001,"",E12/F12)</f>
        <v/>
      </c>
    </row>
    <row r="13" spans="1:8" ht="14.4" customHeight="1" thickBot="1" x14ac:dyDescent="0.35">
      <c r="A13" s="4" t="s">
        <v>69</v>
      </c>
      <c r="B13" s="5">
        <f>SUM(B11:B12)</f>
        <v>5609.9340000000002</v>
      </c>
      <c r="C13" s="37">
        <f>SUM(C11:C12)</f>
        <v>5418.4059999999999</v>
      </c>
      <c r="D13" s="8"/>
      <c r="E13" s="5">
        <f>SUM(E11:E12)</f>
        <v>5034.5169999999998</v>
      </c>
      <c r="F13" s="36">
        <f>SUM(F11:F12)</f>
        <v>5609.9340000000002</v>
      </c>
      <c r="G13" s="36">
        <f>E13-F13</f>
        <v>-575.41700000000037</v>
      </c>
      <c r="H13" s="106">
        <f>IF(F13&lt;0.00000001,"",E13/F13)</f>
        <v>0.8974289180585725</v>
      </c>
    </row>
    <row r="14" spans="1:8" ht="14.4" customHeight="1" thickBot="1" x14ac:dyDescent="0.35">
      <c r="A14" s="12"/>
      <c r="B14" s="12"/>
      <c r="C14" s="88"/>
      <c r="D14" s="8"/>
      <c r="E14" s="12"/>
      <c r="F14" s="13"/>
    </row>
    <row r="15" spans="1:8" ht="14.4" customHeight="1" thickBot="1" x14ac:dyDescent="0.35">
      <c r="A15" s="115" t="str">
        <f>HYPERLINK("#'HI Graf'!A1","Hospodářský index (Výnosy / Náklady) *")</f>
        <v>Hospodářský index (Výnosy / Náklady) *</v>
      </c>
      <c r="B15" s="6">
        <f>IF(B9=0,"",B13/B9)</f>
        <v>1.1219175642232766</v>
      </c>
      <c r="C15" s="39">
        <f>IF(C9=0,"",C13/C9)</f>
        <v>0.98470161315222893</v>
      </c>
      <c r="D15" s="8"/>
      <c r="E15" s="6">
        <f>IF(E9=0,"",E13/E9)</f>
        <v>0.89159681455573392</v>
      </c>
      <c r="F15" s="38">
        <f>IF(F9=0,"",F13/F9)</f>
        <v>0.86573055555555556</v>
      </c>
      <c r="G15" s="38">
        <f>IF(ISERROR(F15-E15),"",E15-F15)</f>
        <v>2.586625900017836E-2</v>
      </c>
      <c r="H15" s="107">
        <f>IF(ISERROR(F15-E15),"",IF(F15&lt;0.00000001,"",E15/F15))</f>
        <v>1.0298779554841744</v>
      </c>
    </row>
    <row r="17" spans="1:8" ht="14.4" customHeight="1" x14ac:dyDescent="0.3">
      <c r="A17" s="93" t="s">
        <v>132</v>
      </c>
    </row>
    <row r="18" spans="1:8" ht="14.4" customHeight="1" x14ac:dyDescent="0.3">
      <c r="A18" s="274" t="s">
        <v>211</v>
      </c>
      <c r="B18" s="275"/>
      <c r="C18" s="275"/>
      <c r="D18" s="275"/>
      <c r="E18" s="275"/>
      <c r="F18" s="275"/>
      <c r="G18" s="275"/>
      <c r="H18" s="275"/>
    </row>
    <row r="19" spans="1:8" x14ac:dyDescent="0.3">
      <c r="A19" s="273" t="s">
        <v>210</v>
      </c>
      <c r="B19" s="275"/>
      <c r="C19" s="275"/>
      <c r="D19" s="275"/>
      <c r="E19" s="275"/>
      <c r="F19" s="275"/>
      <c r="G19" s="275"/>
      <c r="H19" s="275"/>
    </row>
    <row r="20" spans="1:8" ht="14.4" customHeight="1" x14ac:dyDescent="0.3">
      <c r="A20" s="94" t="s">
        <v>133</v>
      </c>
    </row>
    <row r="21" spans="1:8" ht="14.4" customHeight="1" x14ac:dyDescent="0.3">
      <c r="A21" s="94" t="s">
        <v>134</v>
      </c>
    </row>
    <row r="22" spans="1:8" ht="14.4" customHeight="1" x14ac:dyDescent="0.3">
      <c r="A22" s="95" t="s">
        <v>135</v>
      </c>
    </row>
    <row r="23" spans="1:8" ht="14.4" customHeight="1" x14ac:dyDescent="0.3">
      <c r="A23" s="95" t="s">
        <v>136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4" priority="4" operator="greaterThan">
      <formula>0</formula>
    </cfRule>
  </conditionalFormatting>
  <conditionalFormatting sqref="G11:G13 G15">
    <cfRule type="cellIs" dxfId="33" priority="3" operator="lessThan">
      <formula>0</formula>
    </cfRule>
  </conditionalFormatting>
  <conditionalFormatting sqref="H5:H9">
    <cfRule type="cellIs" dxfId="32" priority="2" operator="greaterThan">
      <formula>1</formula>
    </cfRule>
  </conditionalFormatting>
  <conditionalFormatting sqref="H11:H13 H15">
    <cfRule type="cellIs" dxfId="3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0"/>
    <col min="2" max="13" width="8.88671875" style="110" customWidth="1"/>
    <col min="14" max="16384" width="8.88671875" style="110"/>
  </cols>
  <sheetData>
    <row r="1" spans="1:13" ht="18.600000000000001" customHeight="1" thickBot="1" x14ac:dyDescent="0.4">
      <c r="A1" s="283" t="s">
        <v>94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14.4" customHeight="1" x14ac:dyDescent="0.3">
      <c r="A2" s="207" t="s">
        <v>214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ht="14.4" customHeight="1" x14ac:dyDescent="0.3">
      <c r="A3" s="177"/>
      <c r="B3" s="178" t="s">
        <v>71</v>
      </c>
      <c r="C3" s="179" t="s">
        <v>72</v>
      </c>
      <c r="D3" s="179" t="s">
        <v>73</v>
      </c>
      <c r="E3" s="178" t="s">
        <v>74</v>
      </c>
      <c r="F3" s="179" t="s">
        <v>75</v>
      </c>
      <c r="G3" s="179" t="s">
        <v>76</v>
      </c>
      <c r="H3" s="179" t="s">
        <v>77</v>
      </c>
      <c r="I3" s="179" t="s">
        <v>78</v>
      </c>
      <c r="J3" s="179" t="s">
        <v>79</v>
      </c>
      <c r="K3" s="179" t="s">
        <v>80</v>
      </c>
      <c r="L3" s="179" t="s">
        <v>81</v>
      </c>
      <c r="M3" s="179" t="s">
        <v>82</v>
      </c>
    </row>
    <row r="4" spans="1:13" ht="14.4" customHeight="1" x14ac:dyDescent="0.3">
      <c r="A4" s="177" t="s">
        <v>70</v>
      </c>
      <c r="B4" s="180">
        <f>(B10+B8)/B6</f>
        <v>1.0979074112844167</v>
      </c>
      <c r="C4" s="180">
        <f t="shared" ref="C4:M4" si="0">(C10+C8)/C6</f>
        <v>0.89900672146792171</v>
      </c>
      <c r="D4" s="180">
        <f t="shared" si="0"/>
        <v>0.89900672146792171</v>
      </c>
      <c r="E4" s="180">
        <f t="shared" si="0"/>
        <v>0.89900672146792171</v>
      </c>
      <c r="F4" s="180">
        <f t="shared" si="0"/>
        <v>0.89900672146792171</v>
      </c>
      <c r="G4" s="180">
        <f t="shared" si="0"/>
        <v>0.89900672146792171</v>
      </c>
      <c r="H4" s="180">
        <f t="shared" si="0"/>
        <v>0.89900672146792171</v>
      </c>
      <c r="I4" s="180">
        <f t="shared" si="0"/>
        <v>0.89900672146792171</v>
      </c>
      <c r="J4" s="180">
        <f t="shared" si="0"/>
        <v>0.89900672146792171</v>
      </c>
      <c r="K4" s="180">
        <f t="shared" si="0"/>
        <v>0.89900672146792171</v>
      </c>
      <c r="L4" s="180">
        <f t="shared" si="0"/>
        <v>0.89900672146792171</v>
      </c>
      <c r="M4" s="180">
        <f t="shared" si="0"/>
        <v>0.89900672146792171</v>
      </c>
    </row>
    <row r="5" spans="1:13" ht="14.4" customHeight="1" x14ac:dyDescent="0.3">
      <c r="A5" s="181" t="s">
        <v>42</v>
      </c>
      <c r="B5" s="180">
        <f>IF(ISERROR(VLOOKUP($A5,'Man Tab'!$A:$Q,COLUMN()+2,0)),0,VLOOKUP($A5,'Man Tab'!$A:$Q,COLUMN()+2,0))</f>
        <v>2625.82798000001</v>
      </c>
      <c r="C5" s="180">
        <f>IF(ISERROR(VLOOKUP($A5,'Man Tab'!$A:$Q,COLUMN()+2,0)),0,VLOOKUP($A5,'Man Tab'!$A:$Q,COLUMN()+2,0))</f>
        <v>3020.8016600000001</v>
      </c>
      <c r="D5" s="180">
        <f>IF(ISERROR(VLOOKUP($A5,'Man Tab'!$A:$Q,COLUMN()+2,0)),0,VLOOKUP($A5,'Man Tab'!$A:$Q,COLUMN()+2,0))</f>
        <v>4.9406564584124654E-324</v>
      </c>
      <c r="E5" s="180">
        <f>IF(ISERROR(VLOOKUP($A5,'Man Tab'!$A:$Q,COLUMN()+2,0)),0,VLOOKUP($A5,'Man Tab'!$A:$Q,COLUMN()+2,0))</f>
        <v>4.9406564584124654E-324</v>
      </c>
      <c r="F5" s="180">
        <f>IF(ISERROR(VLOOKUP($A5,'Man Tab'!$A:$Q,COLUMN()+2,0)),0,VLOOKUP($A5,'Man Tab'!$A:$Q,COLUMN()+2,0))</f>
        <v>4.9406564584124654E-324</v>
      </c>
      <c r="G5" s="180">
        <f>IF(ISERROR(VLOOKUP($A5,'Man Tab'!$A:$Q,COLUMN()+2,0)),0,VLOOKUP($A5,'Man Tab'!$A:$Q,COLUMN()+2,0))</f>
        <v>4.9406564584124654E-324</v>
      </c>
      <c r="H5" s="180">
        <f>IF(ISERROR(VLOOKUP($A5,'Man Tab'!$A:$Q,COLUMN()+2,0)),0,VLOOKUP($A5,'Man Tab'!$A:$Q,COLUMN()+2,0))</f>
        <v>4.9406564584124654E-324</v>
      </c>
      <c r="I5" s="180">
        <f>IF(ISERROR(VLOOKUP($A5,'Man Tab'!$A:$Q,COLUMN()+2,0)),0,VLOOKUP($A5,'Man Tab'!$A:$Q,COLUMN()+2,0))</f>
        <v>4.9406564584124654E-324</v>
      </c>
      <c r="J5" s="180">
        <f>IF(ISERROR(VLOOKUP($A5,'Man Tab'!$A:$Q,COLUMN()+2,0)),0,VLOOKUP($A5,'Man Tab'!$A:$Q,COLUMN()+2,0))</f>
        <v>4.9406564584124654E-324</v>
      </c>
      <c r="K5" s="180">
        <f>IF(ISERROR(VLOOKUP($A5,'Man Tab'!$A:$Q,COLUMN()+2,0)),0,VLOOKUP($A5,'Man Tab'!$A:$Q,COLUMN()+2,0))</f>
        <v>4.9406564584124654E-324</v>
      </c>
      <c r="L5" s="180">
        <f>IF(ISERROR(VLOOKUP($A5,'Man Tab'!$A:$Q,COLUMN()+2,0)),0,VLOOKUP($A5,'Man Tab'!$A:$Q,COLUMN()+2,0))</f>
        <v>4.9406564584124654E-324</v>
      </c>
      <c r="M5" s="180">
        <f>IF(ISERROR(VLOOKUP($A5,'Man Tab'!$A:$Q,COLUMN()+2,0)),0,VLOOKUP($A5,'Man Tab'!$A:$Q,COLUMN()+2,0))</f>
        <v>4.9406564584124654E-324</v>
      </c>
    </row>
    <row r="6" spans="1:13" ht="14.4" customHeight="1" x14ac:dyDescent="0.3">
      <c r="A6" s="181" t="s">
        <v>66</v>
      </c>
      <c r="B6" s="182">
        <f>B5</f>
        <v>2625.82798000001</v>
      </c>
      <c r="C6" s="182">
        <f t="shared" ref="C6:M6" si="1">C5+B6</f>
        <v>5646.6296400000101</v>
      </c>
      <c r="D6" s="182">
        <f t="shared" si="1"/>
        <v>5646.6296400000101</v>
      </c>
      <c r="E6" s="182">
        <f t="shared" si="1"/>
        <v>5646.6296400000101</v>
      </c>
      <c r="F6" s="182">
        <f t="shared" si="1"/>
        <v>5646.6296400000101</v>
      </c>
      <c r="G6" s="182">
        <f t="shared" si="1"/>
        <v>5646.6296400000101</v>
      </c>
      <c r="H6" s="182">
        <f t="shared" si="1"/>
        <v>5646.6296400000101</v>
      </c>
      <c r="I6" s="182">
        <f t="shared" si="1"/>
        <v>5646.6296400000101</v>
      </c>
      <c r="J6" s="182">
        <f t="shared" si="1"/>
        <v>5646.6296400000101</v>
      </c>
      <c r="K6" s="182">
        <f t="shared" si="1"/>
        <v>5646.6296400000101</v>
      </c>
      <c r="L6" s="182">
        <f t="shared" si="1"/>
        <v>5646.6296400000101</v>
      </c>
      <c r="M6" s="182">
        <f t="shared" si="1"/>
        <v>5646.6296400000101</v>
      </c>
    </row>
    <row r="7" spans="1:13" ht="14.4" customHeight="1" x14ac:dyDescent="0.3">
      <c r="A7" s="181" t="s">
        <v>92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</row>
    <row r="8" spans="1:13" ht="14.4" customHeight="1" x14ac:dyDescent="0.3">
      <c r="A8" s="181" t="s">
        <v>67</v>
      </c>
      <c r="B8" s="182">
        <f>B7*30</f>
        <v>0</v>
      </c>
      <c r="C8" s="182">
        <f t="shared" ref="C8:M8" si="2">C7*30</f>
        <v>0</v>
      </c>
      <c r="D8" s="182">
        <f t="shared" si="2"/>
        <v>0</v>
      </c>
      <c r="E8" s="182">
        <f t="shared" si="2"/>
        <v>0</v>
      </c>
      <c r="F8" s="182">
        <f t="shared" si="2"/>
        <v>0</v>
      </c>
      <c r="G8" s="182">
        <f t="shared" si="2"/>
        <v>0</v>
      </c>
      <c r="H8" s="182">
        <f t="shared" si="2"/>
        <v>0</v>
      </c>
      <c r="I8" s="182">
        <f t="shared" si="2"/>
        <v>0</v>
      </c>
      <c r="J8" s="182">
        <f t="shared" si="2"/>
        <v>0</v>
      </c>
      <c r="K8" s="182">
        <f t="shared" si="2"/>
        <v>0</v>
      </c>
      <c r="L8" s="182">
        <f t="shared" si="2"/>
        <v>0</v>
      </c>
      <c r="M8" s="182">
        <f t="shared" si="2"/>
        <v>0</v>
      </c>
    </row>
    <row r="9" spans="1:13" ht="14.4" customHeight="1" x14ac:dyDescent="0.3">
      <c r="A9" s="181" t="s">
        <v>93</v>
      </c>
      <c r="B9" s="181">
        <v>2882916</v>
      </c>
      <c r="C9" s="181">
        <v>2193442</v>
      </c>
      <c r="D9" s="181">
        <v>0</v>
      </c>
      <c r="E9" s="181">
        <v>0</v>
      </c>
      <c r="F9" s="181">
        <v>0</v>
      </c>
      <c r="G9" s="181">
        <v>0</v>
      </c>
      <c r="H9" s="181">
        <v>0</v>
      </c>
      <c r="I9" s="181">
        <v>0</v>
      </c>
      <c r="J9" s="181">
        <v>0</v>
      </c>
      <c r="K9" s="181">
        <v>0</v>
      </c>
      <c r="L9" s="181">
        <v>0</v>
      </c>
      <c r="M9" s="181">
        <v>0</v>
      </c>
    </row>
    <row r="10" spans="1:13" ht="14.4" customHeight="1" x14ac:dyDescent="0.3">
      <c r="A10" s="181" t="s">
        <v>68</v>
      </c>
      <c r="B10" s="182">
        <f>B9/1000</f>
        <v>2882.9160000000002</v>
      </c>
      <c r="C10" s="182">
        <f t="shared" ref="C10:M10" si="3">C9/1000+B10</f>
        <v>5076.3580000000002</v>
      </c>
      <c r="D10" s="182">
        <f t="shared" si="3"/>
        <v>5076.3580000000002</v>
      </c>
      <c r="E10" s="182">
        <f t="shared" si="3"/>
        <v>5076.3580000000002</v>
      </c>
      <c r="F10" s="182">
        <f t="shared" si="3"/>
        <v>5076.3580000000002</v>
      </c>
      <c r="G10" s="182">
        <f t="shared" si="3"/>
        <v>5076.3580000000002</v>
      </c>
      <c r="H10" s="182">
        <f t="shared" si="3"/>
        <v>5076.3580000000002</v>
      </c>
      <c r="I10" s="182">
        <f t="shared" si="3"/>
        <v>5076.3580000000002</v>
      </c>
      <c r="J10" s="182">
        <f t="shared" si="3"/>
        <v>5076.3580000000002</v>
      </c>
      <c r="K10" s="182">
        <f t="shared" si="3"/>
        <v>5076.3580000000002</v>
      </c>
      <c r="L10" s="182">
        <f t="shared" si="3"/>
        <v>5076.3580000000002</v>
      </c>
      <c r="M10" s="182">
        <f t="shared" si="3"/>
        <v>5076.3580000000002</v>
      </c>
    </row>
    <row r="11" spans="1:13" ht="14.4" customHeight="1" x14ac:dyDescent="0.3">
      <c r="A11" s="177"/>
      <c r="B11" s="177" t="s">
        <v>83</v>
      </c>
      <c r="C11" s="177">
        <f>COUNTIF(B7:M7,"&lt;&gt;")</f>
        <v>0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</row>
    <row r="12" spans="1:13" ht="14.4" customHeight="1" x14ac:dyDescent="0.3">
      <c r="A12" s="177">
        <v>0</v>
      </c>
      <c r="B12" s="180">
        <f>IF(ISERROR(HI!F15),#REF!,HI!F15)</f>
        <v>0.86573055555555556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</row>
    <row r="13" spans="1:13" ht="14.4" customHeight="1" x14ac:dyDescent="0.3">
      <c r="A13" s="177">
        <v>1</v>
      </c>
      <c r="B13" s="180">
        <f>IF(ISERROR(HI!F15),#REF!,HI!F15)</f>
        <v>0.86573055555555556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0" bestFit="1" customWidth="1"/>
    <col min="2" max="2" width="12.77734375" style="110" bestFit="1" customWidth="1"/>
    <col min="3" max="3" width="13.6640625" style="110" bestFit="1" customWidth="1"/>
    <col min="4" max="15" width="7.77734375" style="110" bestFit="1" customWidth="1"/>
    <col min="16" max="16" width="8.88671875" style="110" customWidth="1"/>
    <col min="17" max="17" width="6.6640625" style="110" bestFit="1" customWidth="1"/>
    <col min="18" max="16384" width="8.88671875" style="110"/>
  </cols>
  <sheetData>
    <row r="1" spans="1:17" s="183" customFormat="1" ht="18.600000000000001" customHeight="1" thickBot="1" x14ac:dyDescent="0.4">
      <c r="A1" s="292" t="s">
        <v>216</v>
      </c>
      <c r="B1" s="292"/>
      <c r="C1" s="292"/>
      <c r="D1" s="292"/>
      <c r="E1" s="292"/>
      <c r="F1" s="292"/>
      <c r="G1" s="292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s="183" customFormat="1" ht="14.4" customHeight="1" thickBot="1" x14ac:dyDescent="0.3">
      <c r="A2" s="207" t="s">
        <v>214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</row>
    <row r="3" spans="1:17" ht="14.4" customHeight="1" x14ac:dyDescent="0.3">
      <c r="A3" s="60"/>
      <c r="B3" s="293" t="s">
        <v>18</v>
      </c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118"/>
      <c r="Q3" s="120"/>
    </row>
    <row r="4" spans="1:17" ht="14.4" customHeight="1" x14ac:dyDescent="0.3">
      <c r="A4" s="61"/>
      <c r="B4" s="20">
        <v>2014</v>
      </c>
      <c r="C4" s="119" t="s">
        <v>19</v>
      </c>
      <c r="D4" s="109" t="s">
        <v>139</v>
      </c>
      <c r="E4" s="109" t="s">
        <v>140</v>
      </c>
      <c r="F4" s="109" t="s">
        <v>141</v>
      </c>
      <c r="G4" s="109" t="s">
        <v>142</v>
      </c>
      <c r="H4" s="109" t="s">
        <v>143</v>
      </c>
      <c r="I4" s="109" t="s">
        <v>144</v>
      </c>
      <c r="J4" s="109" t="s">
        <v>145</v>
      </c>
      <c r="K4" s="109" t="s">
        <v>146</v>
      </c>
      <c r="L4" s="109" t="s">
        <v>147</v>
      </c>
      <c r="M4" s="109" t="s">
        <v>148</v>
      </c>
      <c r="N4" s="109" t="s">
        <v>149</v>
      </c>
      <c r="O4" s="109" t="s">
        <v>150</v>
      </c>
      <c r="P4" s="295" t="s">
        <v>6</v>
      </c>
      <c r="Q4" s="296"/>
    </row>
    <row r="5" spans="1:17" ht="14.4" customHeight="1" thickBot="1" x14ac:dyDescent="0.35">
      <c r="A5" s="62"/>
      <c r="B5" s="21" t="s">
        <v>20</v>
      </c>
      <c r="C5" s="22" t="s">
        <v>20</v>
      </c>
      <c r="D5" s="22" t="s">
        <v>21</v>
      </c>
      <c r="E5" s="22" t="s">
        <v>21</v>
      </c>
      <c r="F5" s="22" t="s">
        <v>21</v>
      </c>
      <c r="G5" s="22" t="s">
        <v>21</v>
      </c>
      <c r="H5" s="22" t="s">
        <v>21</v>
      </c>
      <c r="I5" s="22" t="s">
        <v>21</v>
      </c>
      <c r="J5" s="22" t="s">
        <v>21</v>
      </c>
      <c r="K5" s="22" t="s">
        <v>21</v>
      </c>
      <c r="L5" s="22" t="s">
        <v>21</v>
      </c>
      <c r="M5" s="22" t="s">
        <v>21</v>
      </c>
      <c r="N5" s="22" t="s">
        <v>21</v>
      </c>
      <c r="O5" s="22" t="s">
        <v>21</v>
      </c>
      <c r="P5" s="22" t="s">
        <v>21</v>
      </c>
      <c r="Q5" s="23" t="s">
        <v>22</v>
      </c>
    </row>
    <row r="6" spans="1:17" ht="14.4" customHeight="1" x14ac:dyDescent="0.3">
      <c r="A6" s="14" t="s">
        <v>23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9.8813129168249309E-324</v>
      </c>
      <c r="Q6" s="72" t="s">
        <v>215</v>
      </c>
    </row>
    <row r="7" spans="1:17" ht="14.4" customHeight="1" x14ac:dyDescent="0.3">
      <c r="A7" s="15" t="s">
        <v>24</v>
      </c>
      <c r="B7" s="46">
        <v>56.910186602358998</v>
      </c>
      <c r="C7" s="47">
        <v>4.7425155501959999</v>
      </c>
      <c r="D7" s="47">
        <v>2.1342300000000001</v>
      </c>
      <c r="E7" s="47">
        <v>5.9915799999999999</v>
      </c>
      <c r="F7" s="47">
        <v>4.9406564584124654E-324</v>
      </c>
      <c r="G7" s="47">
        <v>4.9406564584124654E-324</v>
      </c>
      <c r="H7" s="47">
        <v>4.9406564584124654E-324</v>
      </c>
      <c r="I7" s="47">
        <v>4.9406564584124654E-324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8.1258099999999995</v>
      </c>
      <c r="Q7" s="73">
        <v>0.85669829797999997</v>
      </c>
    </row>
    <row r="8" spans="1:17" ht="14.4" customHeight="1" x14ac:dyDescent="0.3">
      <c r="A8" s="15" t="s">
        <v>25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9.8813129168249309E-324</v>
      </c>
      <c r="Q8" s="73" t="s">
        <v>215</v>
      </c>
    </row>
    <row r="9" spans="1:17" ht="14.4" customHeight="1" x14ac:dyDescent="0.3">
      <c r="A9" s="15" t="s">
        <v>26</v>
      </c>
      <c r="B9" s="46">
        <v>17155.295701250001</v>
      </c>
      <c r="C9" s="47">
        <v>1429.60797510417</v>
      </c>
      <c r="D9" s="47">
        <v>1135.3646000000099</v>
      </c>
      <c r="E9" s="47">
        <v>1600.39483</v>
      </c>
      <c r="F9" s="47">
        <v>4.9406564584124654E-324</v>
      </c>
      <c r="G9" s="47">
        <v>4.9406564584124654E-324</v>
      </c>
      <c r="H9" s="47">
        <v>4.9406564584124654E-324</v>
      </c>
      <c r="I9" s="47">
        <v>4.9406564584124654E-324</v>
      </c>
      <c r="J9" s="47">
        <v>4.9406564584124654E-324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2735.7594300000001</v>
      </c>
      <c r="Q9" s="73">
        <v>0.95682154745900005</v>
      </c>
    </row>
    <row r="10" spans="1:17" ht="14.4" customHeight="1" x14ac:dyDescent="0.3">
      <c r="A10" s="15" t="s">
        <v>27</v>
      </c>
      <c r="B10" s="46">
        <v>4.9406564584124654E-324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9.8813129168249309E-324</v>
      </c>
      <c r="Q10" s="73" t="s">
        <v>215</v>
      </c>
    </row>
    <row r="11" spans="1:17" ht="14.4" customHeight="1" x14ac:dyDescent="0.3">
      <c r="A11" s="15" t="s">
        <v>28</v>
      </c>
      <c r="B11" s="46">
        <v>185.50793023071199</v>
      </c>
      <c r="C11" s="47">
        <v>15.458994185891999</v>
      </c>
      <c r="D11" s="47">
        <v>15.47306</v>
      </c>
      <c r="E11" s="47">
        <v>15.69684</v>
      </c>
      <c r="F11" s="47">
        <v>4.9406564584124654E-324</v>
      </c>
      <c r="G11" s="47">
        <v>4.9406564584124654E-324</v>
      </c>
      <c r="H11" s="47">
        <v>4.9406564584124654E-324</v>
      </c>
      <c r="I11" s="47">
        <v>4.9406564584124654E-324</v>
      </c>
      <c r="J11" s="47">
        <v>4.9406564584124654E-324</v>
      </c>
      <c r="K11" s="47">
        <v>4.9406564584124654E-324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31.169899999999998</v>
      </c>
      <c r="Q11" s="73">
        <v>1.0081477366889999</v>
      </c>
    </row>
    <row r="12" spans="1:17" ht="14.4" customHeight="1" x14ac:dyDescent="0.3">
      <c r="A12" s="15" t="s">
        <v>29</v>
      </c>
      <c r="B12" s="46">
        <v>0.44867861067300002</v>
      </c>
      <c r="C12" s="47">
        <v>3.7389884222E-2</v>
      </c>
      <c r="D12" s="47">
        <v>4.9406564584124654E-324</v>
      </c>
      <c r="E12" s="47">
        <v>4.9406564584124654E-324</v>
      </c>
      <c r="F12" s="47">
        <v>4.9406564584124654E-324</v>
      </c>
      <c r="G12" s="47">
        <v>4.9406564584124654E-324</v>
      </c>
      <c r="H12" s="47">
        <v>4.9406564584124654E-324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9.8813129168249309E-324</v>
      </c>
      <c r="Q12" s="73">
        <v>1.3339772437713657E-322</v>
      </c>
    </row>
    <row r="13" spans="1:17" ht="14.4" customHeight="1" x14ac:dyDescent="0.3">
      <c r="A13" s="15" t="s">
        <v>30</v>
      </c>
      <c r="B13" s="46">
        <v>16.888646652279999</v>
      </c>
      <c r="C13" s="47">
        <v>1.4073872210230001</v>
      </c>
      <c r="D13" s="47">
        <v>2.4782299999999999</v>
      </c>
      <c r="E13" s="47">
        <v>1.4277500000000001</v>
      </c>
      <c r="F13" s="47">
        <v>4.9406564584124654E-324</v>
      </c>
      <c r="G13" s="47">
        <v>4.9406564584124654E-324</v>
      </c>
      <c r="H13" s="47">
        <v>4.9406564584124654E-324</v>
      </c>
      <c r="I13" s="47">
        <v>4.9406564584124654E-324</v>
      </c>
      <c r="J13" s="47">
        <v>4.9406564584124654E-324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3.90598</v>
      </c>
      <c r="Q13" s="73">
        <v>1.3876706927739999</v>
      </c>
    </row>
    <row r="14" spans="1:17" ht="14.4" customHeight="1" x14ac:dyDescent="0.3">
      <c r="A14" s="15" t="s">
        <v>31</v>
      </c>
      <c r="B14" s="46">
        <v>0</v>
      </c>
      <c r="C14" s="47">
        <v>0</v>
      </c>
      <c r="D14" s="47">
        <v>4.9406564584124654E-324</v>
      </c>
      <c r="E14" s="47">
        <v>4.9406564584124654E-324</v>
      </c>
      <c r="F14" s="47">
        <v>4.9406564584124654E-324</v>
      </c>
      <c r="G14" s="47">
        <v>4.9406564584124654E-324</v>
      </c>
      <c r="H14" s="47">
        <v>4.9406564584124654E-324</v>
      </c>
      <c r="I14" s="47">
        <v>4.9406564584124654E-324</v>
      </c>
      <c r="J14" s="47">
        <v>4.9406564584124654E-324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9.8813129168249309E-324</v>
      </c>
      <c r="Q14" s="73" t="s">
        <v>215</v>
      </c>
    </row>
    <row r="15" spans="1:17" ht="14.4" customHeight="1" x14ac:dyDescent="0.3">
      <c r="A15" s="15" t="s">
        <v>32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9.8813129168249309E-324</v>
      </c>
      <c r="Q15" s="73" t="s">
        <v>215</v>
      </c>
    </row>
    <row r="16" spans="1:17" ht="14.4" customHeight="1" x14ac:dyDescent="0.3">
      <c r="A16" s="15" t="s">
        <v>33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9.8813129168249309E-324</v>
      </c>
      <c r="Q16" s="73" t="s">
        <v>215</v>
      </c>
    </row>
    <row r="17" spans="1:17" ht="14.4" customHeight="1" x14ac:dyDescent="0.3">
      <c r="A17" s="15" t="s">
        <v>34</v>
      </c>
      <c r="B17" s="46">
        <v>39.459118603755996</v>
      </c>
      <c r="C17" s="47">
        <v>3.288259883646</v>
      </c>
      <c r="D17" s="47">
        <v>4.9406564584124654E-324</v>
      </c>
      <c r="E17" s="47">
        <v>9.3323499999999999</v>
      </c>
      <c r="F17" s="47">
        <v>4.9406564584124654E-324</v>
      </c>
      <c r="G17" s="47">
        <v>4.9406564584124654E-324</v>
      </c>
      <c r="H17" s="47">
        <v>4.9406564584124654E-324</v>
      </c>
      <c r="I17" s="47">
        <v>4.9406564584124654E-324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9.3323499999999999</v>
      </c>
      <c r="Q17" s="73">
        <v>1.4190408194940001</v>
      </c>
    </row>
    <row r="18" spans="1:17" ht="14.4" customHeight="1" x14ac:dyDescent="0.3">
      <c r="A18" s="15" t="s">
        <v>35</v>
      </c>
      <c r="B18" s="46">
        <v>0</v>
      </c>
      <c r="C18" s="47">
        <v>0</v>
      </c>
      <c r="D18" s="47">
        <v>8.423</v>
      </c>
      <c r="E18" s="47">
        <v>1.4119999999999999</v>
      </c>
      <c r="F18" s="47">
        <v>4.9406564584124654E-324</v>
      </c>
      <c r="G18" s="47">
        <v>4.9406564584124654E-324</v>
      </c>
      <c r="H18" s="47">
        <v>4.9406564584124654E-324</v>
      </c>
      <c r="I18" s="47">
        <v>4.9406564584124654E-324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9.8350000000000009</v>
      </c>
      <c r="Q18" s="73" t="s">
        <v>215</v>
      </c>
    </row>
    <row r="19" spans="1:17" ht="14.4" customHeight="1" x14ac:dyDescent="0.3">
      <c r="A19" s="15" t="s">
        <v>36</v>
      </c>
      <c r="B19" s="46">
        <v>477.183394941291</v>
      </c>
      <c r="C19" s="47">
        <v>39.765282911774001</v>
      </c>
      <c r="D19" s="47">
        <v>32.919789999999999</v>
      </c>
      <c r="E19" s="47">
        <v>13.1905</v>
      </c>
      <c r="F19" s="47">
        <v>4.9406564584124654E-324</v>
      </c>
      <c r="G19" s="47">
        <v>4.9406564584124654E-324</v>
      </c>
      <c r="H19" s="47">
        <v>4.9406564584124654E-324</v>
      </c>
      <c r="I19" s="47">
        <v>4.9406564584124654E-324</v>
      </c>
      <c r="J19" s="47">
        <v>4.9406564584124654E-324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46.110289999999999</v>
      </c>
      <c r="Q19" s="73">
        <v>0.57978073615400005</v>
      </c>
    </row>
    <row r="20" spans="1:17" ht="14.4" customHeight="1" x14ac:dyDescent="0.3">
      <c r="A20" s="15" t="s">
        <v>37</v>
      </c>
      <c r="B20" s="46">
        <v>17488.0865005575</v>
      </c>
      <c r="C20" s="47">
        <v>1457.3405417131301</v>
      </c>
      <c r="D20" s="47">
        <v>1398.01542000001</v>
      </c>
      <c r="E20" s="47">
        <v>1349.4979699999999</v>
      </c>
      <c r="F20" s="47">
        <v>4.9406564584124654E-324</v>
      </c>
      <c r="G20" s="47">
        <v>4.9406564584124654E-324</v>
      </c>
      <c r="H20" s="47">
        <v>4.9406564584124654E-324</v>
      </c>
      <c r="I20" s="47">
        <v>4.9406564584124654E-324</v>
      </c>
      <c r="J20" s="47">
        <v>4.9406564584124654E-324</v>
      </c>
      <c r="K20" s="47">
        <v>4.9406564584124654E-324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2747.5133900000101</v>
      </c>
      <c r="Q20" s="73">
        <v>0.94264631750700001</v>
      </c>
    </row>
    <row r="21" spans="1:17" ht="14.4" customHeight="1" x14ac:dyDescent="0.3">
      <c r="A21" s="16" t="s">
        <v>38</v>
      </c>
      <c r="B21" s="46">
        <v>247.00010876394299</v>
      </c>
      <c r="C21" s="47">
        <v>20.583342396995</v>
      </c>
      <c r="D21" s="47">
        <v>20.558</v>
      </c>
      <c r="E21" s="47">
        <v>20.558</v>
      </c>
      <c r="F21" s="47">
        <v>1.4821969375237396E-323</v>
      </c>
      <c r="G21" s="47">
        <v>1.4821969375237396E-323</v>
      </c>
      <c r="H21" s="47">
        <v>1.4821969375237396E-323</v>
      </c>
      <c r="I21" s="47">
        <v>1.4821969375237396E-323</v>
      </c>
      <c r="J21" s="47">
        <v>1.4821969375237396E-323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41.116</v>
      </c>
      <c r="Q21" s="73">
        <v>0.99876879097100002</v>
      </c>
    </row>
    <row r="22" spans="1:17" ht="14.4" customHeight="1" x14ac:dyDescent="0.3">
      <c r="A22" s="15" t="s">
        <v>39</v>
      </c>
      <c r="B22" s="46">
        <v>0</v>
      </c>
      <c r="C22" s="47">
        <v>0</v>
      </c>
      <c r="D22" s="47">
        <v>4.9406564584124654E-324</v>
      </c>
      <c r="E22" s="47">
        <v>4.9406564584124654E-324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9.8813129168249309E-324</v>
      </c>
      <c r="Q22" s="73" t="s">
        <v>215</v>
      </c>
    </row>
    <row r="23" spans="1:17" ht="14.4" customHeight="1" x14ac:dyDescent="0.3">
      <c r="A23" s="16" t="s">
        <v>40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3.9525251667299724E-323</v>
      </c>
      <c r="Q23" s="73" t="s">
        <v>215</v>
      </c>
    </row>
    <row r="24" spans="1:17" ht="14.4" customHeight="1" x14ac:dyDescent="0.3">
      <c r="A24" s="16" t="s">
        <v>41</v>
      </c>
      <c r="B24" s="46">
        <v>-7.2759576141834308E-12</v>
      </c>
      <c r="C24" s="47">
        <v>4.5474735088646402E-13</v>
      </c>
      <c r="D24" s="47">
        <v>10.461650000000001</v>
      </c>
      <c r="E24" s="47">
        <v>3.2998400000000001</v>
      </c>
      <c r="F24" s="47">
        <v>-1.0869444208507424E-322</v>
      </c>
      <c r="G24" s="47">
        <v>-1.0869444208507424E-322</v>
      </c>
      <c r="H24" s="47">
        <v>-1.0869444208507424E-322</v>
      </c>
      <c r="I24" s="47">
        <v>-1.0869444208507424E-322</v>
      </c>
      <c r="J24" s="47">
        <v>-1.0869444208507424E-322</v>
      </c>
      <c r="K24" s="47">
        <v>-1.0869444208507424E-322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13.76149</v>
      </c>
      <c r="Q24" s="73"/>
    </row>
    <row r="25" spans="1:17" ht="14.4" customHeight="1" x14ac:dyDescent="0.3">
      <c r="A25" s="17" t="s">
        <v>42</v>
      </c>
      <c r="B25" s="49">
        <v>35666.780266212503</v>
      </c>
      <c r="C25" s="50">
        <v>2972.23168885104</v>
      </c>
      <c r="D25" s="50">
        <v>2625.82798000001</v>
      </c>
      <c r="E25" s="50">
        <v>3020.8016600000001</v>
      </c>
      <c r="F25" s="50">
        <v>4.9406564584124654E-324</v>
      </c>
      <c r="G25" s="50">
        <v>4.9406564584124654E-324</v>
      </c>
      <c r="H25" s="50">
        <v>4.9406564584124654E-324</v>
      </c>
      <c r="I25" s="50">
        <v>4.9406564584124654E-324</v>
      </c>
      <c r="J25" s="50">
        <v>4.9406564584124654E-324</v>
      </c>
      <c r="K25" s="50">
        <v>4.9406564584124654E-324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5646.6296400000101</v>
      </c>
      <c r="Q25" s="74">
        <v>0.94989728781500005</v>
      </c>
    </row>
    <row r="26" spans="1:17" ht="14.4" customHeight="1" x14ac:dyDescent="0.3">
      <c r="A26" s="15" t="s">
        <v>43</v>
      </c>
      <c r="B26" s="46">
        <v>2513.0076552310702</v>
      </c>
      <c r="C26" s="47">
        <v>209.41730460259001</v>
      </c>
      <c r="D26" s="47">
        <v>195.38910999999999</v>
      </c>
      <c r="E26" s="47">
        <v>180.77781999999999</v>
      </c>
      <c r="F26" s="47">
        <v>4.9406564584124654E-324</v>
      </c>
      <c r="G26" s="47">
        <v>4.9406564584124654E-324</v>
      </c>
      <c r="H26" s="47">
        <v>4.9406564584124654E-324</v>
      </c>
      <c r="I26" s="47">
        <v>4.9406564584124654E-324</v>
      </c>
      <c r="J26" s="47">
        <v>4.9406564584124654E-324</v>
      </c>
      <c r="K26" s="47">
        <v>4.9406564584124654E-324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376.16692999999998</v>
      </c>
      <c r="Q26" s="73">
        <v>0.89812761823499998</v>
      </c>
    </row>
    <row r="27" spans="1:17" ht="14.4" customHeight="1" x14ac:dyDescent="0.3">
      <c r="A27" s="18" t="s">
        <v>44</v>
      </c>
      <c r="B27" s="49">
        <v>38179.787921443603</v>
      </c>
      <c r="C27" s="50">
        <v>3181.6489934536298</v>
      </c>
      <c r="D27" s="50">
        <v>2821.2170900000101</v>
      </c>
      <c r="E27" s="50">
        <v>3201.5794799999999</v>
      </c>
      <c r="F27" s="50">
        <v>9.8813129168249309E-324</v>
      </c>
      <c r="G27" s="50">
        <v>9.8813129168249309E-324</v>
      </c>
      <c r="H27" s="50">
        <v>9.8813129168249309E-324</v>
      </c>
      <c r="I27" s="50">
        <v>9.8813129168249309E-324</v>
      </c>
      <c r="J27" s="50">
        <v>9.8813129168249309E-324</v>
      </c>
      <c r="K27" s="50">
        <v>9.8813129168249309E-324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6022.7965700000104</v>
      </c>
      <c r="Q27" s="74">
        <v>0.94648978916100002</v>
      </c>
    </row>
    <row r="28" spans="1:17" ht="14.4" customHeight="1" x14ac:dyDescent="0.3">
      <c r="A28" s="16" t="s">
        <v>45</v>
      </c>
      <c r="B28" s="46">
        <v>619.37185699856195</v>
      </c>
      <c r="C28" s="47">
        <v>51.614321416545998</v>
      </c>
      <c r="D28" s="47">
        <v>21.66122</v>
      </c>
      <c r="E28" s="47">
        <v>26.207000000000001</v>
      </c>
      <c r="F28" s="47">
        <v>1.2351641146031164E-322</v>
      </c>
      <c r="G28" s="47">
        <v>1.2351641146031164E-322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47.868220000000001</v>
      </c>
      <c r="Q28" s="73">
        <v>0.46371063966600001</v>
      </c>
    </row>
    <row r="29" spans="1:17" ht="14.4" customHeight="1" x14ac:dyDescent="0.3">
      <c r="A29" s="16" t="s">
        <v>46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1.9762625833649862E-323</v>
      </c>
      <c r="Q29" s="73" t="s">
        <v>215</v>
      </c>
    </row>
    <row r="30" spans="1:17" ht="14.4" customHeight="1" x14ac:dyDescent="0.3">
      <c r="A30" s="16" t="s">
        <v>47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9.8813129168249309E-323</v>
      </c>
      <c r="Q30" s="73">
        <v>0</v>
      </c>
    </row>
    <row r="31" spans="1:17" ht="14.4" customHeight="1" thickBot="1" x14ac:dyDescent="0.35">
      <c r="A31" s="19" t="s">
        <v>48</v>
      </c>
      <c r="B31" s="52">
        <v>1.9762625833649862E-323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4.9406564584124654E-323</v>
      </c>
      <c r="Q31" s="75" t="s">
        <v>215</v>
      </c>
    </row>
    <row r="32" spans="1:17" ht="14.4" customHeight="1" x14ac:dyDescent="0.3"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</row>
    <row r="33" spans="1:17" ht="14.4" customHeight="1" x14ac:dyDescent="0.3">
      <c r="A33" s="93" t="s">
        <v>132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1:17" ht="14.4" customHeight="1" x14ac:dyDescent="0.3">
      <c r="A34" s="116" t="s">
        <v>160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1:17" ht="14.4" customHeight="1" x14ac:dyDescent="0.3">
      <c r="A35" s="117" t="s">
        <v>49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0" customWidth="1"/>
    <col min="2" max="11" width="10" style="110" customWidth="1"/>
    <col min="12" max="16384" width="8.88671875" style="110"/>
  </cols>
  <sheetData>
    <row r="1" spans="1:11" s="55" customFormat="1" ht="18.600000000000001" customHeight="1" thickBot="1" x14ac:dyDescent="0.4">
      <c r="A1" s="292" t="s">
        <v>50</v>
      </c>
      <c r="B1" s="292"/>
      <c r="C1" s="292"/>
      <c r="D1" s="292"/>
      <c r="E1" s="292"/>
      <c r="F1" s="292"/>
      <c r="G1" s="292"/>
      <c r="H1" s="297"/>
      <c r="I1" s="297"/>
      <c r="J1" s="297"/>
      <c r="K1" s="297"/>
    </row>
    <row r="2" spans="1:11" s="55" customFormat="1" ht="14.4" customHeight="1" thickBot="1" x14ac:dyDescent="0.35">
      <c r="A2" s="207" t="s">
        <v>214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93" t="s">
        <v>51</v>
      </c>
      <c r="C3" s="294"/>
      <c r="D3" s="294"/>
      <c r="E3" s="294"/>
      <c r="F3" s="300" t="s">
        <v>52</v>
      </c>
      <c r="G3" s="294"/>
      <c r="H3" s="294"/>
      <c r="I3" s="294"/>
      <c r="J3" s="294"/>
      <c r="K3" s="301"/>
    </row>
    <row r="4" spans="1:11" ht="14.4" customHeight="1" x14ac:dyDescent="0.3">
      <c r="A4" s="61"/>
      <c r="B4" s="298"/>
      <c r="C4" s="299"/>
      <c r="D4" s="299"/>
      <c r="E4" s="299"/>
      <c r="F4" s="302" t="s">
        <v>155</v>
      </c>
      <c r="G4" s="304" t="s">
        <v>53</v>
      </c>
      <c r="H4" s="121" t="s">
        <v>121</v>
      </c>
      <c r="I4" s="302" t="s">
        <v>54</v>
      </c>
      <c r="J4" s="304" t="s">
        <v>157</v>
      </c>
      <c r="K4" s="305" t="s">
        <v>158</v>
      </c>
    </row>
    <row r="5" spans="1:11" ht="42" thickBot="1" x14ac:dyDescent="0.35">
      <c r="A5" s="62"/>
      <c r="B5" s="24" t="s">
        <v>151</v>
      </c>
      <c r="C5" s="25" t="s">
        <v>152</v>
      </c>
      <c r="D5" s="26" t="s">
        <v>153</v>
      </c>
      <c r="E5" s="26" t="s">
        <v>154</v>
      </c>
      <c r="F5" s="303"/>
      <c r="G5" s="303"/>
      <c r="H5" s="25" t="s">
        <v>156</v>
      </c>
      <c r="I5" s="303"/>
      <c r="J5" s="303"/>
      <c r="K5" s="306"/>
    </row>
    <row r="6" spans="1:11" ht="14.4" customHeight="1" thickBot="1" x14ac:dyDescent="0.35">
      <c r="A6" s="355" t="s">
        <v>217</v>
      </c>
      <c r="B6" s="337">
        <v>32348.680431079199</v>
      </c>
      <c r="C6" s="337">
        <v>35057.865810000003</v>
      </c>
      <c r="D6" s="338">
        <v>2709.1853789208299</v>
      </c>
      <c r="E6" s="339">
        <v>1.0837494866190001</v>
      </c>
      <c r="F6" s="337">
        <v>35666.780266212503</v>
      </c>
      <c r="G6" s="338">
        <v>5944.4633777020899</v>
      </c>
      <c r="H6" s="340">
        <v>3020.8016600000001</v>
      </c>
      <c r="I6" s="337">
        <v>5646.6296400000101</v>
      </c>
      <c r="J6" s="338">
        <v>-297.83373770207697</v>
      </c>
      <c r="K6" s="341">
        <v>0.15831621463500001</v>
      </c>
    </row>
    <row r="7" spans="1:11" ht="14.4" customHeight="1" thickBot="1" x14ac:dyDescent="0.35">
      <c r="A7" s="356" t="s">
        <v>218</v>
      </c>
      <c r="B7" s="337">
        <v>14602.5083946823</v>
      </c>
      <c r="C7" s="337">
        <v>17039.72971</v>
      </c>
      <c r="D7" s="338">
        <v>2437.2213153176799</v>
      </c>
      <c r="E7" s="339">
        <v>1.166904291334</v>
      </c>
      <c r="F7" s="337">
        <v>17415.051143346001</v>
      </c>
      <c r="G7" s="338">
        <v>2902.5085238910101</v>
      </c>
      <c r="H7" s="340">
        <v>1623.5108399999999</v>
      </c>
      <c r="I7" s="337">
        <v>2778.9606100000101</v>
      </c>
      <c r="J7" s="338">
        <v>-123.54791389099999</v>
      </c>
      <c r="K7" s="341">
        <v>0.15957234848900001</v>
      </c>
    </row>
    <row r="8" spans="1:11" ht="14.4" customHeight="1" thickBot="1" x14ac:dyDescent="0.35">
      <c r="A8" s="357" t="s">
        <v>219</v>
      </c>
      <c r="B8" s="337">
        <v>14602.5083946823</v>
      </c>
      <c r="C8" s="337">
        <v>17039.72971</v>
      </c>
      <c r="D8" s="338">
        <v>2437.2213153176799</v>
      </c>
      <c r="E8" s="339">
        <v>1.166904291334</v>
      </c>
      <c r="F8" s="337">
        <v>17415.051143346001</v>
      </c>
      <c r="G8" s="338">
        <v>2902.5085238910101</v>
      </c>
      <c r="H8" s="340">
        <v>1623.5108399999999</v>
      </c>
      <c r="I8" s="337">
        <v>2778.9606100000101</v>
      </c>
      <c r="J8" s="338">
        <v>-123.54791389099999</v>
      </c>
      <c r="K8" s="341">
        <v>0.15957234848900001</v>
      </c>
    </row>
    <row r="9" spans="1:11" ht="14.4" customHeight="1" thickBot="1" x14ac:dyDescent="0.35">
      <c r="A9" s="358" t="s">
        <v>220</v>
      </c>
      <c r="B9" s="342">
        <v>4.9406564584124654E-324</v>
      </c>
      <c r="C9" s="342">
        <v>-7.9999999999999898E-5</v>
      </c>
      <c r="D9" s="343">
        <v>-7.9999999999999898E-5</v>
      </c>
      <c r="E9" s="344" t="s">
        <v>221</v>
      </c>
      <c r="F9" s="342">
        <v>0</v>
      </c>
      <c r="G9" s="343">
        <v>0</v>
      </c>
      <c r="H9" s="345">
        <v>-1.6000000000000001E-4</v>
      </c>
      <c r="I9" s="342">
        <v>-5.1000000000000004E-4</v>
      </c>
      <c r="J9" s="343">
        <v>-5.1000000000000004E-4</v>
      </c>
      <c r="K9" s="346" t="s">
        <v>215</v>
      </c>
    </row>
    <row r="10" spans="1:11" ht="14.4" customHeight="1" thickBot="1" x14ac:dyDescent="0.35">
      <c r="A10" s="359" t="s">
        <v>222</v>
      </c>
      <c r="B10" s="337">
        <v>4.9406564584124654E-324</v>
      </c>
      <c r="C10" s="337">
        <v>-7.9999999999999898E-5</v>
      </c>
      <c r="D10" s="338">
        <v>-7.9999999999999898E-5</v>
      </c>
      <c r="E10" s="347" t="s">
        <v>221</v>
      </c>
      <c r="F10" s="337">
        <v>0</v>
      </c>
      <c r="G10" s="338">
        <v>0</v>
      </c>
      <c r="H10" s="340">
        <v>-1.6000000000000001E-4</v>
      </c>
      <c r="I10" s="337">
        <v>-5.1000000000000004E-4</v>
      </c>
      <c r="J10" s="338">
        <v>-5.1000000000000004E-4</v>
      </c>
      <c r="K10" s="348" t="s">
        <v>215</v>
      </c>
    </row>
    <row r="11" spans="1:11" ht="14.4" customHeight="1" thickBot="1" x14ac:dyDescent="0.35">
      <c r="A11" s="358" t="s">
        <v>223</v>
      </c>
      <c r="B11" s="342">
        <v>49.458271022384999</v>
      </c>
      <c r="C11" s="342">
        <v>58.353020000000001</v>
      </c>
      <c r="D11" s="343">
        <v>8.8947489776140003</v>
      </c>
      <c r="E11" s="349">
        <v>1.1798435083500001</v>
      </c>
      <c r="F11" s="342">
        <v>56.910186602358998</v>
      </c>
      <c r="G11" s="343">
        <v>9.4850311003929999</v>
      </c>
      <c r="H11" s="345">
        <v>5.9915799999999999</v>
      </c>
      <c r="I11" s="342">
        <v>8.1258099999999995</v>
      </c>
      <c r="J11" s="343">
        <v>-1.3592211003929999</v>
      </c>
      <c r="K11" s="350">
        <v>0.14278304966300001</v>
      </c>
    </row>
    <row r="12" spans="1:11" ht="14.4" customHeight="1" thickBot="1" x14ac:dyDescent="0.35">
      <c r="A12" s="359" t="s">
        <v>224</v>
      </c>
      <c r="B12" s="337">
        <v>45.249227044198001</v>
      </c>
      <c r="C12" s="337">
        <v>45.33455</v>
      </c>
      <c r="D12" s="338">
        <v>8.5322955800999994E-2</v>
      </c>
      <c r="E12" s="339">
        <v>1.0018856223929999</v>
      </c>
      <c r="F12" s="337">
        <v>45.368890498098999</v>
      </c>
      <c r="G12" s="338">
        <v>7.5614817496829998</v>
      </c>
      <c r="H12" s="340">
        <v>5.3225600000000002</v>
      </c>
      <c r="I12" s="337">
        <v>7.4567899999999998</v>
      </c>
      <c r="J12" s="338">
        <v>-0.104691749683</v>
      </c>
      <c r="K12" s="341">
        <v>0.16435909977300001</v>
      </c>
    </row>
    <row r="13" spans="1:11" ht="14.4" customHeight="1" thickBot="1" x14ac:dyDescent="0.35">
      <c r="A13" s="359" t="s">
        <v>225</v>
      </c>
      <c r="B13" s="337">
        <v>4.2090439781870002</v>
      </c>
      <c r="C13" s="337">
        <v>10.36131</v>
      </c>
      <c r="D13" s="338">
        <v>6.1522660218120002</v>
      </c>
      <c r="E13" s="339">
        <v>2.4616777714119999</v>
      </c>
      <c r="F13" s="337">
        <v>8.9991348395529993</v>
      </c>
      <c r="G13" s="338">
        <v>1.499855806592</v>
      </c>
      <c r="H13" s="340">
        <v>0.27600999999999998</v>
      </c>
      <c r="I13" s="337">
        <v>0.27600999999999998</v>
      </c>
      <c r="J13" s="338">
        <v>-1.2238458065919999</v>
      </c>
      <c r="K13" s="341">
        <v>3.0670726121999999E-2</v>
      </c>
    </row>
    <row r="14" spans="1:11" ht="14.4" customHeight="1" thickBot="1" x14ac:dyDescent="0.35">
      <c r="A14" s="359" t="s">
        <v>226</v>
      </c>
      <c r="B14" s="337">
        <v>4.9406564584124654E-324</v>
      </c>
      <c r="C14" s="337">
        <v>2.6571600000000002</v>
      </c>
      <c r="D14" s="338">
        <v>2.6571600000000002</v>
      </c>
      <c r="E14" s="347" t="s">
        <v>221</v>
      </c>
      <c r="F14" s="337">
        <v>2.5421612647059999</v>
      </c>
      <c r="G14" s="338">
        <v>0.423693544117</v>
      </c>
      <c r="H14" s="340">
        <v>0.39301000000000003</v>
      </c>
      <c r="I14" s="337">
        <v>0.39301000000000003</v>
      </c>
      <c r="J14" s="338">
        <v>-3.0683544117E-2</v>
      </c>
      <c r="K14" s="341">
        <v>0.154596801334</v>
      </c>
    </row>
    <row r="15" spans="1:11" ht="14.4" customHeight="1" thickBot="1" x14ac:dyDescent="0.35">
      <c r="A15" s="358" t="s">
        <v>227</v>
      </c>
      <c r="B15" s="342">
        <v>14265.2314158882</v>
      </c>
      <c r="C15" s="342">
        <v>16727.449059999999</v>
      </c>
      <c r="D15" s="343">
        <v>2462.21764411186</v>
      </c>
      <c r="E15" s="349">
        <v>1.1726027130100001</v>
      </c>
      <c r="F15" s="342">
        <v>17155.295701250001</v>
      </c>
      <c r="G15" s="343">
        <v>2859.21595020834</v>
      </c>
      <c r="H15" s="345">
        <v>1600.39483</v>
      </c>
      <c r="I15" s="342">
        <v>2735.7594300000001</v>
      </c>
      <c r="J15" s="343">
        <v>-123.456520208331</v>
      </c>
      <c r="K15" s="350">
        <v>0.15947025790899999</v>
      </c>
    </row>
    <row r="16" spans="1:11" ht="14.4" customHeight="1" thickBot="1" x14ac:dyDescent="0.35">
      <c r="A16" s="359" t="s">
        <v>228</v>
      </c>
      <c r="B16" s="337">
        <v>14004.409454037799</v>
      </c>
      <c r="C16" s="337">
        <v>16473.505819999998</v>
      </c>
      <c r="D16" s="338">
        <v>2469.0963659621998</v>
      </c>
      <c r="E16" s="339">
        <v>1.176308495839</v>
      </c>
      <c r="F16" s="337">
        <v>16899.990900369601</v>
      </c>
      <c r="G16" s="338">
        <v>2816.6651500616099</v>
      </c>
      <c r="H16" s="340">
        <v>1569.26657</v>
      </c>
      <c r="I16" s="337">
        <v>2693.4798300000102</v>
      </c>
      <c r="J16" s="338">
        <v>-123.185320061601</v>
      </c>
      <c r="K16" s="341">
        <v>0.15937759054799999</v>
      </c>
    </row>
    <row r="17" spans="1:11" ht="14.4" customHeight="1" thickBot="1" x14ac:dyDescent="0.35">
      <c r="A17" s="359" t="s">
        <v>229</v>
      </c>
      <c r="B17" s="337">
        <v>47.277730391394002</v>
      </c>
      <c r="C17" s="337">
        <v>93.008799999999994</v>
      </c>
      <c r="D17" s="338">
        <v>45.731069608604997</v>
      </c>
      <c r="E17" s="339">
        <v>1.967285638079</v>
      </c>
      <c r="F17" s="337">
        <v>94.005942512890002</v>
      </c>
      <c r="G17" s="338">
        <v>15.667657085481</v>
      </c>
      <c r="H17" s="340">
        <v>19.560559999999999</v>
      </c>
      <c r="I17" s="337">
        <v>20.31598</v>
      </c>
      <c r="J17" s="338">
        <v>4.6483229145180003</v>
      </c>
      <c r="K17" s="341">
        <v>0.21611378447900001</v>
      </c>
    </row>
    <row r="18" spans="1:11" ht="14.4" customHeight="1" thickBot="1" x14ac:dyDescent="0.35">
      <c r="A18" s="359" t="s">
        <v>230</v>
      </c>
      <c r="B18" s="337">
        <v>20.677497167609999</v>
      </c>
      <c r="C18" s="337">
        <v>16.310189999999999</v>
      </c>
      <c r="D18" s="338">
        <v>-4.3673071676099999</v>
      </c>
      <c r="E18" s="339">
        <v>0.78878937173999997</v>
      </c>
      <c r="F18" s="337">
        <v>16.347280211436999</v>
      </c>
      <c r="G18" s="338">
        <v>2.7245467019060001</v>
      </c>
      <c r="H18" s="340">
        <v>0.82079999999999997</v>
      </c>
      <c r="I18" s="337">
        <v>1.92862</v>
      </c>
      <c r="J18" s="338">
        <v>-0.79592670190600001</v>
      </c>
      <c r="K18" s="341">
        <v>0.11797803518699999</v>
      </c>
    </row>
    <row r="19" spans="1:11" ht="14.4" customHeight="1" thickBot="1" x14ac:dyDescent="0.35">
      <c r="A19" s="359" t="s">
        <v>231</v>
      </c>
      <c r="B19" s="337">
        <v>164.19986869416101</v>
      </c>
      <c r="C19" s="337">
        <v>122.26725</v>
      </c>
      <c r="D19" s="338">
        <v>-41.932618694159999</v>
      </c>
      <c r="E19" s="339">
        <v>0.74462452968000004</v>
      </c>
      <c r="F19" s="337">
        <v>122.26632891921101</v>
      </c>
      <c r="G19" s="338">
        <v>20.377721486534998</v>
      </c>
      <c r="H19" s="340">
        <v>9.3609000000000009</v>
      </c>
      <c r="I19" s="337">
        <v>17.006</v>
      </c>
      <c r="J19" s="338">
        <v>-3.3717214865349998</v>
      </c>
      <c r="K19" s="341">
        <v>0.13908980624699999</v>
      </c>
    </row>
    <row r="20" spans="1:11" ht="14.4" customHeight="1" thickBot="1" x14ac:dyDescent="0.35">
      <c r="A20" s="359" t="s">
        <v>232</v>
      </c>
      <c r="B20" s="337">
        <v>2.7711976638540001</v>
      </c>
      <c r="C20" s="337">
        <v>1.0189999999999999</v>
      </c>
      <c r="D20" s="338">
        <v>-1.752197663854</v>
      </c>
      <c r="E20" s="339">
        <v>0.367711049013</v>
      </c>
      <c r="F20" s="337">
        <v>1.0453062649360001</v>
      </c>
      <c r="G20" s="338">
        <v>0.17421771082199999</v>
      </c>
      <c r="H20" s="340">
        <v>4.9406564584124654E-324</v>
      </c>
      <c r="I20" s="337">
        <v>9.2999999999999999E-2</v>
      </c>
      <c r="J20" s="338">
        <v>-8.1217710821999994E-2</v>
      </c>
      <c r="K20" s="341">
        <v>8.8969140547000003E-2</v>
      </c>
    </row>
    <row r="21" spans="1:11" ht="14.4" customHeight="1" thickBot="1" x14ac:dyDescent="0.35">
      <c r="A21" s="359" t="s">
        <v>233</v>
      </c>
      <c r="B21" s="337">
        <v>25.895667933317</v>
      </c>
      <c r="C21" s="337">
        <v>21.338000000000001</v>
      </c>
      <c r="D21" s="338">
        <v>-4.557667933317</v>
      </c>
      <c r="E21" s="339">
        <v>0.82399882694399995</v>
      </c>
      <c r="F21" s="337">
        <v>21.639942971901</v>
      </c>
      <c r="G21" s="338">
        <v>3.6066571619830001</v>
      </c>
      <c r="H21" s="340">
        <v>1.3859999999999999</v>
      </c>
      <c r="I21" s="337">
        <v>2.9359999999999999</v>
      </c>
      <c r="J21" s="338">
        <v>-0.67065716198299996</v>
      </c>
      <c r="K21" s="341">
        <v>0.13567503407000001</v>
      </c>
    </row>
    <row r="22" spans="1:11" ht="14.4" customHeight="1" thickBot="1" x14ac:dyDescent="0.35">
      <c r="A22" s="358" t="s">
        <v>234</v>
      </c>
      <c r="B22" s="342">
        <v>279.99793378111201</v>
      </c>
      <c r="C22" s="342">
        <v>234.90781000000001</v>
      </c>
      <c r="D22" s="343">
        <v>-45.090123781111998</v>
      </c>
      <c r="E22" s="349">
        <v>0.83896265528699998</v>
      </c>
      <c r="F22" s="342">
        <v>185.50793023071199</v>
      </c>
      <c r="G22" s="343">
        <v>30.917988371785</v>
      </c>
      <c r="H22" s="345">
        <v>15.69684</v>
      </c>
      <c r="I22" s="342">
        <v>31.169899999999998</v>
      </c>
      <c r="J22" s="343">
        <v>0.25191162821399998</v>
      </c>
      <c r="K22" s="350">
        <v>0.168024622781</v>
      </c>
    </row>
    <row r="23" spans="1:11" ht="14.4" customHeight="1" thickBot="1" x14ac:dyDescent="0.35">
      <c r="A23" s="359" t="s">
        <v>235</v>
      </c>
      <c r="B23" s="337">
        <v>43.001946534946001</v>
      </c>
      <c r="C23" s="337">
        <v>-0.20569999999999999</v>
      </c>
      <c r="D23" s="338">
        <v>-43.207646534946001</v>
      </c>
      <c r="E23" s="339">
        <v>-4.7835043889999998E-3</v>
      </c>
      <c r="F23" s="337">
        <v>0</v>
      </c>
      <c r="G23" s="338">
        <v>0</v>
      </c>
      <c r="H23" s="340">
        <v>4.9406564584124654E-324</v>
      </c>
      <c r="I23" s="337">
        <v>0.57799999999999996</v>
      </c>
      <c r="J23" s="338">
        <v>0.57799999999999996</v>
      </c>
      <c r="K23" s="348" t="s">
        <v>215</v>
      </c>
    </row>
    <row r="24" spans="1:11" ht="14.4" customHeight="1" thickBot="1" x14ac:dyDescent="0.35">
      <c r="A24" s="359" t="s">
        <v>236</v>
      </c>
      <c r="B24" s="337">
        <v>8.6696679025620007</v>
      </c>
      <c r="C24" s="337">
        <v>7.7017300000000004</v>
      </c>
      <c r="D24" s="338">
        <v>-0.96793790256199996</v>
      </c>
      <c r="E24" s="339">
        <v>0.888353520176</v>
      </c>
      <c r="F24" s="337">
        <v>7.7522378993750003</v>
      </c>
      <c r="G24" s="338">
        <v>1.292039649895</v>
      </c>
      <c r="H24" s="340">
        <v>2.8863400000000001</v>
      </c>
      <c r="I24" s="337">
        <v>3.1473499999999999</v>
      </c>
      <c r="J24" s="338">
        <v>1.855310350104</v>
      </c>
      <c r="K24" s="341">
        <v>0.40599244255</v>
      </c>
    </row>
    <row r="25" spans="1:11" ht="14.4" customHeight="1" thickBot="1" x14ac:dyDescent="0.35">
      <c r="A25" s="359" t="s">
        <v>237</v>
      </c>
      <c r="B25" s="337">
        <v>16.346845795995002</v>
      </c>
      <c r="C25" s="337">
        <v>28.343440000000001</v>
      </c>
      <c r="D25" s="338">
        <v>11.996594204003999</v>
      </c>
      <c r="E25" s="339">
        <v>1.733878226644</v>
      </c>
      <c r="F25" s="337">
        <v>29.155427142646001</v>
      </c>
      <c r="G25" s="338">
        <v>4.8592378571069998</v>
      </c>
      <c r="H25" s="340">
        <v>2.0354000000000001</v>
      </c>
      <c r="I25" s="337">
        <v>4.6872400000000001</v>
      </c>
      <c r="J25" s="338">
        <v>-0.171997857107</v>
      </c>
      <c r="K25" s="341">
        <v>0.160767323938</v>
      </c>
    </row>
    <row r="26" spans="1:11" ht="14.4" customHeight="1" thickBot="1" x14ac:dyDescent="0.35">
      <c r="A26" s="359" t="s">
        <v>238</v>
      </c>
      <c r="B26" s="337">
        <v>53.012786347639</v>
      </c>
      <c r="C26" s="337">
        <v>48.011299999999999</v>
      </c>
      <c r="D26" s="338">
        <v>-5.0014863476390001</v>
      </c>
      <c r="E26" s="339">
        <v>0.90565509394499999</v>
      </c>
      <c r="F26" s="337">
        <v>50.996742308229997</v>
      </c>
      <c r="G26" s="338">
        <v>8.4994570513709995</v>
      </c>
      <c r="H26" s="340">
        <v>2.1204299999999998</v>
      </c>
      <c r="I26" s="337">
        <v>4.1647100000000004</v>
      </c>
      <c r="J26" s="338">
        <v>-4.334747051371</v>
      </c>
      <c r="K26" s="341">
        <v>8.1666196927000001E-2</v>
      </c>
    </row>
    <row r="27" spans="1:11" ht="14.4" customHeight="1" thickBot="1" x14ac:dyDescent="0.35">
      <c r="A27" s="359" t="s">
        <v>239</v>
      </c>
      <c r="B27" s="337">
        <v>11.187290030052999</v>
      </c>
      <c r="C27" s="337">
        <v>14.06428</v>
      </c>
      <c r="D27" s="338">
        <v>2.876989969946</v>
      </c>
      <c r="E27" s="339">
        <v>1.25716594119</v>
      </c>
      <c r="F27" s="337">
        <v>14.408205945808</v>
      </c>
      <c r="G27" s="338">
        <v>2.4013676576340002</v>
      </c>
      <c r="H27" s="340">
        <v>1.23299</v>
      </c>
      <c r="I27" s="337">
        <v>6.0729899999999999</v>
      </c>
      <c r="J27" s="338">
        <v>3.6716223423650001</v>
      </c>
      <c r="K27" s="341">
        <v>0.42149522451499999</v>
      </c>
    </row>
    <row r="28" spans="1:11" ht="14.4" customHeight="1" thickBot="1" x14ac:dyDescent="0.35">
      <c r="A28" s="359" t="s">
        <v>240</v>
      </c>
      <c r="B28" s="337">
        <v>7.8568182527510002</v>
      </c>
      <c r="C28" s="337">
        <v>9.4097500000000007</v>
      </c>
      <c r="D28" s="338">
        <v>1.552931747248</v>
      </c>
      <c r="E28" s="339">
        <v>1.1976540244780001</v>
      </c>
      <c r="F28" s="337">
        <v>10.520955544158999</v>
      </c>
      <c r="G28" s="338">
        <v>1.7534925906929999</v>
      </c>
      <c r="H28" s="340">
        <v>0.81472999999999995</v>
      </c>
      <c r="I28" s="337">
        <v>2.4441899999999999</v>
      </c>
      <c r="J28" s="338">
        <v>0.69069740930599999</v>
      </c>
      <c r="K28" s="341">
        <v>0.23231635089899999</v>
      </c>
    </row>
    <row r="29" spans="1:11" ht="14.4" customHeight="1" thickBot="1" x14ac:dyDescent="0.35">
      <c r="A29" s="359" t="s">
        <v>241</v>
      </c>
      <c r="B29" s="337">
        <v>4.9406564584124654E-324</v>
      </c>
      <c r="C29" s="337">
        <v>37.91771</v>
      </c>
      <c r="D29" s="338">
        <v>37.91771</v>
      </c>
      <c r="E29" s="347" t="s">
        <v>221</v>
      </c>
      <c r="F29" s="337">
        <v>31.992070527149998</v>
      </c>
      <c r="G29" s="338">
        <v>5.3320117545250003</v>
      </c>
      <c r="H29" s="340">
        <v>4.5422099999999999</v>
      </c>
      <c r="I29" s="337">
        <v>5.5529299999999999</v>
      </c>
      <c r="J29" s="338">
        <v>0.22091824547399999</v>
      </c>
      <c r="K29" s="341">
        <v>0.17357207296999999</v>
      </c>
    </row>
    <row r="30" spans="1:11" ht="14.4" customHeight="1" thickBot="1" x14ac:dyDescent="0.35">
      <c r="A30" s="359" t="s">
        <v>242</v>
      </c>
      <c r="B30" s="337">
        <v>139.922578917164</v>
      </c>
      <c r="C30" s="337">
        <v>89.665300000000002</v>
      </c>
      <c r="D30" s="338">
        <v>-50.257278917162999</v>
      </c>
      <c r="E30" s="339">
        <v>0.64082080743400005</v>
      </c>
      <c r="F30" s="337">
        <v>40.682290863341997</v>
      </c>
      <c r="G30" s="338">
        <v>6.7803818105570004</v>
      </c>
      <c r="H30" s="340">
        <v>2.06474</v>
      </c>
      <c r="I30" s="337">
        <v>4.5224900000000003</v>
      </c>
      <c r="J30" s="338">
        <v>-2.2578918105570001</v>
      </c>
      <c r="K30" s="341">
        <v>0.111166060318</v>
      </c>
    </row>
    <row r="31" spans="1:11" ht="14.4" customHeight="1" thickBot="1" x14ac:dyDescent="0.35">
      <c r="A31" s="358" t="s">
        <v>243</v>
      </c>
      <c r="B31" s="342">
        <v>0</v>
      </c>
      <c r="C31" s="342">
        <v>0.28389999999999999</v>
      </c>
      <c r="D31" s="343">
        <v>0.28389999999999999</v>
      </c>
      <c r="E31" s="344" t="s">
        <v>215</v>
      </c>
      <c r="F31" s="342">
        <v>0.44867861067300002</v>
      </c>
      <c r="G31" s="343">
        <v>7.4779768445000006E-2</v>
      </c>
      <c r="H31" s="345">
        <v>4.9406564584124654E-324</v>
      </c>
      <c r="I31" s="342">
        <v>9.8813129168249309E-324</v>
      </c>
      <c r="J31" s="343">
        <v>-7.4779768445000006E-2</v>
      </c>
      <c r="K31" s="350">
        <v>1.9762625833649862E-323</v>
      </c>
    </row>
    <row r="32" spans="1:11" ht="14.4" customHeight="1" thickBot="1" x14ac:dyDescent="0.35">
      <c r="A32" s="359" t="s">
        <v>244</v>
      </c>
      <c r="B32" s="337">
        <v>0</v>
      </c>
      <c r="C32" s="337">
        <v>0.28389999999999999</v>
      </c>
      <c r="D32" s="338">
        <v>0.28389999999999999</v>
      </c>
      <c r="E32" s="347" t="s">
        <v>215</v>
      </c>
      <c r="F32" s="337">
        <v>0.44867861067300002</v>
      </c>
      <c r="G32" s="338">
        <v>7.4779768445000006E-2</v>
      </c>
      <c r="H32" s="340">
        <v>4.9406564584124654E-324</v>
      </c>
      <c r="I32" s="337">
        <v>9.8813129168249309E-324</v>
      </c>
      <c r="J32" s="338">
        <v>-7.4779768445000006E-2</v>
      </c>
      <c r="K32" s="341">
        <v>1.9762625833649862E-323</v>
      </c>
    </row>
    <row r="33" spans="1:11" ht="14.4" customHeight="1" thickBot="1" x14ac:dyDescent="0.35">
      <c r="A33" s="358" t="s">
        <v>245</v>
      </c>
      <c r="B33" s="342">
        <v>7.8207739906829996</v>
      </c>
      <c r="C33" s="342">
        <v>18.5303</v>
      </c>
      <c r="D33" s="343">
        <v>10.709526009316001</v>
      </c>
      <c r="E33" s="349">
        <v>2.3693690703849999</v>
      </c>
      <c r="F33" s="342">
        <v>16.888646652279999</v>
      </c>
      <c r="G33" s="343">
        <v>2.8147744420460001</v>
      </c>
      <c r="H33" s="345">
        <v>1.4277500000000001</v>
      </c>
      <c r="I33" s="342">
        <v>3.90598</v>
      </c>
      <c r="J33" s="343">
        <v>1.091205557953</v>
      </c>
      <c r="K33" s="350">
        <v>0.23127844879500001</v>
      </c>
    </row>
    <row r="34" spans="1:11" ht="14.4" customHeight="1" thickBot="1" x14ac:dyDescent="0.35">
      <c r="A34" s="359" t="s">
        <v>246</v>
      </c>
      <c r="B34" s="337">
        <v>6.9676925579200004</v>
      </c>
      <c r="C34" s="337">
        <v>17.761890000000001</v>
      </c>
      <c r="D34" s="338">
        <v>10.794197442079</v>
      </c>
      <c r="E34" s="339">
        <v>2.549178203881</v>
      </c>
      <c r="F34" s="337">
        <v>15.888550458221999</v>
      </c>
      <c r="G34" s="338">
        <v>2.6480917430369999</v>
      </c>
      <c r="H34" s="340">
        <v>1.4277500000000001</v>
      </c>
      <c r="I34" s="337">
        <v>3.8101400000000001</v>
      </c>
      <c r="J34" s="338">
        <v>1.1620482569620001</v>
      </c>
      <c r="K34" s="341">
        <v>0.23980412876599999</v>
      </c>
    </row>
    <row r="35" spans="1:11" ht="14.4" customHeight="1" thickBot="1" x14ac:dyDescent="0.35">
      <c r="A35" s="359" t="s">
        <v>247</v>
      </c>
      <c r="B35" s="337">
        <v>0.85308143276199999</v>
      </c>
      <c r="C35" s="337">
        <v>0.76841000000000004</v>
      </c>
      <c r="D35" s="338">
        <v>-8.4671432761999996E-2</v>
      </c>
      <c r="E35" s="339">
        <v>0.90074636545700004</v>
      </c>
      <c r="F35" s="337">
        <v>0</v>
      </c>
      <c r="G35" s="338">
        <v>0</v>
      </c>
      <c r="H35" s="340">
        <v>4.9406564584124654E-324</v>
      </c>
      <c r="I35" s="337">
        <v>9.8813129168249309E-324</v>
      </c>
      <c r="J35" s="338">
        <v>9.8813129168249309E-324</v>
      </c>
      <c r="K35" s="348" t="s">
        <v>215</v>
      </c>
    </row>
    <row r="36" spans="1:11" ht="14.4" customHeight="1" thickBot="1" x14ac:dyDescent="0.35">
      <c r="A36" s="359" t="s">
        <v>248</v>
      </c>
      <c r="B36" s="337">
        <v>4.9406564584124654E-324</v>
      </c>
      <c r="C36" s="337">
        <v>4.9406564584124654E-324</v>
      </c>
      <c r="D36" s="338">
        <v>0</v>
      </c>
      <c r="E36" s="339">
        <v>1</v>
      </c>
      <c r="F36" s="337">
        <v>1.0000961940569999</v>
      </c>
      <c r="G36" s="338">
        <v>0.16668269900900001</v>
      </c>
      <c r="H36" s="340">
        <v>4.9406564584124654E-324</v>
      </c>
      <c r="I36" s="337">
        <v>9.5839999999999995E-2</v>
      </c>
      <c r="J36" s="338">
        <v>-7.0842699009000004E-2</v>
      </c>
      <c r="K36" s="341">
        <v>9.5830781648000005E-2</v>
      </c>
    </row>
    <row r="37" spans="1:11" ht="14.4" customHeight="1" thickBot="1" x14ac:dyDescent="0.35">
      <c r="A37" s="358" t="s">
        <v>249</v>
      </c>
      <c r="B37" s="342">
        <v>0</v>
      </c>
      <c r="C37" s="342">
        <v>0.20569999999999999</v>
      </c>
      <c r="D37" s="343">
        <v>0.20569999999999999</v>
      </c>
      <c r="E37" s="344" t="s">
        <v>215</v>
      </c>
      <c r="F37" s="342">
        <v>0</v>
      </c>
      <c r="G37" s="343">
        <v>0</v>
      </c>
      <c r="H37" s="345">
        <v>4.9406564584124654E-324</v>
      </c>
      <c r="I37" s="342">
        <v>9.8813129168249309E-324</v>
      </c>
      <c r="J37" s="343">
        <v>9.8813129168249309E-324</v>
      </c>
      <c r="K37" s="346" t="s">
        <v>215</v>
      </c>
    </row>
    <row r="38" spans="1:11" ht="14.4" customHeight="1" thickBot="1" x14ac:dyDescent="0.35">
      <c r="A38" s="359" t="s">
        <v>250</v>
      </c>
      <c r="B38" s="337">
        <v>0</v>
      </c>
      <c r="C38" s="337">
        <v>0.20569999999999999</v>
      </c>
      <c r="D38" s="338">
        <v>0.20569999999999999</v>
      </c>
      <c r="E38" s="347" t="s">
        <v>215</v>
      </c>
      <c r="F38" s="337">
        <v>0</v>
      </c>
      <c r="G38" s="338">
        <v>0</v>
      </c>
      <c r="H38" s="340">
        <v>4.9406564584124654E-324</v>
      </c>
      <c r="I38" s="337">
        <v>9.8813129168249309E-324</v>
      </c>
      <c r="J38" s="338">
        <v>9.8813129168249309E-324</v>
      </c>
      <c r="K38" s="348" t="s">
        <v>215</v>
      </c>
    </row>
    <row r="39" spans="1:11" ht="14.4" customHeight="1" thickBot="1" x14ac:dyDescent="0.35">
      <c r="A39" s="360" t="s">
        <v>251</v>
      </c>
      <c r="B39" s="342">
        <v>300.17651906609899</v>
      </c>
      <c r="C39" s="342">
        <v>463.04496</v>
      </c>
      <c r="D39" s="343">
        <v>162.86844093390201</v>
      </c>
      <c r="E39" s="349">
        <v>1.5425755533459999</v>
      </c>
      <c r="F39" s="342">
        <v>516.642513545047</v>
      </c>
      <c r="G39" s="343">
        <v>86.107085590840995</v>
      </c>
      <c r="H39" s="345">
        <v>23.934850000000001</v>
      </c>
      <c r="I39" s="342">
        <v>65.277640000000005</v>
      </c>
      <c r="J39" s="343">
        <v>-20.829445590841001</v>
      </c>
      <c r="K39" s="350">
        <v>0.12634972594800001</v>
      </c>
    </row>
    <row r="40" spans="1:11" ht="14.4" customHeight="1" thickBot="1" x14ac:dyDescent="0.35">
      <c r="A40" s="357" t="s">
        <v>34</v>
      </c>
      <c r="B40" s="337">
        <v>53.852671759083002</v>
      </c>
      <c r="C40" s="337">
        <v>34.902079999999998</v>
      </c>
      <c r="D40" s="338">
        <v>-18.950591759083</v>
      </c>
      <c r="E40" s="339">
        <v>0.64810303481499998</v>
      </c>
      <c r="F40" s="337">
        <v>39.459118603755996</v>
      </c>
      <c r="G40" s="338">
        <v>6.5765197672919999</v>
      </c>
      <c r="H40" s="340">
        <v>9.3323499999999999</v>
      </c>
      <c r="I40" s="337">
        <v>9.3323499999999999</v>
      </c>
      <c r="J40" s="338">
        <v>2.7558302327069999</v>
      </c>
      <c r="K40" s="341">
        <v>0.236506803249</v>
      </c>
    </row>
    <row r="41" spans="1:11" ht="14.4" customHeight="1" thickBot="1" x14ac:dyDescent="0.35">
      <c r="A41" s="361" t="s">
        <v>252</v>
      </c>
      <c r="B41" s="337">
        <v>53.852671759083002</v>
      </c>
      <c r="C41" s="337">
        <v>34.902079999999998</v>
      </c>
      <c r="D41" s="338">
        <v>-18.950591759083</v>
      </c>
      <c r="E41" s="339">
        <v>0.64810303481499998</v>
      </c>
      <c r="F41" s="337">
        <v>39.459118603755996</v>
      </c>
      <c r="G41" s="338">
        <v>6.5765197672919999</v>
      </c>
      <c r="H41" s="340">
        <v>9.3323499999999999</v>
      </c>
      <c r="I41" s="337">
        <v>9.3323499999999999</v>
      </c>
      <c r="J41" s="338">
        <v>2.7558302327069999</v>
      </c>
      <c r="K41" s="341">
        <v>0.236506803249</v>
      </c>
    </row>
    <row r="42" spans="1:11" ht="14.4" customHeight="1" thickBot="1" x14ac:dyDescent="0.35">
      <c r="A42" s="359" t="s">
        <v>253</v>
      </c>
      <c r="B42" s="337">
        <v>28.70938394197</v>
      </c>
      <c r="C42" s="337">
        <v>20.03492</v>
      </c>
      <c r="D42" s="338">
        <v>-8.67446394197</v>
      </c>
      <c r="E42" s="339">
        <v>0.69785266171100002</v>
      </c>
      <c r="F42" s="337">
        <v>18.474998359236999</v>
      </c>
      <c r="G42" s="338">
        <v>3.0791663932060001</v>
      </c>
      <c r="H42" s="340">
        <v>3.1429999999999998</v>
      </c>
      <c r="I42" s="337">
        <v>3.1429999999999998</v>
      </c>
      <c r="J42" s="338">
        <v>6.3833606793E-2</v>
      </c>
      <c r="K42" s="341">
        <v>0.17012180130599999</v>
      </c>
    </row>
    <row r="43" spans="1:11" ht="14.4" customHeight="1" thickBot="1" x14ac:dyDescent="0.35">
      <c r="A43" s="359" t="s">
        <v>254</v>
      </c>
      <c r="B43" s="337">
        <v>17.143877893801001</v>
      </c>
      <c r="C43" s="337">
        <v>10.0067</v>
      </c>
      <c r="D43" s="338">
        <v>-7.1371778937999997</v>
      </c>
      <c r="E43" s="339">
        <v>0.58368941157800003</v>
      </c>
      <c r="F43" s="337">
        <v>13.011660572873</v>
      </c>
      <c r="G43" s="338">
        <v>2.1686100954779999</v>
      </c>
      <c r="H43" s="340">
        <v>4.9406564584124654E-324</v>
      </c>
      <c r="I43" s="337">
        <v>9.8813129168249309E-324</v>
      </c>
      <c r="J43" s="338">
        <v>-2.1686100954779999</v>
      </c>
      <c r="K43" s="341">
        <v>0</v>
      </c>
    </row>
    <row r="44" spans="1:11" ht="14.4" customHeight="1" thickBot="1" x14ac:dyDescent="0.35">
      <c r="A44" s="359" t="s">
        <v>255</v>
      </c>
      <c r="B44" s="337">
        <v>4.9406564584124654E-324</v>
      </c>
      <c r="C44" s="337">
        <v>3.89655</v>
      </c>
      <c r="D44" s="338">
        <v>3.89655</v>
      </c>
      <c r="E44" s="347" t="s">
        <v>221</v>
      </c>
      <c r="F44" s="337">
        <v>6.9197973384919997</v>
      </c>
      <c r="G44" s="338">
        <v>1.1532995564149999</v>
      </c>
      <c r="H44" s="340">
        <v>4.9406564584124654E-324</v>
      </c>
      <c r="I44" s="337">
        <v>9.8813129168249309E-324</v>
      </c>
      <c r="J44" s="338">
        <v>-1.1532995564149999</v>
      </c>
      <c r="K44" s="341">
        <v>0</v>
      </c>
    </row>
    <row r="45" spans="1:11" ht="14.4" customHeight="1" thickBot="1" x14ac:dyDescent="0.35">
      <c r="A45" s="359" t="s">
        <v>256</v>
      </c>
      <c r="B45" s="337">
        <v>7.9994099233120002</v>
      </c>
      <c r="C45" s="337">
        <v>0.96391000000000004</v>
      </c>
      <c r="D45" s="338">
        <v>-7.0354999233119999</v>
      </c>
      <c r="E45" s="339">
        <v>0.12049763785500001</v>
      </c>
      <c r="F45" s="337">
        <v>1.0526623331510001</v>
      </c>
      <c r="G45" s="338">
        <v>0.17544372219099999</v>
      </c>
      <c r="H45" s="340">
        <v>6.1893500000000001</v>
      </c>
      <c r="I45" s="337">
        <v>6.1893500000000001</v>
      </c>
      <c r="J45" s="338">
        <v>6.0139062778080001</v>
      </c>
      <c r="K45" s="341">
        <v>5.8797107154650003</v>
      </c>
    </row>
    <row r="46" spans="1:11" ht="14.4" customHeight="1" thickBot="1" x14ac:dyDescent="0.35">
      <c r="A46" s="362" t="s">
        <v>35</v>
      </c>
      <c r="B46" s="342">
        <v>0</v>
      </c>
      <c r="C46" s="342">
        <v>10.827999999999999</v>
      </c>
      <c r="D46" s="343">
        <v>10.827999999999999</v>
      </c>
      <c r="E46" s="344" t="s">
        <v>215</v>
      </c>
      <c r="F46" s="342">
        <v>0</v>
      </c>
      <c r="G46" s="343">
        <v>0</v>
      </c>
      <c r="H46" s="345">
        <v>1.4119999999999999</v>
      </c>
      <c r="I46" s="342">
        <v>9.8350000000000009</v>
      </c>
      <c r="J46" s="343">
        <v>9.8350000000000009</v>
      </c>
      <c r="K46" s="346" t="s">
        <v>215</v>
      </c>
    </row>
    <row r="47" spans="1:11" ht="14.4" customHeight="1" thickBot="1" x14ac:dyDescent="0.35">
      <c r="A47" s="358" t="s">
        <v>257</v>
      </c>
      <c r="B47" s="342">
        <v>0</v>
      </c>
      <c r="C47" s="342">
        <v>10.827999999999999</v>
      </c>
      <c r="D47" s="343">
        <v>10.827999999999999</v>
      </c>
      <c r="E47" s="344" t="s">
        <v>215</v>
      </c>
      <c r="F47" s="342">
        <v>0</v>
      </c>
      <c r="G47" s="343">
        <v>0</v>
      </c>
      <c r="H47" s="345">
        <v>1.4119999999999999</v>
      </c>
      <c r="I47" s="342">
        <v>9.8350000000000009</v>
      </c>
      <c r="J47" s="343">
        <v>9.8350000000000009</v>
      </c>
      <c r="K47" s="346" t="s">
        <v>215</v>
      </c>
    </row>
    <row r="48" spans="1:11" ht="14.4" customHeight="1" thickBot="1" x14ac:dyDescent="0.35">
      <c r="A48" s="359" t="s">
        <v>258</v>
      </c>
      <c r="B48" s="337">
        <v>0</v>
      </c>
      <c r="C48" s="337">
        <v>8.7919999999999998</v>
      </c>
      <c r="D48" s="338">
        <v>8.7919999999999998</v>
      </c>
      <c r="E48" s="347" t="s">
        <v>215</v>
      </c>
      <c r="F48" s="337">
        <v>0</v>
      </c>
      <c r="G48" s="338">
        <v>0</v>
      </c>
      <c r="H48" s="340">
        <v>1.012</v>
      </c>
      <c r="I48" s="337">
        <v>6.3550000000000004</v>
      </c>
      <c r="J48" s="338">
        <v>6.3550000000000004</v>
      </c>
      <c r="K48" s="348" t="s">
        <v>215</v>
      </c>
    </row>
    <row r="49" spans="1:11" ht="14.4" customHeight="1" thickBot="1" x14ac:dyDescent="0.35">
      <c r="A49" s="359" t="s">
        <v>259</v>
      </c>
      <c r="B49" s="337">
        <v>0</v>
      </c>
      <c r="C49" s="337">
        <v>2.036</v>
      </c>
      <c r="D49" s="338">
        <v>2.036</v>
      </c>
      <c r="E49" s="347" t="s">
        <v>215</v>
      </c>
      <c r="F49" s="337">
        <v>0</v>
      </c>
      <c r="G49" s="338">
        <v>0</v>
      </c>
      <c r="H49" s="340">
        <v>0.4</v>
      </c>
      <c r="I49" s="337">
        <v>3.48</v>
      </c>
      <c r="J49" s="338">
        <v>3.48</v>
      </c>
      <c r="K49" s="348" t="s">
        <v>215</v>
      </c>
    </row>
    <row r="50" spans="1:11" ht="14.4" customHeight="1" thickBot="1" x14ac:dyDescent="0.35">
      <c r="A50" s="357" t="s">
        <v>36</v>
      </c>
      <c r="B50" s="337">
        <v>246.323847307015</v>
      </c>
      <c r="C50" s="337">
        <v>417.31488000000002</v>
      </c>
      <c r="D50" s="338">
        <v>170.99103269298499</v>
      </c>
      <c r="E50" s="339">
        <v>1.694171654764</v>
      </c>
      <c r="F50" s="337">
        <v>477.183394941291</v>
      </c>
      <c r="G50" s="338">
        <v>79.530565823548002</v>
      </c>
      <c r="H50" s="340">
        <v>13.1905</v>
      </c>
      <c r="I50" s="337">
        <v>46.110289999999999</v>
      </c>
      <c r="J50" s="338">
        <v>-33.420275823548003</v>
      </c>
      <c r="K50" s="341">
        <v>9.6630122691999998E-2</v>
      </c>
    </row>
    <row r="51" spans="1:11" ht="14.4" customHeight="1" thickBot="1" x14ac:dyDescent="0.35">
      <c r="A51" s="358" t="s">
        <v>260</v>
      </c>
      <c r="B51" s="342">
        <v>12.476808964366001</v>
      </c>
      <c r="C51" s="342">
        <v>15.68507</v>
      </c>
      <c r="D51" s="343">
        <v>3.2082610356329999</v>
      </c>
      <c r="E51" s="349">
        <v>1.2571379464720001</v>
      </c>
      <c r="F51" s="342">
        <v>6.2693034278589996</v>
      </c>
      <c r="G51" s="343">
        <v>1.0448839046430001</v>
      </c>
      <c r="H51" s="345">
        <v>1.5626800000000001</v>
      </c>
      <c r="I51" s="342">
        <v>2.83148</v>
      </c>
      <c r="J51" s="343">
        <v>1.7865960953560001</v>
      </c>
      <c r="K51" s="350">
        <v>0.45164188216099999</v>
      </c>
    </row>
    <row r="52" spans="1:11" ht="14.4" customHeight="1" thickBot="1" x14ac:dyDescent="0.35">
      <c r="A52" s="359" t="s">
        <v>261</v>
      </c>
      <c r="B52" s="337">
        <v>12.476808964366001</v>
      </c>
      <c r="C52" s="337">
        <v>15.68507</v>
      </c>
      <c r="D52" s="338">
        <v>3.2082610356329999</v>
      </c>
      <c r="E52" s="339">
        <v>1.2571379464720001</v>
      </c>
      <c r="F52" s="337">
        <v>6.2693034278589996</v>
      </c>
      <c r="G52" s="338">
        <v>1.0448839046430001</v>
      </c>
      <c r="H52" s="340">
        <v>1.5626800000000001</v>
      </c>
      <c r="I52" s="337">
        <v>2.83148</v>
      </c>
      <c r="J52" s="338">
        <v>1.7865960953560001</v>
      </c>
      <c r="K52" s="341">
        <v>0.45164188216099999</v>
      </c>
    </row>
    <row r="53" spans="1:11" ht="14.4" customHeight="1" thickBot="1" x14ac:dyDescent="0.35">
      <c r="A53" s="358" t="s">
        <v>262</v>
      </c>
      <c r="B53" s="342">
        <v>14.250305164785001</v>
      </c>
      <c r="C53" s="342">
        <v>15.401160000000001</v>
      </c>
      <c r="D53" s="343">
        <v>1.150854835214</v>
      </c>
      <c r="E53" s="349">
        <v>1.0807600133399999</v>
      </c>
      <c r="F53" s="342">
        <v>14.793016097800001</v>
      </c>
      <c r="G53" s="343">
        <v>2.4655026829660001</v>
      </c>
      <c r="H53" s="345">
        <v>1.2797799999999999</v>
      </c>
      <c r="I53" s="342">
        <v>2.7412999999999998</v>
      </c>
      <c r="J53" s="343">
        <v>0.27579731703299998</v>
      </c>
      <c r="K53" s="350">
        <v>0.18531041823200001</v>
      </c>
    </row>
    <row r="54" spans="1:11" ht="14.4" customHeight="1" thickBot="1" x14ac:dyDescent="0.35">
      <c r="A54" s="359" t="s">
        <v>263</v>
      </c>
      <c r="B54" s="337">
        <v>5.2632974826019998</v>
      </c>
      <c r="C54" s="337">
        <v>3.9188000000000001</v>
      </c>
      <c r="D54" s="338">
        <v>-1.344497482602</v>
      </c>
      <c r="E54" s="339">
        <v>0.74455225321200003</v>
      </c>
      <c r="F54" s="337">
        <v>4.0088784292710002</v>
      </c>
      <c r="G54" s="338">
        <v>0.66814640487800003</v>
      </c>
      <c r="H54" s="340">
        <v>0.36670000000000003</v>
      </c>
      <c r="I54" s="337">
        <v>0.88919999999999999</v>
      </c>
      <c r="J54" s="338">
        <v>0.22105359512100001</v>
      </c>
      <c r="K54" s="341">
        <v>0.221807674063</v>
      </c>
    </row>
    <row r="55" spans="1:11" ht="14.4" customHeight="1" thickBot="1" x14ac:dyDescent="0.35">
      <c r="A55" s="359" t="s">
        <v>264</v>
      </c>
      <c r="B55" s="337">
        <v>8.9870076821830001</v>
      </c>
      <c r="C55" s="337">
        <v>11.48236</v>
      </c>
      <c r="D55" s="338">
        <v>2.4953523178160002</v>
      </c>
      <c r="E55" s="339">
        <v>1.277662199261</v>
      </c>
      <c r="F55" s="337">
        <v>10.784137668529</v>
      </c>
      <c r="G55" s="338">
        <v>1.7973562780879999</v>
      </c>
      <c r="H55" s="340">
        <v>0.91308</v>
      </c>
      <c r="I55" s="337">
        <v>1.8521000000000001</v>
      </c>
      <c r="J55" s="338">
        <v>5.4743721911E-2</v>
      </c>
      <c r="K55" s="341">
        <v>0.17174298557000001</v>
      </c>
    </row>
    <row r="56" spans="1:11" ht="14.4" customHeight="1" thickBot="1" x14ac:dyDescent="0.35">
      <c r="A56" s="358" t="s">
        <v>265</v>
      </c>
      <c r="B56" s="342">
        <v>9.5241548506400004</v>
      </c>
      <c r="C56" s="342">
        <v>36.66968</v>
      </c>
      <c r="D56" s="343">
        <v>27.145525149358999</v>
      </c>
      <c r="E56" s="349">
        <v>3.8501767952180002</v>
      </c>
      <c r="F56" s="342">
        <v>17.218757407702</v>
      </c>
      <c r="G56" s="343">
        <v>2.8697929012830001</v>
      </c>
      <c r="H56" s="345">
        <v>1.7348600000000001</v>
      </c>
      <c r="I56" s="342">
        <v>3.6261899999999998</v>
      </c>
      <c r="J56" s="343">
        <v>0.75639709871600003</v>
      </c>
      <c r="K56" s="350">
        <v>0.21059533589599999</v>
      </c>
    </row>
    <row r="57" spans="1:11" ht="14.4" customHeight="1" thickBot="1" x14ac:dyDescent="0.35">
      <c r="A57" s="359" t="s">
        <v>266</v>
      </c>
      <c r="B57" s="337">
        <v>9.5241548506400004</v>
      </c>
      <c r="C57" s="337">
        <v>36.66968</v>
      </c>
      <c r="D57" s="338">
        <v>27.145525149358999</v>
      </c>
      <c r="E57" s="339">
        <v>3.8501767952180002</v>
      </c>
      <c r="F57" s="337">
        <v>17.218757407702</v>
      </c>
      <c r="G57" s="338">
        <v>2.8697929012830001</v>
      </c>
      <c r="H57" s="340">
        <v>1.7348600000000001</v>
      </c>
      <c r="I57" s="337">
        <v>3.6261899999999998</v>
      </c>
      <c r="J57" s="338">
        <v>0.75639709871600003</v>
      </c>
      <c r="K57" s="341">
        <v>0.21059533589599999</v>
      </c>
    </row>
    <row r="58" spans="1:11" ht="14.4" customHeight="1" thickBot="1" x14ac:dyDescent="0.35">
      <c r="A58" s="358" t="s">
        <v>267</v>
      </c>
      <c r="B58" s="342">
        <v>100.133651663752</v>
      </c>
      <c r="C58" s="342">
        <v>102.77206</v>
      </c>
      <c r="D58" s="343">
        <v>2.6384083362480002</v>
      </c>
      <c r="E58" s="349">
        <v>1.0263488676620001</v>
      </c>
      <c r="F58" s="342">
        <v>103.910623560217</v>
      </c>
      <c r="G58" s="343">
        <v>17.318437260035999</v>
      </c>
      <c r="H58" s="345">
        <v>8.1731800000000003</v>
      </c>
      <c r="I58" s="342">
        <v>17.085920000000002</v>
      </c>
      <c r="J58" s="343">
        <v>-0.23251726003600001</v>
      </c>
      <c r="K58" s="350">
        <v>0.164429000756</v>
      </c>
    </row>
    <row r="59" spans="1:11" ht="14.4" customHeight="1" thickBot="1" x14ac:dyDescent="0.35">
      <c r="A59" s="359" t="s">
        <v>268</v>
      </c>
      <c r="B59" s="337">
        <v>100.133651663752</v>
      </c>
      <c r="C59" s="337">
        <v>102.77206</v>
      </c>
      <c r="D59" s="338">
        <v>2.6384083362480002</v>
      </c>
      <c r="E59" s="339">
        <v>1.0263488676620001</v>
      </c>
      <c r="F59" s="337">
        <v>103.910623560217</v>
      </c>
      <c r="G59" s="338">
        <v>17.318437260035999</v>
      </c>
      <c r="H59" s="340">
        <v>8.1731800000000003</v>
      </c>
      <c r="I59" s="337">
        <v>17.085920000000002</v>
      </c>
      <c r="J59" s="338">
        <v>-0.23251726003600001</v>
      </c>
      <c r="K59" s="341">
        <v>0.164429000756</v>
      </c>
    </row>
    <row r="60" spans="1:11" ht="14.4" customHeight="1" thickBot="1" x14ac:dyDescent="0.35">
      <c r="A60" s="358" t="s">
        <v>269</v>
      </c>
      <c r="B60" s="342">
        <v>62.712221404941999</v>
      </c>
      <c r="C60" s="342">
        <v>168.27190999999999</v>
      </c>
      <c r="D60" s="343">
        <v>105.55968859505801</v>
      </c>
      <c r="E60" s="349">
        <v>2.683239506274</v>
      </c>
      <c r="F60" s="342">
        <v>164.99169444771499</v>
      </c>
      <c r="G60" s="343">
        <v>27.498615741285001</v>
      </c>
      <c r="H60" s="345">
        <v>4.9406564584124654E-324</v>
      </c>
      <c r="I60" s="342">
        <v>19.385400000000001</v>
      </c>
      <c r="J60" s="343">
        <v>-8.1132157412849999</v>
      </c>
      <c r="K60" s="350">
        <v>0.117493186944</v>
      </c>
    </row>
    <row r="61" spans="1:11" ht="14.4" customHeight="1" thickBot="1" x14ac:dyDescent="0.35">
      <c r="A61" s="359" t="s">
        <v>270</v>
      </c>
      <c r="B61" s="337">
        <v>27.980742505325001</v>
      </c>
      <c r="C61" s="337">
        <v>58.325189999999999</v>
      </c>
      <c r="D61" s="338">
        <v>30.344447494674998</v>
      </c>
      <c r="E61" s="339">
        <v>2.0844761352879999</v>
      </c>
      <c r="F61" s="337">
        <v>57.663989749734</v>
      </c>
      <c r="G61" s="338">
        <v>9.610664958289</v>
      </c>
      <c r="H61" s="340">
        <v>4.9406564584124654E-324</v>
      </c>
      <c r="I61" s="337">
        <v>19.385400000000001</v>
      </c>
      <c r="J61" s="338">
        <v>9.7747350417110006</v>
      </c>
      <c r="K61" s="341">
        <v>0.336178611367</v>
      </c>
    </row>
    <row r="62" spans="1:11" ht="14.4" customHeight="1" thickBot="1" x14ac:dyDescent="0.35">
      <c r="A62" s="359" t="s">
        <v>271</v>
      </c>
      <c r="B62" s="337">
        <v>10.980958541073001</v>
      </c>
      <c r="C62" s="337">
        <v>95.233720000000005</v>
      </c>
      <c r="D62" s="338">
        <v>84.252761458926003</v>
      </c>
      <c r="E62" s="339">
        <v>8.6726235823379998</v>
      </c>
      <c r="F62" s="337">
        <v>89.974031389204001</v>
      </c>
      <c r="G62" s="338">
        <v>14.995671898199999</v>
      </c>
      <c r="H62" s="340">
        <v>4.9406564584124654E-324</v>
      </c>
      <c r="I62" s="337">
        <v>9.8813129168249309E-324</v>
      </c>
      <c r="J62" s="338">
        <v>-14.995671898199999</v>
      </c>
      <c r="K62" s="341">
        <v>0</v>
      </c>
    </row>
    <row r="63" spans="1:11" ht="14.4" customHeight="1" thickBot="1" x14ac:dyDescent="0.35">
      <c r="A63" s="359" t="s">
        <v>272</v>
      </c>
      <c r="B63" s="337">
        <v>23.750520358543</v>
      </c>
      <c r="C63" s="337">
        <v>14.712999999999999</v>
      </c>
      <c r="D63" s="338">
        <v>-9.0375203585430004</v>
      </c>
      <c r="E63" s="339">
        <v>0.61948116411200005</v>
      </c>
      <c r="F63" s="337">
        <v>17.353673308775001</v>
      </c>
      <c r="G63" s="338">
        <v>2.8922788847950001</v>
      </c>
      <c r="H63" s="340">
        <v>4.9406564584124654E-324</v>
      </c>
      <c r="I63" s="337">
        <v>9.8813129168249309E-324</v>
      </c>
      <c r="J63" s="338">
        <v>-2.8922788847950001</v>
      </c>
      <c r="K63" s="341">
        <v>0</v>
      </c>
    </row>
    <row r="64" spans="1:11" ht="14.4" customHeight="1" thickBot="1" x14ac:dyDescent="0.35">
      <c r="A64" s="358" t="s">
        <v>273</v>
      </c>
      <c r="B64" s="342">
        <v>47.226705258528</v>
      </c>
      <c r="C64" s="342">
        <v>78.515000000000001</v>
      </c>
      <c r="D64" s="343">
        <v>31.288294741470999</v>
      </c>
      <c r="E64" s="349">
        <v>1.6625127577750001</v>
      </c>
      <c r="F64" s="342">
        <v>169.99999999999699</v>
      </c>
      <c r="G64" s="343">
        <v>28.333333333332</v>
      </c>
      <c r="H64" s="345">
        <v>0.44</v>
      </c>
      <c r="I64" s="342">
        <v>0.44</v>
      </c>
      <c r="J64" s="343">
        <v>-27.893333333331999</v>
      </c>
      <c r="K64" s="350">
        <v>2.5882352940000001E-3</v>
      </c>
    </row>
    <row r="65" spans="1:11" ht="14.4" customHeight="1" thickBot="1" x14ac:dyDescent="0.35">
      <c r="A65" s="359" t="s">
        <v>274</v>
      </c>
      <c r="B65" s="337">
        <v>4.9406564584124654E-324</v>
      </c>
      <c r="C65" s="337">
        <v>6.05</v>
      </c>
      <c r="D65" s="338">
        <v>6.05</v>
      </c>
      <c r="E65" s="347" t="s">
        <v>221</v>
      </c>
      <c r="F65" s="337">
        <v>0</v>
      </c>
      <c r="G65" s="338">
        <v>0</v>
      </c>
      <c r="H65" s="340">
        <v>4.9406564584124654E-324</v>
      </c>
      <c r="I65" s="337">
        <v>9.8813129168249309E-324</v>
      </c>
      <c r="J65" s="338">
        <v>9.8813129168249309E-324</v>
      </c>
      <c r="K65" s="348" t="s">
        <v>215</v>
      </c>
    </row>
    <row r="66" spans="1:11" ht="14.4" customHeight="1" thickBot="1" x14ac:dyDescent="0.35">
      <c r="A66" s="359" t="s">
        <v>275</v>
      </c>
      <c r="B66" s="337">
        <v>0</v>
      </c>
      <c r="C66" s="337">
        <v>66.179000000000002</v>
      </c>
      <c r="D66" s="338">
        <v>66.179000000000002</v>
      </c>
      <c r="E66" s="347" t="s">
        <v>215</v>
      </c>
      <c r="F66" s="337">
        <v>69.999999999997996</v>
      </c>
      <c r="G66" s="338">
        <v>11.666666666666</v>
      </c>
      <c r="H66" s="340">
        <v>0.44</v>
      </c>
      <c r="I66" s="337">
        <v>0.44</v>
      </c>
      <c r="J66" s="338">
        <v>-11.226666666666</v>
      </c>
      <c r="K66" s="341">
        <v>6.2857142849999997E-3</v>
      </c>
    </row>
    <row r="67" spans="1:11" ht="14.4" customHeight="1" thickBot="1" x14ac:dyDescent="0.35">
      <c r="A67" s="359" t="s">
        <v>276</v>
      </c>
      <c r="B67" s="337">
        <v>4.9406564584124654E-324</v>
      </c>
      <c r="C67" s="337">
        <v>6.2859999999999996</v>
      </c>
      <c r="D67" s="338">
        <v>6.2859999999999996</v>
      </c>
      <c r="E67" s="347" t="s">
        <v>221</v>
      </c>
      <c r="F67" s="337">
        <v>99.999999999997996</v>
      </c>
      <c r="G67" s="338">
        <v>16.666666666666</v>
      </c>
      <c r="H67" s="340">
        <v>4.9406564584124654E-324</v>
      </c>
      <c r="I67" s="337">
        <v>9.8813129168249309E-324</v>
      </c>
      <c r="J67" s="338">
        <v>-16.666666666666</v>
      </c>
      <c r="K67" s="341">
        <v>0</v>
      </c>
    </row>
    <row r="68" spans="1:11" ht="14.4" customHeight="1" thickBot="1" x14ac:dyDescent="0.35">
      <c r="A68" s="356" t="s">
        <v>37</v>
      </c>
      <c r="B68" s="337">
        <v>16584.995517330699</v>
      </c>
      <c r="C68" s="337">
        <v>16975.683219999999</v>
      </c>
      <c r="D68" s="338">
        <v>390.68770266927498</v>
      </c>
      <c r="E68" s="339">
        <v>1.023556696307</v>
      </c>
      <c r="F68" s="337">
        <v>17488.0865005575</v>
      </c>
      <c r="G68" s="338">
        <v>2914.6810834262501</v>
      </c>
      <c r="H68" s="340">
        <v>1349.4979699999999</v>
      </c>
      <c r="I68" s="337">
        <v>2747.5133900000101</v>
      </c>
      <c r="J68" s="338">
        <v>-167.167693426244</v>
      </c>
      <c r="K68" s="341">
        <v>0.15710771958399999</v>
      </c>
    </row>
    <row r="69" spans="1:11" ht="14.4" customHeight="1" thickBot="1" x14ac:dyDescent="0.35">
      <c r="A69" s="362" t="s">
        <v>277</v>
      </c>
      <c r="B69" s="342">
        <v>12284.9999999993</v>
      </c>
      <c r="C69" s="342">
        <v>12580.642</v>
      </c>
      <c r="D69" s="343">
        <v>295.64200000067802</v>
      </c>
      <c r="E69" s="349">
        <v>1.0240652828650001</v>
      </c>
      <c r="F69" s="342">
        <v>12963.9999999998</v>
      </c>
      <c r="G69" s="343">
        <v>2160.6666666666301</v>
      </c>
      <c r="H69" s="345">
        <v>1001.102</v>
      </c>
      <c r="I69" s="342">
        <v>2036.6710000000101</v>
      </c>
      <c r="J69" s="343">
        <v>-123.99566666662101</v>
      </c>
      <c r="K69" s="350">
        <v>0.15710205183500001</v>
      </c>
    </row>
    <row r="70" spans="1:11" ht="14.4" customHeight="1" thickBot="1" x14ac:dyDescent="0.35">
      <c r="A70" s="358" t="s">
        <v>278</v>
      </c>
      <c r="B70" s="342">
        <v>12284.9999999993</v>
      </c>
      <c r="C70" s="342">
        <v>12554.251</v>
      </c>
      <c r="D70" s="343">
        <v>269.25100000067903</v>
      </c>
      <c r="E70" s="349">
        <v>1.0219170533169999</v>
      </c>
      <c r="F70" s="342">
        <v>12920.9999999998</v>
      </c>
      <c r="G70" s="343">
        <v>2153.49999999996</v>
      </c>
      <c r="H70" s="345">
        <v>995.25800000000004</v>
      </c>
      <c r="I70" s="342">
        <v>2030.82700000001</v>
      </c>
      <c r="J70" s="343">
        <v>-122.672999999955</v>
      </c>
      <c r="K70" s="350">
        <v>0.157172587261</v>
      </c>
    </row>
    <row r="71" spans="1:11" ht="14.4" customHeight="1" thickBot="1" x14ac:dyDescent="0.35">
      <c r="A71" s="359" t="s">
        <v>279</v>
      </c>
      <c r="B71" s="337">
        <v>12284.9999999993</v>
      </c>
      <c r="C71" s="337">
        <v>12554.251</v>
      </c>
      <c r="D71" s="338">
        <v>269.25100000067903</v>
      </c>
      <c r="E71" s="339">
        <v>1.0219170533169999</v>
      </c>
      <c r="F71" s="337">
        <v>12920.9999999998</v>
      </c>
      <c r="G71" s="338">
        <v>2153.49999999996</v>
      </c>
      <c r="H71" s="340">
        <v>995.25800000000004</v>
      </c>
      <c r="I71" s="337">
        <v>2030.82700000001</v>
      </c>
      <c r="J71" s="338">
        <v>-122.672999999955</v>
      </c>
      <c r="K71" s="341">
        <v>0.157172587261</v>
      </c>
    </row>
    <row r="72" spans="1:11" ht="14.4" customHeight="1" thickBot="1" x14ac:dyDescent="0.35">
      <c r="A72" s="358" t="s">
        <v>280</v>
      </c>
      <c r="B72" s="342">
        <v>0</v>
      </c>
      <c r="C72" s="342">
        <v>-3.5000000000000003E-2</v>
      </c>
      <c r="D72" s="343">
        <v>-3.5000000000000003E-2</v>
      </c>
      <c r="E72" s="344" t="s">
        <v>215</v>
      </c>
      <c r="F72" s="342">
        <v>0</v>
      </c>
      <c r="G72" s="343">
        <v>0</v>
      </c>
      <c r="H72" s="345">
        <v>4.9406564584124654E-324</v>
      </c>
      <c r="I72" s="342">
        <v>9.8813129168249309E-324</v>
      </c>
      <c r="J72" s="343">
        <v>9.8813129168249309E-324</v>
      </c>
      <c r="K72" s="346" t="s">
        <v>215</v>
      </c>
    </row>
    <row r="73" spans="1:11" ht="14.4" customHeight="1" thickBot="1" x14ac:dyDescent="0.35">
      <c r="A73" s="359" t="s">
        <v>281</v>
      </c>
      <c r="B73" s="337">
        <v>0</v>
      </c>
      <c r="C73" s="337">
        <v>-3.5000000000000003E-2</v>
      </c>
      <c r="D73" s="338">
        <v>-3.5000000000000003E-2</v>
      </c>
      <c r="E73" s="347" t="s">
        <v>215</v>
      </c>
      <c r="F73" s="337">
        <v>0</v>
      </c>
      <c r="G73" s="338">
        <v>0</v>
      </c>
      <c r="H73" s="340">
        <v>4.9406564584124654E-324</v>
      </c>
      <c r="I73" s="337">
        <v>9.8813129168249309E-324</v>
      </c>
      <c r="J73" s="338">
        <v>9.8813129168249309E-324</v>
      </c>
      <c r="K73" s="348" t="s">
        <v>215</v>
      </c>
    </row>
    <row r="74" spans="1:11" ht="14.4" customHeight="1" thickBot="1" x14ac:dyDescent="0.35">
      <c r="A74" s="358" t="s">
        <v>282</v>
      </c>
      <c r="B74" s="342">
        <v>0</v>
      </c>
      <c r="C74" s="342">
        <v>13.1</v>
      </c>
      <c r="D74" s="343">
        <v>13.1</v>
      </c>
      <c r="E74" s="344" t="s">
        <v>215</v>
      </c>
      <c r="F74" s="342">
        <v>0</v>
      </c>
      <c r="G74" s="343">
        <v>0</v>
      </c>
      <c r="H74" s="345">
        <v>4.9406564584124654E-324</v>
      </c>
      <c r="I74" s="342">
        <v>9.8813129168249309E-324</v>
      </c>
      <c r="J74" s="343">
        <v>9.8813129168249309E-324</v>
      </c>
      <c r="K74" s="346" t="s">
        <v>215</v>
      </c>
    </row>
    <row r="75" spans="1:11" ht="14.4" customHeight="1" thickBot="1" x14ac:dyDescent="0.35">
      <c r="A75" s="359" t="s">
        <v>283</v>
      </c>
      <c r="B75" s="337">
        <v>0</v>
      </c>
      <c r="C75" s="337">
        <v>13.1</v>
      </c>
      <c r="D75" s="338">
        <v>13.1</v>
      </c>
      <c r="E75" s="347" t="s">
        <v>215</v>
      </c>
      <c r="F75" s="337">
        <v>0</v>
      </c>
      <c r="G75" s="338">
        <v>0</v>
      </c>
      <c r="H75" s="340">
        <v>4.9406564584124654E-324</v>
      </c>
      <c r="I75" s="337">
        <v>9.8813129168249309E-324</v>
      </c>
      <c r="J75" s="338">
        <v>9.8813129168249309E-324</v>
      </c>
      <c r="K75" s="348" t="s">
        <v>215</v>
      </c>
    </row>
    <row r="76" spans="1:11" ht="14.4" customHeight="1" thickBot="1" x14ac:dyDescent="0.35">
      <c r="A76" s="358" t="s">
        <v>284</v>
      </c>
      <c r="B76" s="342">
        <v>0</v>
      </c>
      <c r="C76" s="342">
        <v>13.326000000000001</v>
      </c>
      <c r="D76" s="343">
        <v>13.326000000000001</v>
      </c>
      <c r="E76" s="344" t="s">
        <v>215</v>
      </c>
      <c r="F76" s="342">
        <v>42.999999999998998</v>
      </c>
      <c r="G76" s="343">
        <v>7.1666666666659999</v>
      </c>
      <c r="H76" s="345">
        <v>5.8440000000000003</v>
      </c>
      <c r="I76" s="342">
        <v>5.8440000000000003</v>
      </c>
      <c r="J76" s="343">
        <v>-1.3226666666660001</v>
      </c>
      <c r="K76" s="350">
        <v>0.13590697674400001</v>
      </c>
    </row>
    <row r="77" spans="1:11" ht="14.4" customHeight="1" thickBot="1" x14ac:dyDescent="0.35">
      <c r="A77" s="359" t="s">
        <v>285</v>
      </c>
      <c r="B77" s="337">
        <v>0</v>
      </c>
      <c r="C77" s="337">
        <v>13.326000000000001</v>
      </c>
      <c r="D77" s="338">
        <v>13.326000000000001</v>
      </c>
      <c r="E77" s="347" t="s">
        <v>215</v>
      </c>
      <c r="F77" s="337">
        <v>42.999999999998998</v>
      </c>
      <c r="G77" s="338">
        <v>7.1666666666659999</v>
      </c>
      <c r="H77" s="340">
        <v>5.8440000000000003</v>
      </c>
      <c r="I77" s="337">
        <v>5.8440000000000003</v>
      </c>
      <c r="J77" s="338">
        <v>-1.3226666666660001</v>
      </c>
      <c r="K77" s="341">
        <v>0.13590697674400001</v>
      </c>
    </row>
    <row r="78" spans="1:11" ht="14.4" customHeight="1" thickBot="1" x14ac:dyDescent="0.35">
      <c r="A78" s="357" t="s">
        <v>286</v>
      </c>
      <c r="B78" s="337">
        <v>4176.9955173314202</v>
      </c>
      <c r="C78" s="337">
        <v>4269.3651200000004</v>
      </c>
      <c r="D78" s="338">
        <v>92.369602668585003</v>
      </c>
      <c r="E78" s="339">
        <v>1.022113885994</v>
      </c>
      <c r="F78" s="337">
        <v>4394.0865005577498</v>
      </c>
      <c r="G78" s="338">
        <v>732.34775009295799</v>
      </c>
      <c r="H78" s="340">
        <v>338.38546000000002</v>
      </c>
      <c r="I78" s="337">
        <v>690.47635000000196</v>
      </c>
      <c r="J78" s="338">
        <v>-41.871400092955</v>
      </c>
      <c r="K78" s="341">
        <v>0.15713763256800001</v>
      </c>
    </row>
    <row r="79" spans="1:11" ht="14.4" customHeight="1" thickBot="1" x14ac:dyDescent="0.35">
      <c r="A79" s="358" t="s">
        <v>287</v>
      </c>
      <c r="B79" s="342">
        <v>1105.9999914872101</v>
      </c>
      <c r="C79" s="342">
        <v>1130.8022900000001</v>
      </c>
      <c r="D79" s="343">
        <v>24.802298512789999</v>
      </c>
      <c r="E79" s="349">
        <v>1.022425224867</v>
      </c>
      <c r="F79" s="342">
        <v>1163.08650055781</v>
      </c>
      <c r="G79" s="343">
        <v>193.847750092968</v>
      </c>
      <c r="H79" s="345">
        <v>89.570959999999999</v>
      </c>
      <c r="I79" s="342">
        <v>182.76961</v>
      </c>
      <c r="J79" s="343">
        <v>-11.078140092967001</v>
      </c>
      <c r="K79" s="350">
        <v>0.15714188919899999</v>
      </c>
    </row>
    <row r="80" spans="1:11" ht="14.4" customHeight="1" thickBot="1" x14ac:dyDescent="0.35">
      <c r="A80" s="359" t="s">
        <v>288</v>
      </c>
      <c r="B80" s="337">
        <v>1105.9999914872101</v>
      </c>
      <c r="C80" s="337">
        <v>1130.8022900000001</v>
      </c>
      <c r="D80" s="338">
        <v>24.802298512789999</v>
      </c>
      <c r="E80" s="339">
        <v>1.022425224867</v>
      </c>
      <c r="F80" s="337">
        <v>1163.08650055781</v>
      </c>
      <c r="G80" s="338">
        <v>193.847750092968</v>
      </c>
      <c r="H80" s="340">
        <v>89.570959999999999</v>
      </c>
      <c r="I80" s="337">
        <v>182.76961</v>
      </c>
      <c r="J80" s="338">
        <v>-11.078140092967001</v>
      </c>
      <c r="K80" s="341">
        <v>0.15714188919899999</v>
      </c>
    </row>
    <row r="81" spans="1:11" ht="14.4" customHeight="1" thickBot="1" x14ac:dyDescent="0.35">
      <c r="A81" s="358" t="s">
        <v>289</v>
      </c>
      <c r="B81" s="342">
        <v>3070.9955258442101</v>
      </c>
      <c r="C81" s="342">
        <v>3138.5628299999998</v>
      </c>
      <c r="D81" s="343">
        <v>67.567304155794005</v>
      </c>
      <c r="E81" s="349">
        <v>1.0220017592290001</v>
      </c>
      <c r="F81" s="342">
        <v>3230.99999999994</v>
      </c>
      <c r="G81" s="343">
        <v>538.49999999998897</v>
      </c>
      <c r="H81" s="345">
        <v>248.81450000000001</v>
      </c>
      <c r="I81" s="342">
        <v>507.70674000000099</v>
      </c>
      <c r="J81" s="343">
        <v>-30.793259999987999</v>
      </c>
      <c r="K81" s="350">
        <v>0.15713610027800001</v>
      </c>
    </row>
    <row r="82" spans="1:11" ht="14.4" customHeight="1" thickBot="1" x14ac:dyDescent="0.35">
      <c r="A82" s="359" t="s">
        <v>290</v>
      </c>
      <c r="B82" s="337">
        <v>3070.9955258442101</v>
      </c>
      <c r="C82" s="337">
        <v>3138.5628299999998</v>
      </c>
      <c r="D82" s="338">
        <v>67.567304155794005</v>
      </c>
      <c r="E82" s="339">
        <v>1.0220017592290001</v>
      </c>
      <c r="F82" s="337">
        <v>3230.99999999994</v>
      </c>
      <c r="G82" s="338">
        <v>538.49999999998897</v>
      </c>
      <c r="H82" s="340">
        <v>248.81450000000001</v>
      </c>
      <c r="I82" s="337">
        <v>507.70674000000099</v>
      </c>
      <c r="J82" s="338">
        <v>-30.793259999987999</v>
      </c>
      <c r="K82" s="341">
        <v>0.15713610027800001</v>
      </c>
    </row>
    <row r="83" spans="1:11" ht="14.4" customHeight="1" thickBot="1" x14ac:dyDescent="0.35">
      <c r="A83" s="357" t="s">
        <v>291</v>
      </c>
      <c r="B83" s="337">
        <v>122.99999999999299</v>
      </c>
      <c r="C83" s="337">
        <v>125.67610000000001</v>
      </c>
      <c r="D83" s="338">
        <v>2.676100000006</v>
      </c>
      <c r="E83" s="339">
        <v>1.0217569105690001</v>
      </c>
      <c r="F83" s="337">
        <v>129.99999999999699</v>
      </c>
      <c r="G83" s="338">
        <v>21.666666666666</v>
      </c>
      <c r="H83" s="340">
        <v>10.01051</v>
      </c>
      <c r="I83" s="337">
        <v>20.366040000000002</v>
      </c>
      <c r="J83" s="338">
        <v>-1.300626666666</v>
      </c>
      <c r="K83" s="341">
        <v>0.156661846153</v>
      </c>
    </row>
    <row r="84" spans="1:11" ht="14.4" customHeight="1" thickBot="1" x14ac:dyDescent="0.35">
      <c r="A84" s="358" t="s">
        <v>292</v>
      </c>
      <c r="B84" s="342">
        <v>122.99999999999299</v>
      </c>
      <c r="C84" s="342">
        <v>125.67610000000001</v>
      </c>
      <c r="D84" s="343">
        <v>2.676100000006</v>
      </c>
      <c r="E84" s="349">
        <v>1.0217569105690001</v>
      </c>
      <c r="F84" s="342">
        <v>129.99999999999699</v>
      </c>
      <c r="G84" s="343">
        <v>21.666666666666</v>
      </c>
      <c r="H84" s="345">
        <v>10.01051</v>
      </c>
      <c r="I84" s="342">
        <v>20.366040000000002</v>
      </c>
      <c r="J84" s="343">
        <v>-1.300626666666</v>
      </c>
      <c r="K84" s="350">
        <v>0.156661846153</v>
      </c>
    </row>
    <row r="85" spans="1:11" ht="14.4" customHeight="1" thickBot="1" x14ac:dyDescent="0.35">
      <c r="A85" s="359" t="s">
        <v>293</v>
      </c>
      <c r="B85" s="337">
        <v>122.99999999999299</v>
      </c>
      <c r="C85" s="337">
        <v>125.67610000000001</v>
      </c>
      <c r="D85" s="338">
        <v>2.676100000006</v>
      </c>
      <c r="E85" s="339">
        <v>1.0217569105690001</v>
      </c>
      <c r="F85" s="337">
        <v>129.99999999999699</v>
      </c>
      <c r="G85" s="338">
        <v>21.666666666666</v>
      </c>
      <c r="H85" s="340">
        <v>10.01051</v>
      </c>
      <c r="I85" s="337">
        <v>20.366040000000002</v>
      </c>
      <c r="J85" s="338">
        <v>-1.300626666666</v>
      </c>
      <c r="K85" s="341">
        <v>0.156661846153</v>
      </c>
    </row>
    <row r="86" spans="1:11" ht="14.4" customHeight="1" thickBot="1" x14ac:dyDescent="0.35">
      <c r="A86" s="356" t="s">
        <v>294</v>
      </c>
      <c r="B86" s="337">
        <v>0</v>
      </c>
      <c r="C86" s="337">
        <v>33.19</v>
      </c>
      <c r="D86" s="338">
        <v>33.19</v>
      </c>
      <c r="E86" s="347" t="s">
        <v>215</v>
      </c>
      <c r="F86" s="337">
        <v>0</v>
      </c>
      <c r="G86" s="338">
        <v>0</v>
      </c>
      <c r="H86" s="340">
        <v>3.3</v>
      </c>
      <c r="I86" s="337">
        <v>13.762</v>
      </c>
      <c r="J86" s="338">
        <v>13.762</v>
      </c>
      <c r="K86" s="348" t="s">
        <v>215</v>
      </c>
    </row>
    <row r="87" spans="1:11" ht="14.4" customHeight="1" thickBot="1" x14ac:dyDescent="0.35">
      <c r="A87" s="357" t="s">
        <v>295</v>
      </c>
      <c r="B87" s="337">
        <v>0</v>
      </c>
      <c r="C87" s="337">
        <v>33.19</v>
      </c>
      <c r="D87" s="338">
        <v>33.19</v>
      </c>
      <c r="E87" s="347" t="s">
        <v>215</v>
      </c>
      <c r="F87" s="337">
        <v>0</v>
      </c>
      <c r="G87" s="338">
        <v>0</v>
      </c>
      <c r="H87" s="340">
        <v>3.3</v>
      </c>
      <c r="I87" s="337">
        <v>13.762</v>
      </c>
      <c r="J87" s="338">
        <v>13.762</v>
      </c>
      <c r="K87" s="348" t="s">
        <v>215</v>
      </c>
    </row>
    <row r="88" spans="1:11" ht="14.4" customHeight="1" thickBot="1" x14ac:dyDescent="0.35">
      <c r="A88" s="358" t="s">
        <v>296</v>
      </c>
      <c r="B88" s="342">
        <v>0</v>
      </c>
      <c r="C88" s="342">
        <v>31.19</v>
      </c>
      <c r="D88" s="343">
        <v>31.19</v>
      </c>
      <c r="E88" s="344" t="s">
        <v>215</v>
      </c>
      <c r="F88" s="342">
        <v>0</v>
      </c>
      <c r="G88" s="343">
        <v>0</v>
      </c>
      <c r="H88" s="345">
        <v>3</v>
      </c>
      <c r="I88" s="342">
        <v>13.462</v>
      </c>
      <c r="J88" s="343">
        <v>13.462</v>
      </c>
      <c r="K88" s="346" t="s">
        <v>215</v>
      </c>
    </row>
    <row r="89" spans="1:11" ht="14.4" customHeight="1" thickBot="1" x14ac:dyDescent="0.35">
      <c r="A89" s="359" t="s">
        <v>297</v>
      </c>
      <c r="B89" s="337">
        <v>0</v>
      </c>
      <c r="C89" s="337">
        <v>16.962</v>
      </c>
      <c r="D89" s="338">
        <v>16.962</v>
      </c>
      <c r="E89" s="347" t="s">
        <v>215</v>
      </c>
      <c r="F89" s="337">
        <v>0</v>
      </c>
      <c r="G89" s="338">
        <v>0</v>
      </c>
      <c r="H89" s="340">
        <v>3</v>
      </c>
      <c r="I89" s="337">
        <v>3</v>
      </c>
      <c r="J89" s="338">
        <v>3</v>
      </c>
      <c r="K89" s="348" t="s">
        <v>215</v>
      </c>
    </row>
    <row r="90" spans="1:11" ht="14.4" customHeight="1" thickBot="1" x14ac:dyDescent="0.35">
      <c r="A90" s="359" t="s">
        <v>298</v>
      </c>
      <c r="B90" s="337">
        <v>0</v>
      </c>
      <c r="C90" s="337">
        <v>14.028</v>
      </c>
      <c r="D90" s="338">
        <v>14.028</v>
      </c>
      <c r="E90" s="347" t="s">
        <v>215</v>
      </c>
      <c r="F90" s="337">
        <v>0</v>
      </c>
      <c r="G90" s="338">
        <v>0</v>
      </c>
      <c r="H90" s="340">
        <v>4.9406564584124654E-324</v>
      </c>
      <c r="I90" s="337">
        <v>10.462</v>
      </c>
      <c r="J90" s="338">
        <v>10.462</v>
      </c>
      <c r="K90" s="348" t="s">
        <v>215</v>
      </c>
    </row>
    <row r="91" spans="1:11" ht="14.4" customHeight="1" thickBot="1" x14ac:dyDescent="0.35">
      <c r="A91" s="359" t="s">
        <v>299</v>
      </c>
      <c r="B91" s="337">
        <v>0</v>
      </c>
      <c r="C91" s="337">
        <v>0.2</v>
      </c>
      <c r="D91" s="338">
        <v>0.2</v>
      </c>
      <c r="E91" s="347" t="s">
        <v>215</v>
      </c>
      <c r="F91" s="337">
        <v>0</v>
      </c>
      <c r="G91" s="338">
        <v>0</v>
      </c>
      <c r="H91" s="340">
        <v>4.9406564584124654E-324</v>
      </c>
      <c r="I91" s="337">
        <v>9.8813129168249309E-324</v>
      </c>
      <c r="J91" s="338">
        <v>9.8813129168249309E-324</v>
      </c>
      <c r="K91" s="348" t="s">
        <v>215</v>
      </c>
    </row>
    <row r="92" spans="1:11" ht="14.4" customHeight="1" thickBot="1" x14ac:dyDescent="0.35">
      <c r="A92" s="361" t="s">
        <v>300</v>
      </c>
      <c r="B92" s="337">
        <v>0</v>
      </c>
      <c r="C92" s="337">
        <v>2</v>
      </c>
      <c r="D92" s="338">
        <v>2</v>
      </c>
      <c r="E92" s="347" t="s">
        <v>215</v>
      </c>
      <c r="F92" s="337">
        <v>0</v>
      </c>
      <c r="G92" s="338">
        <v>0</v>
      </c>
      <c r="H92" s="340">
        <v>4.9406564584124654E-324</v>
      </c>
      <c r="I92" s="337">
        <v>9.8813129168249309E-324</v>
      </c>
      <c r="J92" s="338">
        <v>9.8813129168249309E-324</v>
      </c>
      <c r="K92" s="348" t="s">
        <v>215</v>
      </c>
    </row>
    <row r="93" spans="1:11" ht="14.4" customHeight="1" thickBot="1" x14ac:dyDescent="0.35">
      <c r="A93" s="359" t="s">
        <v>301</v>
      </c>
      <c r="B93" s="337">
        <v>0</v>
      </c>
      <c r="C93" s="337">
        <v>2</v>
      </c>
      <c r="D93" s="338">
        <v>2</v>
      </c>
      <c r="E93" s="347" t="s">
        <v>215</v>
      </c>
      <c r="F93" s="337">
        <v>0</v>
      </c>
      <c r="G93" s="338">
        <v>0</v>
      </c>
      <c r="H93" s="340">
        <v>4.9406564584124654E-324</v>
      </c>
      <c r="I93" s="337">
        <v>9.8813129168249309E-324</v>
      </c>
      <c r="J93" s="338">
        <v>9.8813129168249309E-324</v>
      </c>
      <c r="K93" s="348" t="s">
        <v>215</v>
      </c>
    </row>
    <row r="94" spans="1:11" ht="14.4" customHeight="1" thickBot="1" x14ac:dyDescent="0.35">
      <c r="A94" s="361" t="s">
        <v>302</v>
      </c>
      <c r="B94" s="337">
        <v>4.9406564584124654E-324</v>
      </c>
      <c r="C94" s="337">
        <v>4.9406564584124654E-324</v>
      </c>
      <c r="D94" s="338">
        <v>0</v>
      </c>
      <c r="E94" s="339">
        <v>1</v>
      </c>
      <c r="F94" s="337">
        <v>4.9406564584124654E-324</v>
      </c>
      <c r="G94" s="338">
        <v>0</v>
      </c>
      <c r="H94" s="340">
        <v>0.3</v>
      </c>
      <c r="I94" s="337">
        <v>0.3</v>
      </c>
      <c r="J94" s="338">
        <v>0.3</v>
      </c>
      <c r="K94" s="348" t="s">
        <v>221</v>
      </c>
    </row>
    <row r="95" spans="1:11" ht="14.4" customHeight="1" thickBot="1" x14ac:dyDescent="0.35">
      <c r="A95" s="359" t="s">
        <v>303</v>
      </c>
      <c r="B95" s="337">
        <v>4.9406564584124654E-324</v>
      </c>
      <c r="C95" s="337">
        <v>4.9406564584124654E-324</v>
      </c>
      <c r="D95" s="338">
        <v>0</v>
      </c>
      <c r="E95" s="339">
        <v>1</v>
      </c>
      <c r="F95" s="337">
        <v>4.9406564584124654E-324</v>
      </c>
      <c r="G95" s="338">
        <v>0</v>
      </c>
      <c r="H95" s="340">
        <v>0.3</v>
      </c>
      <c r="I95" s="337">
        <v>0.3</v>
      </c>
      <c r="J95" s="338">
        <v>0.3</v>
      </c>
      <c r="K95" s="348" t="s">
        <v>221</v>
      </c>
    </row>
    <row r="96" spans="1:11" ht="14.4" customHeight="1" thickBot="1" x14ac:dyDescent="0.35">
      <c r="A96" s="356" t="s">
        <v>304</v>
      </c>
      <c r="B96" s="337">
        <v>860.99999999995305</v>
      </c>
      <c r="C96" s="337">
        <v>546.21792000000005</v>
      </c>
      <c r="D96" s="338">
        <v>-314.78207999995197</v>
      </c>
      <c r="E96" s="339">
        <v>0.63439944250799996</v>
      </c>
      <c r="F96" s="337">
        <v>247.00010876394299</v>
      </c>
      <c r="G96" s="338">
        <v>41.166684793990001</v>
      </c>
      <c r="H96" s="340">
        <v>20.558</v>
      </c>
      <c r="I96" s="337">
        <v>41.116</v>
      </c>
      <c r="J96" s="338">
        <v>-5.0684793989999997E-2</v>
      </c>
      <c r="K96" s="341">
        <v>0.16646146516099999</v>
      </c>
    </row>
    <row r="97" spans="1:11" ht="14.4" customHeight="1" thickBot="1" x14ac:dyDescent="0.35">
      <c r="A97" s="357" t="s">
        <v>305</v>
      </c>
      <c r="B97" s="337">
        <v>860.99999999995305</v>
      </c>
      <c r="C97" s="337">
        <v>333.60500000000002</v>
      </c>
      <c r="D97" s="338">
        <v>-527.39499999995201</v>
      </c>
      <c r="E97" s="339">
        <v>0.38746225319299998</v>
      </c>
      <c r="F97" s="337">
        <v>247.00010876394299</v>
      </c>
      <c r="G97" s="338">
        <v>41.166684793990001</v>
      </c>
      <c r="H97" s="340">
        <v>20.558</v>
      </c>
      <c r="I97" s="337">
        <v>41.116</v>
      </c>
      <c r="J97" s="338">
        <v>-5.0684793989999997E-2</v>
      </c>
      <c r="K97" s="341">
        <v>0.16646146516099999</v>
      </c>
    </row>
    <row r="98" spans="1:11" ht="14.4" customHeight="1" thickBot="1" x14ac:dyDescent="0.35">
      <c r="A98" s="358" t="s">
        <v>306</v>
      </c>
      <c r="B98" s="342">
        <v>860.99999999995305</v>
      </c>
      <c r="C98" s="342">
        <v>172.76599999999999</v>
      </c>
      <c r="D98" s="343">
        <v>-688.23399999995297</v>
      </c>
      <c r="E98" s="349">
        <v>0.20065737514500001</v>
      </c>
      <c r="F98" s="342">
        <v>247.00010876394299</v>
      </c>
      <c r="G98" s="343">
        <v>41.166684793990001</v>
      </c>
      <c r="H98" s="345">
        <v>20.558</v>
      </c>
      <c r="I98" s="342">
        <v>41.116</v>
      </c>
      <c r="J98" s="343">
        <v>-5.0684793989999997E-2</v>
      </c>
      <c r="K98" s="350">
        <v>0.16646146516099999</v>
      </c>
    </row>
    <row r="99" spans="1:11" ht="14.4" customHeight="1" thickBot="1" x14ac:dyDescent="0.35">
      <c r="A99" s="359" t="s">
        <v>307</v>
      </c>
      <c r="B99" s="337">
        <v>0</v>
      </c>
      <c r="C99" s="337">
        <v>7.718</v>
      </c>
      <c r="D99" s="338">
        <v>7.718</v>
      </c>
      <c r="E99" s="347" t="s">
        <v>215</v>
      </c>
      <c r="F99" s="337">
        <v>92.999999999997996</v>
      </c>
      <c r="G99" s="338">
        <v>15.499999999999</v>
      </c>
      <c r="H99" s="340">
        <v>7.718</v>
      </c>
      <c r="I99" s="337">
        <v>15.436</v>
      </c>
      <c r="J99" s="338">
        <v>-6.3999999998999996E-2</v>
      </c>
      <c r="K99" s="341">
        <v>0.16597849462299999</v>
      </c>
    </row>
    <row r="100" spans="1:11" ht="14.4" customHeight="1" thickBot="1" x14ac:dyDescent="0.35">
      <c r="A100" s="359" t="s">
        <v>308</v>
      </c>
      <c r="B100" s="337">
        <v>847.99999999995305</v>
      </c>
      <c r="C100" s="337">
        <v>152.1</v>
      </c>
      <c r="D100" s="338">
        <v>-695.89999999995302</v>
      </c>
      <c r="E100" s="339">
        <v>0.179363207547</v>
      </c>
      <c r="F100" s="337">
        <v>140.99999999999699</v>
      </c>
      <c r="G100" s="338">
        <v>23.499999999999002</v>
      </c>
      <c r="H100" s="340">
        <v>11.760999999999999</v>
      </c>
      <c r="I100" s="337">
        <v>23.521999999999998</v>
      </c>
      <c r="J100" s="338">
        <v>2.1999999999999999E-2</v>
      </c>
      <c r="K100" s="341">
        <v>0.166822695035</v>
      </c>
    </row>
    <row r="101" spans="1:11" ht="14.4" customHeight="1" thickBot="1" x14ac:dyDescent="0.35">
      <c r="A101" s="359" t="s">
        <v>309</v>
      </c>
      <c r="B101" s="337">
        <v>12.999999999999</v>
      </c>
      <c r="C101" s="337">
        <v>12.948</v>
      </c>
      <c r="D101" s="338">
        <v>-5.1999999998999999E-2</v>
      </c>
      <c r="E101" s="339">
        <v>0.996</v>
      </c>
      <c r="F101" s="337">
        <v>13.000108763947001</v>
      </c>
      <c r="G101" s="338">
        <v>2.1666847939910001</v>
      </c>
      <c r="H101" s="340">
        <v>1.079</v>
      </c>
      <c r="I101" s="337">
        <v>2.1579999999999999</v>
      </c>
      <c r="J101" s="338">
        <v>-8.6847939910000005E-3</v>
      </c>
      <c r="K101" s="341">
        <v>0.165998611179</v>
      </c>
    </row>
    <row r="102" spans="1:11" ht="14.4" customHeight="1" thickBot="1" x14ac:dyDescent="0.35">
      <c r="A102" s="358" t="s">
        <v>310</v>
      </c>
      <c r="B102" s="342">
        <v>4.9406564584124654E-324</v>
      </c>
      <c r="C102" s="342">
        <v>160.839</v>
      </c>
      <c r="D102" s="343">
        <v>160.839</v>
      </c>
      <c r="E102" s="344" t="s">
        <v>221</v>
      </c>
      <c r="F102" s="342">
        <v>0</v>
      </c>
      <c r="G102" s="343">
        <v>0</v>
      </c>
      <c r="H102" s="345">
        <v>4.9406564584124654E-324</v>
      </c>
      <c r="I102" s="342">
        <v>9.8813129168249309E-324</v>
      </c>
      <c r="J102" s="343">
        <v>9.8813129168249309E-324</v>
      </c>
      <c r="K102" s="346" t="s">
        <v>215</v>
      </c>
    </row>
    <row r="103" spans="1:11" ht="14.4" customHeight="1" thickBot="1" x14ac:dyDescent="0.35">
      <c r="A103" s="359" t="s">
        <v>311</v>
      </c>
      <c r="B103" s="337">
        <v>4.9406564584124654E-324</v>
      </c>
      <c r="C103" s="337">
        <v>160.839</v>
      </c>
      <c r="D103" s="338">
        <v>160.839</v>
      </c>
      <c r="E103" s="347" t="s">
        <v>221</v>
      </c>
      <c r="F103" s="337">
        <v>0</v>
      </c>
      <c r="G103" s="338">
        <v>0</v>
      </c>
      <c r="H103" s="340">
        <v>4.9406564584124654E-324</v>
      </c>
      <c r="I103" s="337">
        <v>9.8813129168249309E-324</v>
      </c>
      <c r="J103" s="338">
        <v>9.8813129168249309E-324</v>
      </c>
      <c r="K103" s="348" t="s">
        <v>215</v>
      </c>
    </row>
    <row r="104" spans="1:11" ht="14.4" customHeight="1" thickBot="1" x14ac:dyDescent="0.35">
      <c r="A104" s="357" t="s">
        <v>312</v>
      </c>
      <c r="B104" s="337">
        <v>0</v>
      </c>
      <c r="C104" s="337">
        <v>212.61292</v>
      </c>
      <c r="D104" s="338">
        <v>212.61292</v>
      </c>
      <c r="E104" s="347" t="s">
        <v>215</v>
      </c>
      <c r="F104" s="337">
        <v>0</v>
      </c>
      <c r="G104" s="338">
        <v>0</v>
      </c>
      <c r="H104" s="340">
        <v>4.9406564584124654E-324</v>
      </c>
      <c r="I104" s="337">
        <v>9.8813129168249309E-324</v>
      </c>
      <c r="J104" s="338">
        <v>9.8813129168249309E-324</v>
      </c>
      <c r="K104" s="348" t="s">
        <v>215</v>
      </c>
    </row>
    <row r="105" spans="1:11" ht="14.4" customHeight="1" thickBot="1" x14ac:dyDescent="0.35">
      <c r="A105" s="358" t="s">
        <v>313</v>
      </c>
      <c r="B105" s="342">
        <v>0</v>
      </c>
      <c r="C105" s="342">
        <v>207.43392</v>
      </c>
      <c r="D105" s="343">
        <v>207.43392</v>
      </c>
      <c r="E105" s="344" t="s">
        <v>215</v>
      </c>
      <c r="F105" s="342">
        <v>0</v>
      </c>
      <c r="G105" s="343">
        <v>0</v>
      </c>
      <c r="H105" s="345">
        <v>4.9406564584124654E-324</v>
      </c>
      <c r="I105" s="342">
        <v>9.8813129168249309E-324</v>
      </c>
      <c r="J105" s="343">
        <v>9.8813129168249309E-324</v>
      </c>
      <c r="K105" s="346" t="s">
        <v>215</v>
      </c>
    </row>
    <row r="106" spans="1:11" ht="14.4" customHeight="1" thickBot="1" x14ac:dyDescent="0.35">
      <c r="A106" s="359" t="s">
        <v>314</v>
      </c>
      <c r="B106" s="337">
        <v>0</v>
      </c>
      <c r="C106" s="337">
        <v>207.43392</v>
      </c>
      <c r="D106" s="338">
        <v>207.43392</v>
      </c>
      <c r="E106" s="347" t="s">
        <v>215</v>
      </c>
      <c r="F106" s="337">
        <v>0</v>
      </c>
      <c r="G106" s="338">
        <v>0</v>
      </c>
      <c r="H106" s="340">
        <v>4.9406564584124654E-324</v>
      </c>
      <c r="I106" s="337">
        <v>9.8813129168249309E-324</v>
      </c>
      <c r="J106" s="338">
        <v>9.8813129168249309E-324</v>
      </c>
      <c r="K106" s="348" t="s">
        <v>215</v>
      </c>
    </row>
    <row r="107" spans="1:11" ht="14.4" customHeight="1" thickBot="1" x14ac:dyDescent="0.35">
      <c r="A107" s="358" t="s">
        <v>315</v>
      </c>
      <c r="B107" s="342">
        <v>4.9406564584124654E-324</v>
      </c>
      <c r="C107" s="342">
        <v>5.1790000000000003</v>
      </c>
      <c r="D107" s="343">
        <v>5.1790000000000003</v>
      </c>
      <c r="E107" s="344" t="s">
        <v>221</v>
      </c>
      <c r="F107" s="342">
        <v>0</v>
      </c>
      <c r="G107" s="343">
        <v>0</v>
      </c>
      <c r="H107" s="345">
        <v>4.9406564584124654E-324</v>
      </c>
      <c r="I107" s="342">
        <v>9.8813129168249309E-324</v>
      </c>
      <c r="J107" s="343">
        <v>9.8813129168249309E-324</v>
      </c>
      <c r="K107" s="346" t="s">
        <v>215</v>
      </c>
    </row>
    <row r="108" spans="1:11" ht="14.4" customHeight="1" thickBot="1" x14ac:dyDescent="0.35">
      <c r="A108" s="359" t="s">
        <v>316</v>
      </c>
      <c r="B108" s="337">
        <v>4.9406564584124654E-324</v>
      </c>
      <c r="C108" s="337">
        <v>5.1790000000000003</v>
      </c>
      <c r="D108" s="338">
        <v>5.1790000000000003</v>
      </c>
      <c r="E108" s="347" t="s">
        <v>221</v>
      </c>
      <c r="F108" s="337">
        <v>0</v>
      </c>
      <c r="G108" s="338">
        <v>0</v>
      </c>
      <c r="H108" s="340">
        <v>4.9406564584124654E-324</v>
      </c>
      <c r="I108" s="337">
        <v>9.8813129168249309E-324</v>
      </c>
      <c r="J108" s="338">
        <v>9.8813129168249309E-324</v>
      </c>
      <c r="K108" s="348" t="s">
        <v>215</v>
      </c>
    </row>
    <row r="109" spans="1:11" ht="14.4" customHeight="1" thickBot="1" x14ac:dyDescent="0.35">
      <c r="A109" s="355" t="s">
        <v>317</v>
      </c>
      <c r="B109" s="337">
        <v>52134.375605478599</v>
      </c>
      <c r="C109" s="337">
        <v>48493.033880000003</v>
      </c>
      <c r="D109" s="338">
        <v>-3641.34172547857</v>
      </c>
      <c r="E109" s="339">
        <v>0.93015468808799995</v>
      </c>
      <c r="F109" s="337">
        <v>57444.225513111996</v>
      </c>
      <c r="G109" s="338">
        <v>9574.0375855186703</v>
      </c>
      <c r="H109" s="340">
        <v>4927.7695100000001</v>
      </c>
      <c r="I109" s="337">
        <v>9637.5655399999996</v>
      </c>
      <c r="J109" s="338">
        <v>63.527954481324997</v>
      </c>
      <c r="K109" s="341">
        <v>0.16777257337699999</v>
      </c>
    </row>
    <row r="110" spans="1:11" ht="14.4" customHeight="1" thickBot="1" x14ac:dyDescent="0.35">
      <c r="A110" s="356" t="s">
        <v>318</v>
      </c>
      <c r="B110" s="337">
        <v>52060.668488825497</v>
      </c>
      <c r="C110" s="337">
        <v>48243.863499999999</v>
      </c>
      <c r="D110" s="338">
        <v>-3816.80498882555</v>
      </c>
      <c r="E110" s="339">
        <v>0.92668544028300004</v>
      </c>
      <c r="F110" s="337">
        <v>57424.371796892701</v>
      </c>
      <c r="G110" s="338">
        <v>9570.7286328154496</v>
      </c>
      <c r="H110" s="340">
        <v>4927.7695100000001</v>
      </c>
      <c r="I110" s="337">
        <v>9637.5659799999994</v>
      </c>
      <c r="J110" s="338">
        <v>66.837347184549003</v>
      </c>
      <c r="K110" s="341">
        <v>0.16783058618499999</v>
      </c>
    </row>
    <row r="111" spans="1:11" ht="14.4" customHeight="1" thickBot="1" x14ac:dyDescent="0.35">
      <c r="A111" s="357" t="s">
        <v>319</v>
      </c>
      <c r="B111" s="337">
        <v>52060.668488825497</v>
      </c>
      <c r="C111" s="337">
        <v>48243.863499999999</v>
      </c>
      <c r="D111" s="338">
        <v>-3816.80498882555</v>
      </c>
      <c r="E111" s="339">
        <v>0.92668544028300004</v>
      </c>
      <c r="F111" s="337">
        <v>57424.371796892701</v>
      </c>
      <c r="G111" s="338">
        <v>9570.7286328154496</v>
      </c>
      <c r="H111" s="340">
        <v>4927.7695100000001</v>
      </c>
      <c r="I111" s="337">
        <v>9637.5659799999994</v>
      </c>
      <c r="J111" s="338">
        <v>66.837347184549003</v>
      </c>
      <c r="K111" s="341">
        <v>0.16783058618499999</v>
      </c>
    </row>
    <row r="112" spans="1:11" ht="14.4" customHeight="1" thickBot="1" x14ac:dyDescent="0.35">
      <c r="A112" s="358" t="s">
        <v>320</v>
      </c>
      <c r="B112" s="342">
        <v>683.66435833791104</v>
      </c>
      <c r="C112" s="342">
        <v>570.33735000000001</v>
      </c>
      <c r="D112" s="343">
        <v>-113.327008337911</v>
      </c>
      <c r="E112" s="349">
        <v>0.83423589813300003</v>
      </c>
      <c r="F112" s="342">
        <v>619.37185699856195</v>
      </c>
      <c r="G112" s="343">
        <v>103.228642833094</v>
      </c>
      <c r="H112" s="345">
        <v>26.207000000000001</v>
      </c>
      <c r="I112" s="342">
        <v>47.868220000000001</v>
      </c>
      <c r="J112" s="343">
        <v>-55.360422833092997</v>
      </c>
      <c r="K112" s="350">
        <v>7.7285106611000007E-2</v>
      </c>
    </row>
    <row r="113" spans="1:11" ht="14.4" customHeight="1" thickBot="1" x14ac:dyDescent="0.35">
      <c r="A113" s="359" t="s">
        <v>321</v>
      </c>
      <c r="B113" s="337">
        <v>562.43806999735705</v>
      </c>
      <c r="C113" s="337">
        <v>429.77499999999998</v>
      </c>
      <c r="D113" s="338">
        <v>-132.66306999735701</v>
      </c>
      <c r="E113" s="339">
        <v>0.76412857330499995</v>
      </c>
      <c r="F113" s="337">
        <v>462.89310735801001</v>
      </c>
      <c r="G113" s="338">
        <v>77.148851226334997</v>
      </c>
      <c r="H113" s="340">
        <v>26.207000000000001</v>
      </c>
      <c r="I113" s="337">
        <v>45.306600000000003</v>
      </c>
      <c r="J113" s="338">
        <v>-31.842251226335001</v>
      </c>
      <c r="K113" s="341">
        <v>9.7877024477999994E-2</v>
      </c>
    </row>
    <row r="114" spans="1:11" ht="14.4" customHeight="1" thickBot="1" x14ac:dyDescent="0.35">
      <c r="A114" s="359" t="s">
        <v>322</v>
      </c>
      <c r="B114" s="337">
        <v>2.6143082109629998</v>
      </c>
      <c r="C114" s="337">
        <v>9.1356000000000002</v>
      </c>
      <c r="D114" s="338">
        <v>6.5212917890359998</v>
      </c>
      <c r="E114" s="339">
        <v>3.4944617324329998</v>
      </c>
      <c r="F114" s="337">
        <v>9.7088277238499998</v>
      </c>
      <c r="G114" s="338">
        <v>1.618137953975</v>
      </c>
      <c r="H114" s="340">
        <v>4.9406564584124654E-324</v>
      </c>
      <c r="I114" s="337">
        <v>9.8813129168249309E-324</v>
      </c>
      <c r="J114" s="338">
        <v>-1.618137953975</v>
      </c>
      <c r="K114" s="341">
        <v>0</v>
      </c>
    </row>
    <row r="115" spans="1:11" ht="14.4" customHeight="1" thickBot="1" x14ac:dyDescent="0.35">
      <c r="A115" s="359" t="s">
        <v>323</v>
      </c>
      <c r="B115" s="337">
        <v>86.361922868514</v>
      </c>
      <c r="C115" s="337">
        <v>125.21138000000001</v>
      </c>
      <c r="D115" s="338">
        <v>38.849457131485003</v>
      </c>
      <c r="E115" s="339">
        <v>1.4498447445480001</v>
      </c>
      <c r="F115" s="337">
        <v>140.69041642911</v>
      </c>
      <c r="G115" s="338">
        <v>23.448402738184999</v>
      </c>
      <c r="H115" s="340">
        <v>4.9406564584124654E-324</v>
      </c>
      <c r="I115" s="337">
        <v>1.089</v>
      </c>
      <c r="J115" s="338">
        <v>-22.359402738185</v>
      </c>
      <c r="K115" s="341">
        <v>7.7403992930000004E-3</v>
      </c>
    </row>
    <row r="116" spans="1:11" ht="14.4" customHeight="1" thickBot="1" x14ac:dyDescent="0.35">
      <c r="A116" s="359" t="s">
        <v>324</v>
      </c>
      <c r="B116" s="337">
        <v>32.250057261075</v>
      </c>
      <c r="C116" s="337">
        <v>6.2153700000000001</v>
      </c>
      <c r="D116" s="338">
        <v>-26.034687261075</v>
      </c>
      <c r="E116" s="339">
        <v>0.192724308973</v>
      </c>
      <c r="F116" s="337">
        <v>6.0795054875909997</v>
      </c>
      <c r="G116" s="338">
        <v>1.013250914598</v>
      </c>
      <c r="H116" s="340">
        <v>4.9406564584124654E-324</v>
      </c>
      <c r="I116" s="337">
        <v>1.47262</v>
      </c>
      <c r="J116" s="338">
        <v>0.45936908540100002</v>
      </c>
      <c r="K116" s="341">
        <v>0.24222693819499999</v>
      </c>
    </row>
    <row r="117" spans="1:11" ht="14.4" customHeight="1" thickBot="1" x14ac:dyDescent="0.35">
      <c r="A117" s="358" t="s">
        <v>325</v>
      </c>
      <c r="B117" s="342">
        <v>67.000578587122007</v>
      </c>
      <c r="C117" s="342">
        <v>56.243299999999998</v>
      </c>
      <c r="D117" s="343">
        <v>-10.757278587122</v>
      </c>
      <c r="E117" s="349">
        <v>0.83944498967000003</v>
      </c>
      <c r="F117" s="342">
        <v>0</v>
      </c>
      <c r="G117" s="343">
        <v>0</v>
      </c>
      <c r="H117" s="345">
        <v>3.42686</v>
      </c>
      <c r="I117" s="342">
        <v>14.507389999999999</v>
      </c>
      <c r="J117" s="343">
        <v>14.507389999999999</v>
      </c>
      <c r="K117" s="346" t="s">
        <v>215</v>
      </c>
    </row>
    <row r="118" spans="1:11" ht="14.4" customHeight="1" thickBot="1" x14ac:dyDescent="0.35">
      <c r="A118" s="359" t="s">
        <v>326</v>
      </c>
      <c r="B118" s="337">
        <v>42.000585819647</v>
      </c>
      <c r="C118" s="337">
        <v>47.968000000000004</v>
      </c>
      <c r="D118" s="338">
        <v>5.9674141803519998</v>
      </c>
      <c r="E118" s="339">
        <v>1.1420793082730001</v>
      </c>
      <c r="F118" s="337">
        <v>0</v>
      </c>
      <c r="G118" s="338">
        <v>0</v>
      </c>
      <c r="H118" s="340">
        <v>3.42686</v>
      </c>
      <c r="I118" s="337">
        <v>14.507389999999999</v>
      </c>
      <c r="J118" s="338">
        <v>14.507389999999999</v>
      </c>
      <c r="K118" s="348" t="s">
        <v>215</v>
      </c>
    </row>
    <row r="119" spans="1:11" ht="14.4" customHeight="1" thickBot="1" x14ac:dyDescent="0.35">
      <c r="A119" s="359" t="s">
        <v>327</v>
      </c>
      <c r="B119" s="337">
        <v>24.999992767475</v>
      </c>
      <c r="C119" s="337">
        <v>8.2752999999999997</v>
      </c>
      <c r="D119" s="338">
        <v>-16.724692767474998</v>
      </c>
      <c r="E119" s="339">
        <v>0.33101209576200002</v>
      </c>
      <c r="F119" s="337">
        <v>0</v>
      </c>
      <c r="G119" s="338">
        <v>0</v>
      </c>
      <c r="H119" s="340">
        <v>4.9406564584124654E-324</v>
      </c>
      <c r="I119" s="337">
        <v>9.8813129168249309E-324</v>
      </c>
      <c r="J119" s="338">
        <v>9.8813129168249309E-324</v>
      </c>
      <c r="K119" s="348" t="s">
        <v>215</v>
      </c>
    </row>
    <row r="120" spans="1:11" ht="14.4" customHeight="1" thickBot="1" x14ac:dyDescent="0.35">
      <c r="A120" s="358" t="s">
        <v>328</v>
      </c>
      <c r="B120" s="342">
        <v>32.004014811681003</v>
      </c>
      <c r="C120" s="342">
        <v>11.993869999999999</v>
      </c>
      <c r="D120" s="343">
        <v>-20.010144811680998</v>
      </c>
      <c r="E120" s="349">
        <v>0.37476141885800002</v>
      </c>
      <c r="F120" s="342">
        <v>8.9999398941220008</v>
      </c>
      <c r="G120" s="343">
        <v>1.4999899823530001</v>
      </c>
      <c r="H120" s="345">
        <v>2.6259999999999999</v>
      </c>
      <c r="I120" s="342">
        <v>13.583500000000001</v>
      </c>
      <c r="J120" s="343">
        <v>12.083510017646001</v>
      </c>
      <c r="K120" s="350">
        <v>1.5092878574519999</v>
      </c>
    </row>
    <row r="121" spans="1:11" ht="14.4" customHeight="1" thickBot="1" x14ac:dyDescent="0.35">
      <c r="A121" s="359" t="s">
        <v>329</v>
      </c>
      <c r="B121" s="337">
        <v>9.9996617225200009</v>
      </c>
      <c r="C121" s="337">
        <v>3.3399000000000001</v>
      </c>
      <c r="D121" s="338">
        <v>-6.6597617225199999</v>
      </c>
      <c r="E121" s="339">
        <v>0.33400129851100002</v>
      </c>
      <c r="F121" s="337">
        <v>8.9999398941220008</v>
      </c>
      <c r="G121" s="338">
        <v>1.4999899823530001</v>
      </c>
      <c r="H121" s="340">
        <v>4.9406564584124654E-324</v>
      </c>
      <c r="I121" s="337">
        <v>9.8813129168249309E-324</v>
      </c>
      <c r="J121" s="338">
        <v>-1.4999899823530001</v>
      </c>
      <c r="K121" s="341">
        <v>0</v>
      </c>
    </row>
    <row r="122" spans="1:11" ht="14.4" customHeight="1" thickBot="1" x14ac:dyDescent="0.35">
      <c r="A122" s="359" t="s">
        <v>330</v>
      </c>
      <c r="B122" s="337">
        <v>22.004353089159999</v>
      </c>
      <c r="C122" s="337">
        <v>8.6539699999999993</v>
      </c>
      <c r="D122" s="338">
        <v>-13.350383089159999</v>
      </c>
      <c r="E122" s="339">
        <v>0.39328445444100002</v>
      </c>
      <c r="F122" s="337">
        <v>0</v>
      </c>
      <c r="G122" s="338">
        <v>0</v>
      </c>
      <c r="H122" s="340">
        <v>2.6259999999999999</v>
      </c>
      <c r="I122" s="337">
        <v>13.583500000000001</v>
      </c>
      <c r="J122" s="338">
        <v>13.583500000000001</v>
      </c>
      <c r="K122" s="348" t="s">
        <v>215</v>
      </c>
    </row>
    <row r="123" spans="1:11" ht="14.4" customHeight="1" thickBot="1" x14ac:dyDescent="0.35">
      <c r="A123" s="358" t="s">
        <v>331</v>
      </c>
      <c r="B123" s="342">
        <v>4.9406564584124654E-324</v>
      </c>
      <c r="C123" s="342">
        <v>-1.19262</v>
      </c>
      <c r="D123" s="343">
        <v>-1.19262</v>
      </c>
      <c r="E123" s="344" t="s">
        <v>221</v>
      </c>
      <c r="F123" s="342">
        <v>0</v>
      </c>
      <c r="G123" s="343">
        <v>0</v>
      </c>
      <c r="H123" s="345">
        <v>4.9406564584124654E-324</v>
      </c>
      <c r="I123" s="342">
        <v>9.8813129168249309E-324</v>
      </c>
      <c r="J123" s="343">
        <v>9.8813129168249309E-324</v>
      </c>
      <c r="K123" s="346" t="s">
        <v>215</v>
      </c>
    </row>
    <row r="124" spans="1:11" ht="14.4" customHeight="1" thickBot="1" x14ac:dyDescent="0.35">
      <c r="A124" s="359" t="s">
        <v>332</v>
      </c>
      <c r="B124" s="337">
        <v>4.9406564584124654E-324</v>
      </c>
      <c r="C124" s="337">
        <v>-1.19262</v>
      </c>
      <c r="D124" s="338">
        <v>-1.19262</v>
      </c>
      <c r="E124" s="347" t="s">
        <v>221</v>
      </c>
      <c r="F124" s="337">
        <v>0</v>
      </c>
      <c r="G124" s="338">
        <v>0</v>
      </c>
      <c r="H124" s="340">
        <v>4.9406564584124654E-324</v>
      </c>
      <c r="I124" s="337">
        <v>9.8813129168249309E-324</v>
      </c>
      <c r="J124" s="338">
        <v>9.8813129168249309E-324</v>
      </c>
      <c r="K124" s="348" t="s">
        <v>215</v>
      </c>
    </row>
    <row r="125" spans="1:11" ht="14.4" customHeight="1" thickBot="1" x14ac:dyDescent="0.35">
      <c r="A125" s="358" t="s">
        <v>333</v>
      </c>
      <c r="B125" s="342">
        <v>921.99970831594999</v>
      </c>
      <c r="C125" s="342">
        <v>927.70740000000001</v>
      </c>
      <c r="D125" s="343">
        <v>5.7076916840490002</v>
      </c>
      <c r="E125" s="349">
        <v>1.00619055693</v>
      </c>
      <c r="F125" s="342">
        <v>959</v>
      </c>
      <c r="G125" s="343">
        <v>159.833333333333</v>
      </c>
      <c r="H125" s="345">
        <v>68.869799999999998</v>
      </c>
      <c r="I125" s="342">
        <v>106.16759999999999</v>
      </c>
      <c r="J125" s="343">
        <v>-53.665733333333002</v>
      </c>
      <c r="K125" s="350">
        <v>0.11070656934299999</v>
      </c>
    </row>
    <row r="126" spans="1:11" ht="14.4" customHeight="1" thickBot="1" x14ac:dyDescent="0.35">
      <c r="A126" s="359" t="s">
        <v>334</v>
      </c>
      <c r="B126" s="337">
        <v>921.99970831594999</v>
      </c>
      <c r="C126" s="337">
        <v>927.70740000000001</v>
      </c>
      <c r="D126" s="338">
        <v>5.7076916840490002</v>
      </c>
      <c r="E126" s="339">
        <v>1.00619055693</v>
      </c>
      <c r="F126" s="337">
        <v>959</v>
      </c>
      <c r="G126" s="338">
        <v>159.833333333333</v>
      </c>
      <c r="H126" s="340">
        <v>68.869799999999998</v>
      </c>
      <c r="I126" s="337">
        <v>106.16759999999999</v>
      </c>
      <c r="J126" s="338">
        <v>-53.665733333333002</v>
      </c>
      <c r="K126" s="341">
        <v>0.11070656934299999</v>
      </c>
    </row>
    <row r="127" spans="1:11" ht="14.4" customHeight="1" thickBot="1" x14ac:dyDescent="0.35">
      <c r="A127" s="358" t="s">
        <v>335</v>
      </c>
      <c r="B127" s="342">
        <v>50355.999828772903</v>
      </c>
      <c r="C127" s="342">
        <v>43735.209860000003</v>
      </c>
      <c r="D127" s="343">
        <v>-6620.7899687728795</v>
      </c>
      <c r="E127" s="349">
        <v>0.86852033538600004</v>
      </c>
      <c r="F127" s="342">
        <v>55837</v>
      </c>
      <c r="G127" s="343">
        <v>9306.1666666666697</v>
      </c>
      <c r="H127" s="345">
        <v>4685.4018699999997</v>
      </c>
      <c r="I127" s="342">
        <v>9190.7044399999995</v>
      </c>
      <c r="J127" s="343">
        <v>-115.46222666667001</v>
      </c>
      <c r="K127" s="350">
        <v>0.16459882228600001</v>
      </c>
    </row>
    <row r="128" spans="1:11" ht="14.4" customHeight="1" thickBot="1" x14ac:dyDescent="0.35">
      <c r="A128" s="359" t="s">
        <v>336</v>
      </c>
      <c r="B128" s="337">
        <v>18426.999944447201</v>
      </c>
      <c r="C128" s="337">
        <v>16224.94929</v>
      </c>
      <c r="D128" s="338">
        <v>-2202.05065444715</v>
      </c>
      <c r="E128" s="339">
        <v>0.88049868882100002</v>
      </c>
      <c r="F128" s="337">
        <v>21832</v>
      </c>
      <c r="G128" s="338">
        <v>3638.6666666666702</v>
      </c>
      <c r="H128" s="340">
        <v>1855.0693200000001</v>
      </c>
      <c r="I128" s="337">
        <v>3541.1990000000001</v>
      </c>
      <c r="J128" s="338">
        <v>-97.467666666667995</v>
      </c>
      <c r="K128" s="341">
        <v>0.16220222609000001</v>
      </c>
    </row>
    <row r="129" spans="1:11" ht="14.4" customHeight="1" thickBot="1" x14ac:dyDescent="0.35">
      <c r="A129" s="359" t="s">
        <v>337</v>
      </c>
      <c r="B129" s="337">
        <v>31928.999884325702</v>
      </c>
      <c r="C129" s="337">
        <v>27510.260569999999</v>
      </c>
      <c r="D129" s="338">
        <v>-4418.7393143257304</v>
      </c>
      <c r="E129" s="339">
        <v>0.86160733720600002</v>
      </c>
      <c r="F129" s="337">
        <v>34005</v>
      </c>
      <c r="G129" s="338">
        <v>5667.5</v>
      </c>
      <c r="H129" s="340">
        <v>2830.3325500000001</v>
      </c>
      <c r="I129" s="337">
        <v>5649.5054399999999</v>
      </c>
      <c r="J129" s="338">
        <v>-17.994560000001002</v>
      </c>
      <c r="K129" s="341">
        <v>0.16613749272100001</v>
      </c>
    </row>
    <row r="130" spans="1:11" ht="14.4" customHeight="1" thickBot="1" x14ac:dyDescent="0.35">
      <c r="A130" s="358" t="s">
        <v>338</v>
      </c>
      <c r="B130" s="342">
        <v>0</v>
      </c>
      <c r="C130" s="342">
        <v>2943.5643399999999</v>
      </c>
      <c r="D130" s="343">
        <v>2943.5643399999999</v>
      </c>
      <c r="E130" s="344" t="s">
        <v>215</v>
      </c>
      <c r="F130" s="342">
        <v>0</v>
      </c>
      <c r="G130" s="343">
        <v>0</v>
      </c>
      <c r="H130" s="345">
        <v>141.23797999999999</v>
      </c>
      <c r="I130" s="342">
        <v>264.73482999999999</v>
      </c>
      <c r="J130" s="343">
        <v>264.73482999999999</v>
      </c>
      <c r="K130" s="346" t="s">
        <v>215</v>
      </c>
    </row>
    <row r="131" spans="1:11" ht="14.4" customHeight="1" thickBot="1" x14ac:dyDescent="0.35">
      <c r="A131" s="359" t="s">
        <v>339</v>
      </c>
      <c r="B131" s="337">
        <v>4.9406564584124654E-324</v>
      </c>
      <c r="C131" s="337">
        <v>1716.1942799999999</v>
      </c>
      <c r="D131" s="338">
        <v>1716.1942799999999</v>
      </c>
      <c r="E131" s="347" t="s">
        <v>221</v>
      </c>
      <c r="F131" s="337">
        <v>0</v>
      </c>
      <c r="G131" s="338">
        <v>0</v>
      </c>
      <c r="H131" s="340">
        <v>4.9406564584124654E-324</v>
      </c>
      <c r="I131" s="337">
        <v>123.49684999999999</v>
      </c>
      <c r="J131" s="338">
        <v>123.49684999999999</v>
      </c>
      <c r="K131" s="348" t="s">
        <v>215</v>
      </c>
    </row>
    <row r="132" spans="1:11" ht="14.4" customHeight="1" thickBot="1" x14ac:dyDescent="0.35">
      <c r="A132" s="359" t="s">
        <v>340</v>
      </c>
      <c r="B132" s="337">
        <v>0</v>
      </c>
      <c r="C132" s="337">
        <v>1227.37006</v>
      </c>
      <c r="D132" s="338">
        <v>1227.37006</v>
      </c>
      <c r="E132" s="347" t="s">
        <v>215</v>
      </c>
      <c r="F132" s="337">
        <v>0</v>
      </c>
      <c r="G132" s="338">
        <v>0</v>
      </c>
      <c r="H132" s="340">
        <v>141.23797999999999</v>
      </c>
      <c r="I132" s="337">
        <v>141.23797999999999</v>
      </c>
      <c r="J132" s="338">
        <v>141.23797999999999</v>
      </c>
      <c r="K132" s="348" t="s">
        <v>215</v>
      </c>
    </row>
    <row r="133" spans="1:11" ht="14.4" customHeight="1" thickBot="1" x14ac:dyDescent="0.35">
      <c r="A133" s="356" t="s">
        <v>341</v>
      </c>
      <c r="B133" s="337">
        <v>73.707116653010999</v>
      </c>
      <c r="C133" s="337">
        <v>135.05122</v>
      </c>
      <c r="D133" s="338">
        <v>61.344103346988</v>
      </c>
      <c r="E133" s="339">
        <v>1.832268390524</v>
      </c>
      <c r="F133" s="337">
        <v>19.853716219340001</v>
      </c>
      <c r="G133" s="338">
        <v>3.3089527032229999</v>
      </c>
      <c r="H133" s="340">
        <v>4.9406564584124654E-324</v>
      </c>
      <c r="I133" s="337">
        <v>-4.4000000000000002E-4</v>
      </c>
      <c r="J133" s="338">
        <v>-3.3093927032230002</v>
      </c>
      <c r="K133" s="341">
        <v>-2.2162097772475001E-5</v>
      </c>
    </row>
    <row r="134" spans="1:11" ht="14.4" customHeight="1" thickBot="1" x14ac:dyDescent="0.35">
      <c r="A134" s="357" t="s">
        <v>342</v>
      </c>
      <c r="B134" s="337">
        <v>53.853400433669997</v>
      </c>
      <c r="C134" s="337">
        <v>35.107779999999998</v>
      </c>
      <c r="D134" s="338">
        <v>-18.745620433669998</v>
      </c>
      <c r="E134" s="339">
        <v>0.651913894336</v>
      </c>
      <c r="F134" s="337">
        <v>0</v>
      </c>
      <c r="G134" s="338">
        <v>0</v>
      </c>
      <c r="H134" s="340">
        <v>4.9406564584124654E-324</v>
      </c>
      <c r="I134" s="337">
        <v>9.8813129168249309E-324</v>
      </c>
      <c r="J134" s="338">
        <v>9.8813129168249309E-324</v>
      </c>
      <c r="K134" s="348" t="s">
        <v>215</v>
      </c>
    </row>
    <row r="135" spans="1:11" ht="14.4" customHeight="1" thickBot="1" x14ac:dyDescent="0.35">
      <c r="A135" s="358" t="s">
        <v>343</v>
      </c>
      <c r="B135" s="342">
        <v>0</v>
      </c>
      <c r="C135" s="342">
        <v>0.20569999999999999</v>
      </c>
      <c r="D135" s="343">
        <v>0.20569999999999999</v>
      </c>
      <c r="E135" s="344" t="s">
        <v>215</v>
      </c>
      <c r="F135" s="342">
        <v>0</v>
      </c>
      <c r="G135" s="343">
        <v>0</v>
      </c>
      <c r="H135" s="345">
        <v>4.9406564584124654E-324</v>
      </c>
      <c r="I135" s="342">
        <v>9.8813129168249309E-324</v>
      </c>
      <c r="J135" s="343">
        <v>9.8813129168249309E-324</v>
      </c>
      <c r="K135" s="346" t="s">
        <v>215</v>
      </c>
    </row>
    <row r="136" spans="1:11" ht="14.4" customHeight="1" thickBot="1" x14ac:dyDescent="0.35">
      <c r="A136" s="359" t="s">
        <v>344</v>
      </c>
      <c r="B136" s="337">
        <v>0</v>
      </c>
      <c r="C136" s="337">
        <v>0.20569999999999999</v>
      </c>
      <c r="D136" s="338">
        <v>0.20569999999999999</v>
      </c>
      <c r="E136" s="347" t="s">
        <v>215</v>
      </c>
      <c r="F136" s="337">
        <v>0</v>
      </c>
      <c r="G136" s="338">
        <v>0</v>
      </c>
      <c r="H136" s="340">
        <v>4.9406564584124654E-324</v>
      </c>
      <c r="I136" s="337">
        <v>9.8813129168249309E-324</v>
      </c>
      <c r="J136" s="338">
        <v>9.8813129168249309E-324</v>
      </c>
      <c r="K136" s="348" t="s">
        <v>215</v>
      </c>
    </row>
    <row r="137" spans="1:11" ht="14.4" customHeight="1" thickBot="1" x14ac:dyDescent="0.35">
      <c r="A137" s="358" t="s">
        <v>345</v>
      </c>
      <c r="B137" s="342">
        <v>53.853400433669997</v>
      </c>
      <c r="C137" s="342">
        <v>34.902079999999998</v>
      </c>
      <c r="D137" s="343">
        <v>-18.951320433669999</v>
      </c>
      <c r="E137" s="349">
        <v>0.64809426552299998</v>
      </c>
      <c r="F137" s="342">
        <v>0</v>
      </c>
      <c r="G137" s="343">
        <v>0</v>
      </c>
      <c r="H137" s="345">
        <v>4.9406564584124654E-324</v>
      </c>
      <c r="I137" s="342">
        <v>9.8813129168249309E-324</v>
      </c>
      <c r="J137" s="343">
        <v>9.8813129168249309E-324</v>
      </c>
      <c r="K137" s="346" t="s">
        <v>215</v>
      </c>
    </row>
    <row r="138" spans="1:11" ht="14.4" customHeight="1" thickBot="1" x14ac:dyDescent="0.35">
      <c r="A138" s="359" t="s">
        <v>346</v>
      </c>
      <c r="B138" s="337">
        <v>0</v>
      </c>
      <c r="C138" s="337">
        <v>20.03492</v>
      </c>
      <c r="D138" s="338">
        <v>20.03492</v>
      </c>
      <c r="E138" s="347" t="s">
        <v>215</v>
      </c>
      <c r="F138" s="337">
        <v>0</v>
      </c>
      <c r="G138" s="338">
        <v>0</v>
      </c>
      <c r="H138" s="340">
        <v>4.9406564584124654E-324</v>
      </c>
      <c r="I138" s="337">
        <v>9.8813129168249309E-324</v>
      </c>
      <c r="J138" s="338">
        <v>9.8813129168249309E-324</v>
      </c>
      <c r="K138" s="348" t="s">
        <v>215</v>
      </c>
    </row>
    <row r="139" spans="1:11" ht="14.4" customHeight="1" thickBot="1" x14ac:dyDescent="0.35">
      <c r="A139" s="359" t="s">
        <v>347</v>
      </c>
      <c r="B139" s="337">
        <v>0</v>
      </c>
      <c r="C139" s="337">
        <v>10.0067</v>
      </c>
      <c r="D139" s="338">
        <v>10.0067</v>
      </c>
      <c r="E139" s="347" t="s">
        <v>215</v>
      </c>
      <c r="F139" s="337">
        <v>0</v>
      </c>
      <c r="G139" s="338">
        <v>0</v>
      </c>
      <c r="H139" s="340">
        <v>4.9406564584124654E-324</v>
      </c>
      <c r="I139" s="337">
        <v>9.8813129168249309E-324</v>
      </c>
      <c r="J139" s="338">
        <v>9.8813129168249309E-324</v>
      </c>
      <c r="K139" s="348" t="s">
        <v>215</v>
      </c>
    </row>
    <row r="140" spans="1:11" ht="14.4" customHeight="1" thickBot="1" x14ac:dyDescent="0.35">
      <c r="A140" s="359" t="s">
        <v>348</v>
      </c>
      <c r="B140" s="337">
        <v>4.9406564584124654E-324</v>
      </c>
      <c r="C140" s="337">
        <v>3.89655</v>
      </c>
      <c r="D140" s="338">
        <v>3.89655</v>
      </c>
      <c r="E140" s="347" t="s">
        <v>221</v>
      </c>
      <c r="F140" s="337">
        <v>0</v>
      </c>
      <c r="G140" s="338">
        <v>0</v>
      </c>
      <c r="H140" s="340">
        <v>4.9406564584124654E-324</v>
      </c>
      <c r="I140" s="337">
        <v>9.8813129168249309E-324</v>
      </c>
      <c r="J140" s="338">
        <v>9.8813129168249309E-324</v>
      </c>
      <c r="K140" s="348" t="s">
        <v>215</v>
      </c>
    </row>
    <row r="141" spans="1:11" ht="14.4" customHeight="1" thickBot="1" x14ac:dyDescent="0.35">
      <c r="A141" s="359" t="s">
        <v>349</v>
      </c>
      <c r="B141" s="337">
        <v>4.9406564584124654E-324</v>
      </c>
      <c r="C141" s="337">
        <v>0.96391000000000004</v>
      </c>
      <c r="D141" s="338">
        <v>0.96391000000000004</v>
      </c>
      <c r="E141" s="347" t="s">
        <v>221</v>
      </c>
      <c r="F141" s="337">
        <v>0</v>
      </c>
      <c r="G141" s="338">
        <v>0</v>
      </c>
      <c r="H141" s="340">
        <v>4.9406564584124654E-324</v>
      </c>
      <c r="I141" s="337">
        <v>9.8813129168249309E-324</v>
      </c>
      <c r="J141" s="338">
        <v>9.8813129168249309E-324</v>
      </c>
      <c r="K141" s="348" t="s">
        <v>215</v>
      </c>
    </row>
    <row r="142" spans="1:11" ht="14.4" customHeight="1" thickBot="1" x14ac:dyDescent="0.35">
      <c r="A142" s="362" t="s">
        <v>350</v>
      </c>
      <c r="B142" s="342">
        <v>19.853716219340001</v>
      </c>
      <c r="C142" s="342">
        <v>99.943439999999995</v>
      </c>
      <c r="D142" s="343">
        <v>80.089723780659</v>
      </c>
      <c r="E142" s="349">
        <v>5.0339915659030003</v>
      </c>
      <c r="F142" s="342">
        <v>19.853716219340001</v>
      </c>
      <c r="G142" s="343">
        <v>3.3089527032229999</v>
      </c>
      <c r="H142" s="345">
        <v>4.9406564584124654E-324</v>
      </c>
      <c r="I142" s="342">
        <v>-4.4000000000000002E-4</v>
      </c>
      <c r="J142" s="343">
        <v>-3.3093927032230002</v>
      </c>
      <c r="K142" s="350">
        <v>-2.2162097772475001E-5</v>
      </c>
    </row>
    <row r="143" spans="1:11" ht="14.4" customHeight="1" thickBot="1" x14ac:dyDescent="0.35">
      <c r="A143" s="358" t="s">
        <v>351</v>
      </c>
      <c r="B143" s="342">
        <v>0</v>
      </c>
      <c r="C143" s="342">
        <v>-4.2999999999999999E-4</v>
      </c>
      <c r="D143" s="343">
        <v>-4.2999999999999999E-4</v>
      </c>
      <c r="E143" s="344" t="s">
        <v>215</v>
      </c>
      <c r="F143" s="342">
        <v>0</v>
      </c>
      <c r="G143" s="343">
        <v>0</v>
      </c>
      <c r="H143" s="345">
        <v>4.9406564584124654E-324</v>
      </c>
      <c r="I143" s="342">
        <v>-4.4000000000000002E-4</v>
      </c>
      <c r="J143" s="343">
        <v>-4.4000000000000002E-4</v>
      </c>
      <c r="K143" s="346" t="s">
        <v>215</v>
      </c>
    </row>
    <row r="144" spans="1:11" ht="14.4" customHeight="1" thickBot="1" x14ac:dyDescent="0.35">
      <c r="A144" s="359" t="s">
        <v>352</v>
      </c>
      <c r="B144" s="337">
        <v>0</v>
      </c>
      <c r="C144" s="337">
        <v>-4.2999999999999999E-4</v>
      </c>
      <c r="D144" s="338">
        <v>-4.2999999999999999E-4</v>
      </c>
      <c r="E144" s="347" t="s">
        <v>215</v>
      </c>
      <c r="F144" s="337">
        <v>0</v>
      </c>
      <c r="G144" s="338">
        <v>0</v>
      </c>
      <c r="H144" s="340">
        <v>4.9406564584124654E-324</v>
      </c>
      <c r="I144" s="337">
        <v>-4.4000000000000002E-4</v>
      </c>
      <c r="J144" s="338">
        <v>-4.4000000000000002E-4</v>
      </c>
      <c r="K144" s="348" t="s">
        <v>215</v>
      </c>
    </row>
    <row r="145" spans="1:11" ht="14.4" customHeight="1" thickBot="1" x14ac:dyDescent="0.35">
      <c r="A145" s="358" t="s">
        <v>353</v>
      </c>
      <c r="B145" s="342">
        <v>19.853716219340001</v>
      </c>
      <c r="C145" s="342">
        <v>99.943870000000004</v>
      </c>
      <c r="D145" s="343">
        <v>80.090153780658994</v>
      </c>
      <c r="E145" s="349">
        <v>5.0340132243170004</v>
      </c>
      <c r="F145" s="342">
        <v>19.853716219340001</v>
      </c>
      <c r="G145" s="343">
        <v>3.3089527032229999</v>
      </c>
      <c r="H145" s="345">
        <v>4.9406564584124654E-324</v>
      </c>
      <c r="I145" s="342">
        <v>9.8813129168249309E-324</v>
      </c>
      <c r="J145" s="343">
        <v>-3.3089527032229999</v>
      </c>
      <c r="K145" s="350">
        <v>0</v>
      </c>
    </row>
    <row r="146" spans="1:11" ht="14.4" customHeight="1" thickBot="1" x14ac:dyDescent="0.35">
      <c r="A146" s="359" t="s">
        <v>354</v>
      </c>
      <c r="B146" s="337">
        <v>19.853716219340001</v>
      </c>
      <c r="C146" s="337">
        <v>10.49587</v>
      </c>
      <c r="D146" s="338">
        <v>-9.3578462193400007</v>
      </c>
      <c r="E146" s="339">
        <v>0.52866022078899999</v>
      </c>
      <c r="F146" s="337">
        <v>19.853716219340001</v>
      </c>
      <c r="G146" s="338">
        <v>3.3089527032229999</v>
      </c>
      <c r="H146" s="340">
        <v>4.9406564584124654E-324</v>
      </c>
      <c r="I146" s="337">
        <v>9.8813129168249309E-324</v>
      </c>
      <c r="J146" s="338">
        <v>-3.3089527032229999</v>
      </c>
      <c r="K146" s="341">
        <v>0</v>
      </c>
    </row>
    <row r="147" spans="1:11" ht="14.4" customHeight="1" thickBot="1" x14ac:dyDescent="0.35">
      <c r="A147" s="359" t="s">
        <v>355</v>
      </c>
      <c r="B147" s="337">
        <v>4.9406564584124654E-324</v>
      </c>
      <c r="C147" s="337">
        <v>89.447999999999993</v>
      </c>
      <c r="D147" s="338">
        <v>89.447999999999993</v>
      </c>
      <c r="E147" s="347" t="s">
        <v>221</v>
      </c>
      <c r="F147" s="337">
        <v>0</v>
      </c>
      <c r="G147" s="338">
        <v>0</v>
      </c>
      <c r="H147" s="340">
        <v>4.9406564584124654E-324</v>
      </c>
      <c r="I147" s="337">
        <v>9.8813129168249309E-324</v>
      </c>
      <c r="J147" s="338">
        <v>9.8813129168249309E-324</v>
      </c>
      <c r="K147" s="348" t="s">
        <v>215</v>
      </c>
    </row>
    <row r="148" spans="1:11" ht="14.4" customHeight="1" thickBot="1" x14ac:dyDescent="0.35">
      <c r="A148" s="356" t="s">
        <v>356</v>
      </c>
      <c r="B148" s="337">
        <v>4.9406564584124654E-324</v>
      </c>
      <c r="C148" s="337">
        <v>114.11915999999999</v>
      </c>
      <c r="D148" s="338">
        <v>114.11915999999999</v>
      </c>
      <c r="E148" s="347" t="s">
        <v>221</v>
      </c>
      <c r="F148" s="337">
        <v>4.9406564584124654E-324</v>
      </c>
      <c r="G148" s="338">
        <v>0</v>
      </c>
      <c r="H148" s="340">
        <v>4.9406564584124654E-324</v>
      </c>
      <c r="I148" s="337">
        <v>9.8813129168249309E-324</v>
      </c>
      <c r="J148" s="338">
        <v>9.8813129168249309E-324</v>
      </c>
      <c r="K148" s="341">
        <v>2</v>
      </c>
    </row>
    <row r="149" spans="1:11" ht="14.4" customHeight="1" thickBot="1" x14ac:dyDescent="0.35">
      <c r="A149" s="362" t="s">
        <v>357</v>
      </c>
      <c r="B149" s="342">
        <v>4.9406564584124654E-324</v>
      </c>
      <c r="C149" s="342">
        <v>114.11915999999999</v>
      </c>
      <c r="D149" s="343">
        <v>114.11915999999999</v>
      </c>
      <c r="E149" s="344" t="s">
        <v>221</v>
      </c>
      <c r="F149" s="342">
        <v>4.9406564584124654E-324</v>
      </c>
      <c r="G149" s="343">
        <v>0</v>
      </c>
      <c r="H149" s="345">
        <v>4.9406564584124654E-324</v>
      </c>
      <c r="I149" s="342">
        <v>9.8813129168249309E-324</v>
      </c>
      <c r="J149" s="343">
        <v>9.8813129168249309E-324</v>
      </c>
      <c r="K149" s="350">
        <v>2</v>
      </c>
    </row>
    <row r="150" spans="1:11" ht="14.4" customHeight="1" thickBot="1" x14ac:dyDescent="0.35">
      <c r="A150" s="358" t="s">
        <v>358</v>
      </c>
      <c r="B150" s="342">
        <v>4.9406564584124654E-324</v>
      </c>
      <c r="C150" s="342">
        <v>114.11915999999999</v>
      </c>
      <c r="D150" s="343">
        <v>114.11915999999999</v>
      </c>
      <c r="E150" s="344" t="s">
        <v>221</v>
      </c>
      <c r="F150" s="342">
        <v>4.9406564584124654E-324</v>
      </c>
      <c r="G150" s="343">
        <v>0</v>
      </c>
      <c r="H150" s="345">
        <v>4.9406564584124654E-324</v>
      </c>
      <c r="I150" s="342">
        <v>9.8813129168249309E-324</v>
      </c>
      <c r="J150" s="343">
        <v>9.8813129168249309E-324</v>
      </c>
      <c r="K150" s="350">
        <v>2</v>
      </c>
    </row>
    <row r="151" spans="1:11" ht="14.4" customHeight="1" thickBot="1" x14ac:dyDescent="0.35">
      <c r="A151" s="359" t="s">
        <v>359</v>
      </c>
      <c r="B151" s="337">
        <v>4.9406564584124654E-324</v>
      </c>
      <c r="C151" s="337">
        <v>114.11915999999999</v>
      </c>
      <c r="D151" s="338">
        <v>114.11915999999999</v>
      </c>
      <c r="E151" s="347" t="s">
        <v>221</v>
      </c>
      <c r="F151" s="337">
        <v>4.9406564584124654E-324</v>
      </c>
      <c r="G151" s="338">
        <v>0</v>
      </c>
      <c r="H151" s="340">
        <v>4.9406564584124654E-324</v>
      </c>
      <c r="I151" s="337">
        <v>9.8813129168249309E-324</v>
      </c>
      <c r="J151" s="338">
        <v>9.8813129168249309E-324</v>
      </c>
      <c r="K151" s="341">
        <v>2</v>
      </c>
    </row>
    <row r="152" spans="1:11" ht="14.4" customHeight="1" thickBot="1" x14ac:dyDescent="0.35">
      <c r="A152" s="355" t="s">
        <v>360</v>
      </c>
      <c r="B152" s="337">
        <v>2721.2456184256698</v>
      </c>
      <c r="C152" s="337">
        <v>2194.9801900000002</v>
      </c>
      <c r="D152" s="338">
        <v>-526.26542842566903</v>
      </c>
      <c r="E152" s="339">
        <v>0.80660862626200003</v>
      </c>
      <c r="F152" s="337">
        <v>2513.0076552310702</v>
      </c>
      <c r="G152" s="338">
        <v>418.83460920517899</v>
      </c>
      <c r="H152" s="340">
        <v>180.77781999999999</v>
      </c>
      <c r="I152" s="337">
        <v>376.16692999999998</v>
      </c>
      <c r="J152" s="338">
        <v>-42.667679205178999</v>
      </c>
      <c r="K152" s="341">
        <v>0.14968793637200001</v>
      </c>
    </row>
    <row r="153" spans="1:11" ht="14.4" customHeight="1" thickBot="1" x14ac:dyDescent="0.35">
      <c r="A153" s="360" t="s">
        <v>361</v>
      </c>
      <c r="B153" s="342">
        <v>2721.2456184256698</v>
      </c>
      <c r="C153" s="342">
        <v>2194.9801900000002</v>
      </c>
      <c r="D153" s="343">
        <v>-526.26542842566903</v>
      </c>
      <c r="E153" s="349">
        <v>0.80660862626200003</v>
      </c>
      <c r="F153" s="342">
        <v>2513.0076552310702</v>
      </c>
      <c r="G153" s="343">
        <v>418.83460920517899</v>
      </c>
      <c r="H153" s="345">
        <v>180.77781999999999</v>
      </c>
      <c r="I153" s="342">
        <v>376.16692999999998</v>
      </c>
      <c r="J153" s="343">
        <v>-42.667679205178999</v>
      </c>
      <c r="K153" s="350">
        <v>0.14968793637200001</v>
      </c>
    </row>
    <row r="154" spans="1:11" ht="14.4" customHeight="1" thickBot="1" x14ac:dyDescent="0.35">
      <c r="A154" s="362" t="s">
        <v>43</v>
      </c>
      <c r="B154" s="342">
        <v>2721.2456184256698</v>
      </c>
      <c r="C154" s="342">
        <v>2194.9801900000002</v>
      </c>
      <c r="D154" s="343">
        <v>-526.26542842566903</v>
      </c>
      <c r="E154" s="349">
        <v>0.80660862626200003</v>
      </c>
      <c r="F154" s="342">
        <v>2513.0076552310702</v>
      </c>
      <c r="G154" s="343">
        <v>418.83460920517899</v>
      </c>
      <c r="H154" s="345">
        <v>180.77781999999999</v>
      </c>
      <c r="I154" s="342">
        <v>376.16692999999998</v>
      </c>
      <c r="J154" s="343">
        <v>-42.667679205178999</v>
      </c>
      <c r="K154" s="350">
        <v>0.14968793637200001</v>
      </c>
    </row>
    <row r="155" spans="1:11" ht="14.4" customHeight="1" thickBot="1" x14ac:dyDescent="0.35">
      <c r="A155" s="358" t="s">
        <v>362</v>
      </c>
      <c r="B155" s="342">
        <v>48.045020536617997</v>
      </c>
      <c r="C155" s="342">
        <v>52.33</v>
      </c>
      <c r="D155" s="343">
        <v>4.2849794633810001</v>
      </c>
      <c r="E155" s="349">
        <v>1.0891867547459999</v>
      </c>
      <c r="F155" s="342">
        <v>54.007655231073997</v>
      </c>
      <c r="G155" s="343">
        <v>9.0012758718449994</v>
      </c>
      <c r="H155" s="345">
        <v>4.0220000000000002</v>
      </c>
      <c r="I155" s="342">
        <v>7.758</v>
      </c>
      <c r="J155" s="343">
        <v>-1.2432758718450001</v>
      </c>
      <c r="K155" s="350">
        <v>0.14364630285800001</v>
      </c>
    </row>
    <row r="156" spans="1:11" ht="14.4" customHeight="1" thickBot="1" x14ac:dyDescent="0.35">
      <c r="A156" s="359" t="s">
        <v>363</v>
      </c>
      <c r="B156" s="337">
        <v>48.045020536617997</v>
      </c>
      <c r="C156" s="337">
        <v>52.33</v>
      </c>
      <c r="D156" s="338">
        <v>4.2849794633810001</v>
      </c>
      <c r="E156" s="339">
        <v>1.0891867547459999</v>
      </c>
      <c r="F156" s="337">
        <v>54.007655231073997</v>
      </c>
      <c r="G156" s="338">
        <v>9.0012758718449994</v>
      </c>
      <c r="H156" s="340">
        <v>4.0220000000000002</v>
      </c>
      <c r="I156" s="337">
        <v>7.758</v>
      </c>
      <c r="J156" s="338">
        <v>-1.2432758718450001</v>
      </c>
      <c r="K156" s="341">
        <v>0.14364630285800001</v>
      </c>
    </row>
    <row r="157" spans="1:11" ht="14.4" customHeight="1" thickBot="1" x14ac:dyDescent="0.35">
      <c r="A157" s="358" t="s">
        <v>364</v>
      </c>
      <c r="B157" s="342">
        <v>60.200597889084001</v>
      </c>
      <c r="C157" s="342">
        <v>56.782899999999998</v>
      </c>
      <c r="D157" s="343">
        <v>-3.4176978890840002</v>
      </c>
      <c r="E157" s="349">
        <v>0.94322817365699996</v>
      </c>
      <c r="F157" s="342">
        <v>63</v>
      </c>
      <c r="G157" s="343">
        <v>10.5</v>
      </c>
      <c r="H157" s="345">
        <v>3.1469999999999998</v>
      </c>
      <c r="I157" s="342">
        <v>6.3213999999999997</v>
      </c>
      <c r="J157" s="343">
        <v>-4.1786000000000003</v>
      </c>
      <c r="K157" s="350">
        <v>0.100339682539</v>
      </c>
    </row>
    <row r="158" spans="1:11" ht="14.4" customHeight="1" thickBot="1" x14ac:dyDescent="0.35">
      <c r="A158" s="359" t="s">
        <v>365</v>
      </c>
      <c r="B158" s="337">
        <v>60.200597889084001</v>
      </c>
      <c r="C158" s="337">
        <v>56.782899999999998</v>
      </c>
      <c r="D158" s="338">
        <v>-3.4176978890840002</v>
      </c>
      <c r="E158" s="339">
        <v>0.94322817365699996</v>
      </c>
      <c r="F158" s="337">
        <v>63</v>
      </c>
      <c r="G158" s="338">
        <v>10.5</v>
      </c>
      <c r="H158" s="340">
        <v>3.1469999999999998</v>
      </c>
      <c r="I158" s="337">
        <v>6.3213999999999997</v>
      </c>
      <c r="J158" s="338">
        <v>-4.1786000000000003</v>
      </c>
      <c r="K158" s="341">
        <v>0.100339682539</v>
      </c>
    </row>
    <row r="159" spans="1:11" ht="14.4" customHeight="1" thickBot="1" x14ac:dyDescent="0.35">
      <c r="A159" s="358" t="s">
        <v>366</v>
      </c>
      <c r="B159" s="342">
        <v>4.9406564584124654E-324</v>
      </c>
      <c r="C159" s="342">
        <v>0.56000000000000005</v>
      </c>
      <c r="D159" s="343">
        <v>0.56000000000000005</v>
      </c>
      <c r="E159" s="344" t="s">
        <v>221</v>
      </c>
      <c r="F159" s="342">
        <v>4.9406564584124654E-324</v>
      </c>
      <c r="G159" s="343">
        <v>0</v>
      </c>
      <c r="H159" s="345">
        <v>4.9406564584124654E-324</v>
      </c>
      <c r="I159" s="342">
        <v>9.8813129168249309E-324</v>
      </c>
      <c r="J159" s="343">
        <v>9.8813129168249309E-324</v>
      </c>
      <c r="K159" s="350">
        <v>2</v>
      </c>
    </row>
    <row r="160" spans="1:11" ht="14.4" customHeight="1" thickBot="1" x14ac:dyDescent="0.35">
      <c r="A160" s="359" t="s">
        <v>367</v>
      </c>
      <c r="B160" s="337">
        <v>4.9406564584124654E-324</v>
      </c>
      <c r="C160" s="337">
        <v>0.56000000000000005</v>
      </c>
      <c r="D160" s="338">
        <v>0.56000000000000005</v>
      </c>
      <c r="E160" s="347" t="s">
        <v>221</v>
      </c>
      <c r="F160" s="337">
        <v>4.9406564584124654E-324</v>
      </c>
      <c r="G160" s="338">
        <v>0</v>
      </c>
      <c r="H160" s="340">
        <v>4.9406564584124654E-324</v>
      </c>
      <c r="I160" s="337">
        <v>9.8813129168249309E-324</v>
      </c>
      <c r="J160" s="338">
        <v>9.8813129168249309E-324</v>
      </c>
      <c r="K160" s="341">
        <v>2</v>
      </c>
    </row>
    <row r="161" spans="1:11" ht="14.4" customHeight="1" thickBot="1" x14ac:dyDescent="0.35">
      <c r="A161" s="358" t="s">
        <v>368</v>
      </c>
      <c r="B161" s="342">
        <v>357.999999999995</v>
      </c>
      <c r="C161" s="342">
        <v>317.19878</v>
      </c>
      <c r="D161" s="343">
        <v>-40.801219999994998</v>
      </c>
      <c r="E161" s="349">
        <v>0.88603011173099999</v>
      </c>
      <c r="F161" s="342">
        <v>441</v>
      </c>
      <c r="G161" s="343">
        <v>73.5</v>
      </c>
      <c r="H161" s="345">
        <v>19.301390000000001</v>
      </c>
      <c r="I161" s="342">
        <v>44.784489999999998</v>
      </c>
      <c r="J161" s="343">
        <v>-28.715509999999998</v>
      </c>
      <c r="K161" s="350">
        <v>0.101552131519</v>
      </c>
    </row>
    <row r="162" spans="1:11" ht="14.4" customHeight="1" thickBot="1" x14ac:dyDescent="0.35">
      <c r="A162" s="359" t="s">
        <v>369</v>
      </c>
      <c r="B162" s="337">
        <v>357.999999999995</v>
      </c>
      <c r="C162" s="337">
        <v>317.19878</v>
      </c>
      <c r="D162" s="338">
        <v>-40.801219999994998</v>
      </c>
      <c r="E162" s="339">
        <v>0.88603011173099999</v>
      </c>
      <c r="F162" s="337">
        <v>441</v>
      </c>
      <c r="G162" s="338">
        <v>73.5</v>
      </c>
      <c r="H162" s="340">
        <v>19.301390000000001</v>
      </c>
      <c r="I162" s="337">
        <v>44.784489999999998</v>
      </c>
      <c r="J162" s="338">
        <v>-28.715509999999998</v>
      </c>
      <c r="K162" s="341">
        <v>0.101552131519</v>
      </c>
    </row>
    <row r="163" spans="1:11" ht="14.4" customHeight="1" thickBot="1" x14ac:dyDescent="0.35">
      <c r="A163" s="358" t="s">
        <v>370</v>
      </c>
      <c r="B163" s="342">
        <v>2254.99999999997</v>
      </c>
      <c r="C163" s="342">
        <v>1768.10851</v>
      </c>
      <c r="D163" s="343">
        <v>-486.89148999997002</v>
      </c>
      <c r="E163" s="349">
        <v>0.78408359645199999</v>
      </c>
      <c r="F163" s="342">
        <v>1955</v>
      </c>
      <c r="G163" s="343">
        <v>325.83333333333297</v>
      </c>
      <c r="H163" s="345">
        <v>154.30743000000001</v>
      </c>
      <c r="I163" s="342">
        <v>317.30304000000001</v>
      </c>
      <c r="J163" s="343">
        <v>-8.5302933333330007</v>
      </c>
      <c r="K163" s="350">
        <v>0.162303345268</v>
      </c>
    </row>
    <row r="164" spans="1:11" ht="14.4" customHeight="1" thickBot="1" x14ac:dyDescent="0.35">
      <c r="A164" s="359" t="s">
        <v>371</v>
      </c>
      <c r="B164" s="337">
        <v>2254.99999999997</v>
      </c>
      <c r="C164" s="337">
        <v>1768.10851</v>
      </c>
      <c r="D164" s="338">
        <v>-486.89148999997002</v>
      </c>
      <c r="E164" s="339">
        <v>0.78408359645199999</v>
      </c>
      <c r="F164" s="337">
        <v>1955</v>
      </c>
      <c r="G164" s="338">
        <v>325.83333333333297</v>
      </c>
      <c r="H164" s="340">
        <v>154.30743000000001</v>
      </c>
      <c r="I164" s="337">
        <v>317.30304000000001</v>
      </c>
      <c r="J164" s="338">
        <v>-8.5302933333330007</v>
      </c>
      <c r="K164" s="341">
        <v>0.162303345268</v>
      </c>
    </row>
    <row r="165" spans="1:11" ht="14.4" customHeight="1" thickBot="1" x14ac:dyDescent="0.35">
      <c r="A165" s="363" t="s">
        <v>372</v>
      </c>
      <c r="B165" s="342">
        <v>0</v>
      </c>
      <c r="C165" s="342">
        <v>11761.84267</v>
      </c>
      <c r="D165" s="343">
        <v>11761.84267</v>
      </c>
      <c r="E165" s="344" t="s">
        <v>215</v>
      </c>
      <c r="F165" s="342">
        <v>4.9406564584124654E-324</v>
      </c>
      <c r="G165" s="343">
        <v>0</v>
      </c>
      <c r="H165" s="345">
        <v>1068.2949100000001</v>
      </c>
      <c r="I165" s="342">
        <v>2178.5912800000001</v>
      </c>
      <c r="J165" s="343">
        <v>2178.5912800000001</v>
      </c>
      <c r="K165" s="346" t="s">
        <v>221</v>
      </c>
    </row>
    <row r="166" spans="1:11" ht="14.4" customHeight="1" thickBot="1" x14ac:dyDescent="0.35">
      <c r="A166" s="360" t="s">
        <v>373</v>
      </c>
      <c r="B166" s="342">
        <v>0</v>
      </c>
      <c r="C166" s="342">
        <v>11761.84267</v>
      </c>
      <c r="D166" s="343">
        <v>11761.84267</v>
      </c>
      <c r="E166" s="344" t="s">
        <v>215</v>
      </c>
      <c r="F166" s="342">
        <v>4.9406564584124654E-324</v>
      </c>
      <c r="G166" s="343">
        <v>0</v>
      </c>
      <c r="H166" s="345">
        <v>1068.2949100000001</v>
      </c>
      <c r="I166" s="342">
        <v>2178.5912800000001</v>
      </c>
      <c r="J166" s="343">
        <v>2178.5912800000001</v>
      </c>
      <c r="K166" s="346" t="s">
        <v>221</v>
      </c>
    </row>
    <row r="167" spans="1:11" ht="14.4" customHeight="1" thickBot="1" x14ac:dyDescent="0.35">
      <c r="A167" s="362" t="s">
        <v>374</v>
      </c>
      <c r="B167" s="342">
        <v>0</v>
      </c>
      <c r="C167" s="342">
        <v>11761.84267</v>
      </c>
      <c r="D167" s="343">
        <v>11761.84267</v>
      </c>
      <c r="E167" s="344" t="s">
        <v>215</v>
      </c>
      <c r="F167" s="342">
        <v>4.9406564584124654E-324</v>
      </c>
      <c r="G167" s="343">
        <v>0</v>
      </c>
      <c r="H167" s="345">
        <v>1068.2949100000001</v>
      </c>
      <c r="I167" s="342">
        <v>2178.5912800000001</v>
      </c>
      <c r="J167" s="343">
        <v>2178.5912800000001</v>
      </c>
      <c r="K167" s="346" t="s">
        <v>221</v>
      </c>
    </row>
    <row r="168" spans="1:11" ht="14.4" customHeight="1" thickBot="1" x14ac:dyDescent="0.35">
      <c r="A168" s="358" t="s">
        <v>375</v>
      </c>
      <c r="B168" s="342">
        <v>0</v>
      </c>
      <c r="C168" s="342">
        <v>11761.84267</v>
      </c>
      <c r="D168" s="343">
        <v>11761.84267</v>
      </c>
      <c r="E168" s="344" t="s">
        <v>215</v>
      </c>
      <c r="F168" s="342">
        <v>4.9406564584124654E-324</v>
      </c>
      <c r="G168" s="343">
        <v>0</v>
      </c>
      <c r="H168" s="345">
        <v>1068.2949100000001</v>
      </c>
      <c r="I168" s="342">
        <v>2178.5912800000001</v>
      </c>
      <c r="J168" s="343">
        <v>2178.5912800000001</v>
      </c>
      <c r="K168" s="346" t="s">
        <v>221</v>
      </c>
    </row>
    <row r="169" spans="1:11" ht="14.4" customHeight="1" thickBot="1" x14ac:dyDescent="0.35">
      <c r="A169" s="359" t="s">
        <v>376</v>
      </c>
      <c r="B169" s="337">
        <v>0</v>
      </c>
      <c r="C169" s="337">
        <v>8.1549999999999994</v>
      </c>
      <c r="D169" s="338">
        <v>8.1549999999999994</v>
      </c>
      <c r="E169" s="347" t="s">
        <v>215</v>
      </c>
      <c r="F169" s="337">
        <v>4.9406564584124654E-324</v>
      </c>
      <c r="G169" s="338">
        <v>0</v>
      </c>
      <c r="H169" s="340">
        <v>4.9406564584124654E-324</v>
      </c>
      <c r="I169" s="337">
        <v>9.8813129168249309E-324</v>
      </c>
      <c r="J169" s="338">
        <v>9.8813129168249309E-324</v>
      </c>
      <c r="K169" s="341">
        <v>2</v>
      </c>
    </row>
    <row r="170" spans="1:11" ht="14.4" customHeight="1" thickBot="1" x14ac:dyDescent="0.35">
      <c r="A170" s="359" t="s">
        <v>377</v>
      </c>
      <c r="B170" s="337">
        <v>0</v>
      </c>
      <c r="C170" s="337">
        <v>11732.76577</v>
      </c>
      <c r="D170" s="338">
        <v>11732.76577</v>
      </c>
      <c r="E170" s="347" t="s">
        <v>215</v>
      </c>
      <c r="F170" s="337">
        <v>4.9406564584124654E-324</v>
      </c>
      <c r="G170" s="338">
        <v>0</v>
      </c>
      <c r="H170" s="340">
        <v>1035.6799100000001</v>
      </c>
      <c r="I170" s="337">
        <v>2145.9762799999999</v>
      </c>
      <c r="J170" s="338">
        <v>2145.9762799999999</v>
      </c>
      <c r="K170" s="348" t="s">
        <v>221</v>
      </c>
    </row>
    <row r="171" spans="1:11" ht="14.4" customHeight="1" thickBot="1" x14ac:dyDescent="0.35">
      <c r="A171" s="359" t="s">
        <v>378</v>
      </c>
      <c r="B171" s="337">
        <v>0</v>
      </c>
      <c r="C171" s="337">
        <v>20.921900000000001</v>
      </c>
      <c r="D171" s="338">
        <v>20.921900000000001</v>
      </c>
      <c r="E171" s="347" t="s">
        <v>215</v>
      </c>
      <c r="F171" s="337">
        <v>4.9406564584124654E-324</v>
      </c>
      <c r="G171" s="338">
        <v>0</v>
      </c>
      <c r="H171" s="340">
        <v>32.615000000000002</v>
      </c>
      <c r="I171" s="337">
        <v>32.615000000000002</v>
      </c>
      <c r="J171" s="338">
        <v>32.615000000000002</v>
      </c>
      <c r="K171" s="348" t="s">
        <v>221</v>
      </c>
    </row>
    <row r="172" spans="1:11" ht="14.4" customHeight="1" thickBot="1" x14ac:dyDescent="0.35">
      <c r="A172" s="364"/>
      <c r="B172" s="337">
        <v>17064.449555973799</v>
      </c>
      <c r="C172" s="337">
        <v>23002.030549999999</v>
      </c>
      <c r="D172" s="338">
        <v>5937.5809940261997</v>
      </c>
      <c r="E172" s="339">
        <v>1.3479503381889999</v>
      </c>
      <c r="F172" s="337">
        <v>19264.4375916684</v>
      </c>
      <c r="G172" s="338">
        <v>3210.7395986114002</v>
      </c>
      <c r="H172" s="340">
        <v>2794.4849399999998</v>
      </c>
      <c r="I172" s="337">
        <v>5793.3602499999897</v>
      </c>
      <c r="J172" s="338">
        <v>2582.62065138858</v>
      </c>
      <c r="K172" s="341">
        <v>0.30072823161500001</v>
      </c>
    </row>
    <row r="173" spans="1:11" ht="14.4" customHeight="1" thickBot="1" x14ac:dyDescent="0.35">
      <c r="A173" s="365" t="s">
        <v>55</v>
      </c>
      <c r="B173" s="351">
        <v>17064.449555973701</v>
      </c>
      <c r="C173" s="351">
        <v>23002.030549999999</v>
      </c>
      <c r="D173" s="352">
        <v>5937.5809940262698</v>
      </c>
      <c r="E173" s="353" t="s">
        <v>215</v>
      </c>
      <c r="F173" s="351">
        <v>19264.4375916684</v>
      </c>
      <c r="G173" s="352">
        <v>3210.7395986114102</v>
      </c>
      <c r="H173" s="351">
        <v>2794.4849399999998</v>
      </c>
      <c r="I173" s="351">
        <v>5793.3602499999897</v>
      </c>
      <c r="J173" s="352">
        <v>2582.62065138858</v>
      </c>
      <c r="K173" s="354">
        <v>0.30072823161500001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4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187" bestFit="1" customWidth="1"/>
    <col min="2" max="2" width="9.33203125" style="187" customWidth="1"/>
    <col min="3" max="3" width="28.88671875" style="110" bestFit="1" customWidth="1"/>
    <col min="4" max="4" width="12.77734375" style="188" bestFit="1" customWidth="1"/>
    <col min="5" max="5" width="11.109375" style="188" customWidth="1"/>
    <col min="6" max="6" width="6.6640625" style="189" customWidth="1"/>
    <col min="7" max="7" width="12.21875" style="186" bestFit="1" customWidth="1"/>
    <col min="8" max="8" width="0" style="110" hidden="1" customWidth="1"/>
    <col min="9" max="16384" width="8.88671875" style="110"/>
  </cols>
  <sheetData>
    <row r="1" spans="1:8" ht="18.600000000000001" customHeight="1" thickBot="1" x14ac:dyDescent="0.4">
      <c r="A1" s="307" t="s">
        <v>118</v>
      </c>
      <c r="B1" s="308"/>
      <c r="C1" s="308"/>
      <c r="D1" s="308"/>
      <c r="E1" s="308"/>
      <c r="F1" s="308"/>
      <c r="G1" s="284"/>
    </row>
    <row r="2" spans="1:8" ht="14.4" customHeight="1" thickBot="1" x14ac:dyDescent="0.35">
      <c r="A2" s="207" t="s">
        <v>214</v>
      </c>
      <c r="B2" s="185"/>
      <c r="C2" s="185"/>
      <c r="D2" s="185"/>
      <c r="E2" s="185"/>
      <c r="F2" s="185"/>
    </row>
    <row r="3" spans="1:8" ht="14.4" customHeight="1" thickBot="1" x14ac:dyDescent="0.35">
      <c r="A3" s="63" t="s">
        <v>0</v>
      </c>
      <c r="B3" s="64" t="s">
        <v>1</v>
      </c>
      <c r="C3" s="76" t="s">
        <v>2</v>
      </c>
      <c r="D3" s="77" t="s">
        <v>138</v>
      </c>
      <c r="E3" s="77" t="s">
        <v>4</v>
      </c>
      <c r="F3" s="77" t="s">
        <v>5</v>
      </c>
      <c r="G3" s="78" t="s">
        <v>122</v>
      </c>
    </row>
    <row r="4" spans="1:8" ht="14.4" customHeight="1" x14ac:dyDescent="0.3">
      <c r="A4" s="366" t="s">
        <v>379</v>
      </c>
      <c r="B4" s="367" t="s">
        <v>380</v>
      </c>
      <c r="C4" s="368" t="s">
        <v>381</v>
      </c>
      <c r="D4" s="368" t="s">
        <v>380</v>
      </c>
      <c r="E4" s="368" t="s">
        <v>380</v>
      </c>
      <c r="F4" s="369" t="s">
        <v>380</v>
      </c>
      <c r="G4" s="368" t="s">
        <v>380</v>
      </c>
      <c r="H4" s="368" t="s">
        <v>58</v>
      </c>
    </row>
    <row r="5" spans="1:8" ht="14.4" customHeight="1" x14ac:dyDescent="0.3">
      <c r="A5" s="366" t="s">
        <v>379</v>
      </c>
      <c r="B5" s="367" t="s">
        <v>382</v>
      </c>
      <c r="C5" s="368" t="s">
        <v>383</v>
      </c>
      <c r="D5" s="368">
        <v>7561.4817496832329</v>
      </c>
      <c r="E5" s="368">
        <v>6188.1340537320175</v>
      </c>
      <c r="F5" s="369">
        <v>0.81837584994386214</v>
      </c>
      <c r="G5" s="368">
        <v>-1373.3476959512154</v>
      </c>
      <c r="H5" s="368" t="s">
        <v>2</v>
      </c>
    </row>
    <row r="6" spans="1:8" ht="14.4" customHeight="1" x14ac:dyDescent="0.3">
      <c r="A6" s="366" t="s">
        <v>379</v>
      </c>
      <c r="B6" s="367" t="s">
        <v>384</v>
      </c>
      <c r="C6" s="368" t="s">
        <v>385</v>
      </c>
      <c r="D6" s="368">
        <v>1499.855806592245</v>
      </c>
      <c r="E6" s="368">
        <v>276.00799999999998</v>
      </c>
      <c r="F6" s="369">
        <v>0.18402302327122055</v>
      </c>
      <c r="G6" s="368">
        <v>-1223.847806592245</v>
      </c>
      <c r="H6" s="368" t="s">
        <v>2</v>
      </c>
    </row>
    <row r="7" spans="1:8" ht="14.4" customHeight="1" x14ac:dyDescent="0.3">
      <c r="A7" s="366" t="s">
        <v>379</v>
      </c>
      <c r="B7" s="367" t="s">
        <v>6</v>
      </c>
      <c r="C7" s="368" t="s">
        <v>381</v>
      </c>
      <c r="D7" s="368">
        <v>9061.3375562754791</v>
      </c>
      <c r="E7" s="368">
        <v>6464.1420537320173</v>
      </c>
      <c r="F7" s="369">
        <v>0.71337614492192047</v>
      </c>
      <c r="G7" s="368">
        <v>-2597.1955025434618</v>
      </c>
      <c r="H7" s="368" t="s">
        <v>386</v>
      </c>
    </row>
    <row r="9" spans="1:8" ht="14.4" customHeight="1" x14ac:dyDescent="0.3">
      <c r="A9" s="366" t="s">
        <v>379</v>
      </c>
      <c r="B9" s="367" t="s">
        <v>380</v>
      </c>
      <c r="C9" s="368" t="s">
        <v>381</v>
      </c>
      <c r="D9" s="368" t="s">
        <v>380</v>
      </c>
      <c r="E9" s="368" t="s">
        <v>380</v>
      </c>
      <c r="F9" s="369" t="s">
        <v>380</v>
      </c>
      <c r="G9" s="368" t="s">
        <v>380</v>
      </c>
      <c r="H9" s="368" t="s">
        <v>58</v>
      </c>
    </row>
    <row r="10" spans="1:8" ht="14.4" customHeight="1" x14ac:dyDescent="0.3">
      <c r="A10" s="366" t="s">
        <v>387</v>
      </c>
      <c r="B10" s="367" t="s">
        <v>382</v>
      </c>
      <c r="C10" s="368" t="s">
        <v>383</v>
      </c>
      <c r="D10" s="368">
        <v>7561.4817496832329</v>
      </c>
      <c r="E10" s="368">
        <v>6188.1340537320175</v>
      </c>
      <c r="F10" s="369">
        <v>0.81837584994386214</v>
      </c>
      <c r="G10" s="368">
        <v>-1373.3476959512154</v>
      </c>
      <c r="H10" s="368" t="s">
        <v>2</v>
      </c>
    </row>
    <row r="11" spans="1:8" ht="14.4" customHeight="1" x14ac:dyDescent="0.3">
      <c r="A11" s="366" t="s">
        <v>387</v>
      </c>
      <c r="B11" s="367" t="s">
        <v>384</v>
      </c>
      <c r="C11" s="368" t="s">
        <v>385</v>
      </c>
      <c r="D11" s="368">
        <v>1499.855806592245</v>
      </c>
      <c r="E11" s="368">
        <v>276.00799999999998</v>
      </c>
      <c r="F11" s="369">
        <v>0.18402302327122055</v>
      </c>
      <c r="G11" s="368">
        <v>-1223.847806592245</v>
      </c>
      <c r="H11" s="368" t="s">
        <v>2</v>
      </c>
    </row>
    <row r="12" spans="1:8" ht="14.4" customHeight="1" x14ac:dyDescent="0.3">
      <c r="A12" s="366" t="s">
        <v>387</v>
      </c>
      <c r="B12" s="367" t="s">
        <v>6</v>
      </c>
      <c r="C12" s="368" t="s">
        <v>388</v>
      </c>
      <c r="D12" s="368">
        <v>9061.3375562754791</v>
      </c>
      <c r="E12" s="368">
        <v>6464.1420537320173</v>
      </c>
      <c r="F12" s="369">
        <v>0.71337614492192047</v>
      </c>
      <c r="G12" s="368">
        <v>-2597.1955025434618</v>
      </c>
      <c r="H12" s="368" t="s">
        <v>389</v>
      </c>
    </row>
    <row r="13" spans="1:8" ht="14.4" customHeight="1" x14ac:dyDescent="0.3">
      <c r="A13" s="366" t="s">
        <v>380</v>
      </c>
      <c r="B13" s="367" t="s">
        <v>380</v>
      </c>
      <c r="C13" s="368" t="s">
        <v>380</v>
      </c>
      <c r="D13" s="368" t="s">
        <v>380</v>
      </c>
      <c r="E13" s="368" t="s">
        <v>380</v>
      </c>
      <c r="F13" s="369" t="s">
        <v>380</v>
      </c>
      <c r="G13" s="368" t="s">
        <v>380</v>
      </c>
      <c r="H13" s="368" t="s">
        <v>390</v>
      </c>
    </row>
    <row r="14" spans="1:8" ht="14.4" customHeight="1" x14ac:dyDescent="0.3">
      <c r="A14" s="366" t="s">
        <v>379</v>
      </c>
      <c r="B14" s="367" t="s">
        <v>6</v>
      </c>
      <c r="C14" s="368" t="s">
        <v>381</v>
      </c>
      <c r="D14" s="368">
        <v>9061.3375562754791</v>
      </c>
      <c r="E14" s="368">
        <v>6464.1420537320173</v>
      </c>
      <c r="F14" s="369">
        <v>0.71337614492192047</v>
      </c>
      <c r="G14" s="368">
        <v>-2597.1955025434618</v>
      </c>
      <c r="H14" s="368" t="s">
        <v>386</v>
      </c>
    </row>
  </sheetData>
  <autoFilter ref="A3:G3"/>
  <mergeCells count="1">
    <mergeCell ref="A1:G1"/>
  </mergeCells>
  <conditionalFormatting sqref="F8 F15:F65536">
    <cfRule type="cellIs" dxfId="30" priority="15" stopIfTrue="1" operator="greaterThan">
      <formula>1</formula>
    </cfRule>
  </conditionalFormatting>
  <conditionalFormatting sqref="B4:B7">
    <cfRule type="expression" dxfId="29" priority="12">
      <formula>AND(LEFT(H4,6)&lt;&gt;"mezera",H4&lt;&gt;"")</formula>
    </cfRule>
  </conditionalFormatting>
  <conditionalFormatting sqref="A4:A7">
    <cfRule type="expression" dxfId="28" priority="10">
      <formula>AND(H4&lt;&gt;"",H4&lt;&gt;"mezeraKL")</formula>
    </cfRule>
  </conditionalFormatting>
  <conditionalFormatting sqref="G4:G7">
    <cfRule type="cellIs" dxfId="27" priority="9" operator="greaterThan">
      <formula>0</formula>
    </cfRule>
  </conditionalFormatting>
  <conditionalFormatting sqref="F4:F7">
    <cfRule type="cellIs" dxfId="26" priority="8" operator="greaterThan">
      <formula>1</formula>
    </cfRule>
  </conditionalFormatting>
  <conditionalFormatting sqref="B4:G7">
    <cfRule type="expression" dxfId="25" priority="11">
      <formula>OR($H4="KL",$H4="SumaKL")</formula>
    </cfRule>
    <cfRule type="expression" dxfId="24" priority="13">
      <formula>$H4="SumaNS"</formula>
    </cfRule>
  </conditionalFormatting>
  <conditionalFormatting sqref="A4:G7">
    <cfRule type="expression" dxfId="23" priority="14">
      <formula>$H4&lt;&gt;""</formula>
    </cfRule>
  </conditionalFormatting>
  <conditionalFormatting sqref="F9:F14">
    <cfRule type="cellIs" dxfId="22" priority="3" operator="greaterThan">
      <formula>1</formula>
    </cfRule>
  </conditionalFormatting>
  <conditionalFormatting sqref="B9:B14">
    <cfRule type="expression" dxfId="21" priority="6">
      <formula>AND(LEFT(H9,6)&lt;&gt;"mezera",H9&lt;&gt;"")</formula>
    </cfRule>
  </conditionalFormatting>
  <conditionalFormatting sqref="A9:A14">
    <cfRule type="expression" dxfId="20" priority="4">
      <formula>AND(H9&lt;&gt;"",H9&lt;&gt;"mezeraKL")</formula>
    </cfRule>
  </conditionalFormatting>
  <conditionalFormatting sqref="G9:G14">
    <cfRule type="cellIs" dxfId="19" priority="2" operator="greaterThan">
      <formula>0</formula>
    </cfRule>
  </conditionalFormatting>
  <conditionalFormatting sqref="B9:G14">
    <cfRule type="expression" dxfId="18" priority="5">
      <formula>OR($H9="KL",$H9="SumaKL")</formula>
    </cfRule>
    <cfRule type="expression" dxfId="17" priority="7">
      <formula>$H9="SumaNS"</formula>
    </cfRule>
  </conditionalFormatting>
  <conditionalFormatting sqref="A9:G14">
    <cfRule type="expression" dxfId="16" priority="1">
      <formula>$H9&lt;&gt;""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0" hidden="1" customWidth="1" outlineLevel="1"/>
    <col min="2" max="2" width="28.33203125" style="110" hidden="1" customWidth="1" outlineLevel="1"/>
    <col min="3" max="3" width="5.33203125" style="188" bestFit="1" customWidth="1" collapsed="1"/>
    <col min="4" max="4" width="18.77734375" style="192" customWidth="1"/>
    <col min="5" max="5" width="9" style="188" bestFit="1" customWidth="1"/>
    <col min="6" max="6" width="18.77734375" style="192" customWidth="1"/>
    <col min="7" max="7" width="5" style="188" customWidth="1"/>
    <col min="8" max="8" width="12.44140625" style="188" hidden="1" customWidth="1" outlineLevel="1"/>
    <col min="9" max="9" width="8.5546875" style="188" hidden="1" customWidth="1" outlineLevel="1"/>
    <col min="10" max="10" width="25.77734375" style="188" customWidth="1" collapsed="1"/>
    <col min="11" max="11" width="8.77734375" style="188" customWidth="1"/>
    <col min="12" max="13" width="7.77734375" style="186" customWidth="1"/>
    <col min="14" max="14" width="11.109375" style="186" customWidth="1"/>
    <col min="15" max="16384" width="8.88671875" style="110"/>
  </cols>
  <sheetData>
    <row r="1" spans="1:14" ht="18.600000000000001" customHeight="1" thickBot="1" x14ac:dyDescent="0.4">
      <c r="A1" s="313" t="s">
        <v>137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4" ht="14.4" customHeight="1" thickBot="1" x14ac:dyDescent="0.35">
      <c r="A2" s="207" t="s">
        <v>214</v>
      </c>
      <c r="B2" s="57"/>
      <c r="C2" s="190"/>
      <c r="D2" s="190"/>
      <c r="E2" s="190"/>
      <c r="F2" s="190"/>
      <c r="G2" s="190"/>
      <c r="H2" s="190"/>
      <c r="I2" s="190"/>
      <c r="J2" s="190"/>
      <c r="K2" s="190"/>
      <c r="L2" s="191"/>
      <c r="M2" s="191"/>
      <c r="N2" s="191"/>
    </row>
    <row r="3" spans="1:14" ht="14.4" customHeight="1" thickBot="1" x14ac:dyDescent="0.35">
      <c r="A3" s="57"/>
      <c r="B3" s="57"/>
      <c r="C3" s="309"/>
      <c r="D3" s="310"/>
      <c r="E3" s="310"/>
      <c r="F3" s="310"/>
      <c r="G3" s="310"/>
      <c r="H3" s="310"/>
      <c r="I3" s="310"/>
      <c r="J3" s="311" t="s">
        <v>116</v>
      </c>
      <c r="K3" s="312"/>
      <c r="L3" s="79">
        <f>IF(M3&lt;&gt;0,N3/M3,0)</f>
        <v>268.22166198058159</v>
      </c>
      <c r="M3" s="79">
        <f>SUBTOTAL(9,M5:M1048576)</f>
        <v>24.1</v>
      </c>
      <c r="N3" s="80">
        <f>SUBTOTAL(9,N5:N1048576)</f>
        <v>6464.1420537320173</v>
      </c>
    </row>
    <row r="4" spans="1:14" s="187" customFormat="1" ht="14.4" customHeight="1" thickBot="1" x14ac:dyDescent="0.35">
      <c r="A4" s="370" t="s">
        <v>7</v>
      </c>
      <c r="B4" s="371" t="s">
        <v>8</v>
      </c>
      <c r="C4" s="371" t="s">
        <v>0</v>
      </c>
      <c r="D4" s="371" t="s">
        <v>9</v>
      </c>
      <c r="E4" s="371" t="s">
        <v>10</v>
      </c>
      <c r="F4" s="371" t="s">
        <v>2</v>
      </c>
      <c r="G4" s="371" t="s">
        <v>11</v>
      </c>
      <c r="H4" s="371" t="s">
        <v>12</v>
      </c>
      <c r="I4" s="371" t="s">
        <v>13</v>
      </c>
      <c r="J4" s="372" t="s">
        <v>14</v>
      </c>
      <c r="K4" s="372" t="s">
        <v>15</v>
      </c>
      <c r="L4" s="373" t="s">
        <v>123</v>
      </c>
      <c r="M4" s="373" t="s">
        <v>16</v>
      </c>
      <c r="N4" s="374" t="s">
        <v>131</v>
      </c>
    </row>
    <row r="5" spans="1:14" ht="14.4" customHeight="1" x14ac:dyDescent="0.3">
      <c r="A5" s="375" t="s">
        <v>379</v>
      </c>
      <c r="B5" s="376" t="s">
        <v>381</v>
      </c>
      <c r="C5" s="377" t="s">
        <v>387</v>
      </c>
      <c r="D5" s="378" t="s">
        <v>388</v>
      </c>
      <c r="E5" s="377" t="s">
        <v>382</v>
      </c>
      <c r="F5" s="378" t="s">
        <v>383</v>
      </c>
      <c r="G5" s="377" t="s">
        <v>391</v>
      </c>
      <c r="H5" s="377" t="s">
        <v>392</v>
      </c>
      <c r="I5" s="377" t="s">
        <v>393</v>
      </c>
      <c r="J5" s="377" t="s">
        <v>394</v>
      </c>
      <c r="K5" s="377" t="s">
        <v>395</v>
      </c>
      <c r="L5" s="379">
        <v>21.897999101024645</v>
      </c>
      <c r="M5" s="379">
        <v>10</v>
      </c>
      <c r="N5" s="380">
        <v>218.97999101024644</v>
      </c>
    </row>
    <row r="6" spans="1:14" ht="14.4" customHeight="1" x14ac:dyDescent="0.3">
      <c r="A6" s="381" t="s">
        <v>379</v>
      </c>
      <c r="B6" s="382" t="s">
        <v>381</v>
      </c>
      <c r="C6" s="383" t="s">
        <v>387</v>
      </c>
      <c r="D6" s="384" t="s">
        <v>388</v>
      </c>
      <c r="E6" s="383" t="s">
        <v>382</v>
      </c>
      <c r="F6" s="384" t="s">
        <v>383</v>
      </c>
      <c r="G6" s="383" t="s">
        <v>391</v>
      </c>
      <c r="H6" s="383" t="s">
        <v>396</v>
      </c>
      <c r="I6" s="383" t="s">
        <v>162</v>
      </c>
      <c r="J6" s="383" t="s">
        <v>397</v>
      </c>
      <c r="K6" s="383"/>
      <c r="L6" s="385">
        <v>478.43050418566304</v>
      </c>
      <c r="M6" s="385">
        <v>9</v>
      </c>
      <c r="N6" s="386">
        <v>4305.8745376709676</v>
      </c>
    </row>
    <row r="7" spans="1:14" ht="14.4" customHeight="1" x14ac:dyDescent="0.3">
      <c r="A7" s="381" t="s">
        <v>379</v>
      </c>
      <c r="B7" s="382" t="s">
        <v>381</v>
      </c>
      <c r="C7" s="383" t="s">
        <v>387</v>
      </c>
      <c r="D7" s="384" t="s">
        <v>388</v>
      </c>
      <c r="E7" s="383" t="s">
        <v>382</v>
      </c>
      <c r="F7" s="384" t="s">
        <v>383</v>
      </c>
      <c r="G7" s="383" t="s">
        <v>391</v>
      </c>
      <c r="H7" s="383" t="s">
        <v>398</v>
      </c>
      <c r="I7" s="383" t="s">
        <v>162</v>
      </c>
      <c r="J7" s="383" t="s">
        <v>399</v>
      </c>
      <c r="K7" s="383" t="s">
        <v>400</v>
      </c>
      <c r="L7" s="385">
        <v>842.57189564129908</v>
      </c>
      <c r="M7" s="385">
        <v>1</v>
      </c>
      <c r="N7" s="386">
        <v>842.57189564129908</v>
      </c>
    </row>
    <row r="8" spans="1:14" ht="14.4" customHeight="1" x14ac:dyDescent="0.3">
      <c r="A8" s="381" t="s">
        <v>379</v>
      </c>
      <c r="B8" s="382" t="s">
        <v>381</v>
      </c>
      <c r="C8" s="383" t="s">
        <v>387</v>
      </c>
      <c r="D8" s="384" t="s">
        <v>388</v>
      </c>
      <c r="E8" s="383" t="s">
        <v>382</v>
      </c>
      <c r="F8" s="384" t="s">
        <v>383</v>
      </c>
      <c r="G8" s="383" t="s">
        <v>391</v>
      </c>
      <c r="H8" s="383" t="s">
        <v>401</v>
      </c>
      <c r="I8" s="383" t="s">
        <v>402</v>
      </c>
      <c r="J8" s="383" t="s">
        <v>403</v>
      </c>
      <c r="K8" s="383" t="s">
        <v>404</v>
      </c>
      <c r="L8" s="385">
        <v>50.43</v>
      </c>
      <c r="M8" s="385">
        <v>1</v>
      </c>
      <c r="N8" s="386">
        <v>50.43</v>
      </c>
    </row>
    <row r="9" spans="1:14" ht="14.4" customHeight="1" x14ac:dyDescent="0.3">
      <c r="A9" s="381" t="s">
        <v>379</v>
      </c>
      <c r="B9" s="382" t="s">
        <v>381</v>
      </c>
      <c r="C9" s="383" t="s">
        <v>387</v>
      </c>
      <c r="D9" s="384" t="s">
        <v>388</v>
      </c>
      <c r="E9" s="383" t="s">
        <v>382</v>
      </c>
      <c r="F9" s="384" t="s">
        <v>383</v>
      </c>
      <c r="G9" s="383" t="s">
        <v>391</v>
      </c>
      <c r="H9" s="383" t="s">
        <v>405</v>
      </c>
      <c r="I9" s="383" t="s">
        <v>162</v>
      </c>
      <c r="J9" s="383" t="s">
        <v>406</v>
      </c>
      <c r="K9" s="383"/>
      <c r="L9" s="385">
        <v>256.75920980316778</v>
      </c>
      <c r="M9" s="385">
        <v>3</v>
      </c>
      <c r="N9" s="386">
        <v>770.27762940950333</v>
      </c>
    </row>
    <row r="10" spans="1:14" ht="14.4" customHeight="1" thickBot="1" x14ac:dyDescent="0.35">
      <c r="A10" s="387" t="s">
        <v>379</v>
      </c>
      <c r="B10" s="388" t="s">
        <v>381</v>
      </c>
      <c r="C10" s="389" t="s">
        <v>387</v>
      </c>
      <c r="D10" s="390" t="s">
        <v>388</v>
      </c>
      <c r="E10" s="389" t="s">
        <v>384</v>
      </c>
      <c r="F10" s="390" t="s">
        <v>385</v>
      </c>
      <c r="G10" s="389" t="s">
        <v>391</v>
      </c>
      <c r="H10" s="389" t="s">
        <v>407</v>
      </c>
      <c r="I10" s="389" t="s">
        <v>408</v>
      </c>
      <c r="J10" s="389" t="s">
        <v>409</v>
      </c>
      <c r="K10" s="389" t="s">
        <v>410</v>
      </c>
      <c r="L10" s="391">
        <v>2760.0799999999995</v>
      </c>
      <c r="M10" s="391">
        <v>0.1</v>
      </c>
      <c r="N10" s="392">
        <v>276.00799999999998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I24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187" bestFit="1" customWidth="1"/>
    <col min="2" max="2" width="9.33203125" style="187" customWidth="1"/>
    <col min="3" max="3" width="28.88671875" style="110" bestFit="1" customWidth="1"/>
    <col min="4" max="5" width="11.109375" style="188" customWidth="1"/>
    <col min="6" max="6" width="6.6640625" style="189" customWidth="1"/>
    <col min="7" max="7" width="12.21875" style="186" bestFit="1" customWidth="1"/>
    <col min="8" max="8" width="0" style="110" hidden="1" customWidth="1"/>
    <col min="9" max="16384" width="8.88671875" style="110"/>
  </cols>
  <sheetData>
    <row r="1" spans="1:9" ht="18.600000000000001" customHeight="1" thickBot="1" x14ac:dyDescent="0.4">
      <c r="A1" s="307" t="s">
        <v>119</v>
      </c>
      <c r="B1" s="308"/>
      <c r="C1" s="308"/>
      <c r="D1" s="308"/>
      <c r="E1" s="308"/>
      <c r="F1" s="308"/>
      <c r="G1" s="284"/>
    </row>
    <row r="2" spans="1:9" ht="14.4" customHeight="1" thickBot="1" x14ac:dyDescent="0.35">
      <c r="A2" s="207" t="s">
        <v>214</v>
      </c>
      <c r="B2" s="185"/>
      <c r="C2" s="185"/>
      <c r="D2" s="185"/>
      <c r="E2" s="185"/>
      <c r="F2" s="185"/>
    </row>
    <row r="3" spans="1:9" ht="14.4" customHeight="1" thickBot="1" x14ac:dyDescent="0.35">
      <c r="A3" s="63" t="s">
        <v>0</v>
      </c>
      <c r="B3" s="64" t="s">
        <v>1</v>
      </c>
      <c r="C3" s="76" t="s">
        <v>2</v>
      </c>
      <c r="D3" s="77" t="s">
        <v>3</v>
      </c>
      <c r="E3" s="77" t="s">
        <v>4</v>
      </c>
      <c r="F3" s="77" t="s">
        <v>5</v>
      </c>
      <c r="G3" s="78" t="s">
        <v>122</v>
      </c>
    </row>
    <row r="4" spans="1:9" ht="14.4" customHeight="1" x14ac:dyDescent="0.3">
      <c r="A4" s="366" t="s">
        <v>379</v>
      </c>
      <c r="B4" s="367" t="s">
        <v>380</v>
      </c>
      <c r="C4" s="368" t="s">
        <v>381</v>
      </c>
      <c r="D4" s="368" t="s">
        <v>380</v>
      </c>
      <c r="E4" s="368" t="s">
        <v>380</v>
      </c>
      <c r="F4" s="369" t="s">
        <v>380</v>
      </c>
      <c r="G4" s="368" t="s">
        <v>380</v>
      </c>
      <c r="H4" s="368" t="s">
        <v>58</v>
      </c>
      <c r="I4"/>
    </row>
    <row r="5" spans="1:9" ht="14.4" customHeight="1" x14ac:dyDescent="0.3">
      <c r="A5" s="366" t="s">
        <v>379</v>
      </c>
      <c r="B5" s="367" t="s">
        <v>411</v>
      </c>
      <c r="C5" s="368" t="s">
        <v>412</v>
      </c>
      <c r="D5" s="368">
        <v>2816665.1500615999</v>
      </c>
      <c r="E5" s="368">
        <v>2413.1799999999994</v>
      </c>
      <c r="F5" s="369">
        <v>8.567507571665818E-4</v>
      </c>
      <c r="G5" s="368">
        <v>-2814251.9700615997</v>
      </c>
      <c r="H5" s="368" t="s">
        <v>2</v>
      </c>
      <c r="I5"/>
    </row>
    <row r="6" spans="1:9" ht="14.4" customHeight="1" x14ac:dyDescent="0.3">
      <c r="A6" s="366" t="s">
        <v>379</v>
      </c>
      <c r="B6" s="367" t="s">
        <v>411</v>
      </c>
      <c r="C6" s="368" t="s">
        <v>412</v>
      </c>
      <c r="D6" s="368">
        <v>2816665.1500615999</v>
      </c>
      <c r="E6" s="368">
        <v>2694748.4794509923</v>
      </c>
      <c r="F6" s="369">
        <v>0.95671595162529655</v>
      </c>
      <c r="G6" s="368">
        <v>-121916.6706106076</v>
      </c>
      <c r="H6" s="368" t="s">
        <v>2</v>
      </c>
      <c r="I6"/>
    </row>
    <row r="7" spans="1:9" ht="14.4" customHeight="1" x14ac:dyDescent="0.3">
      <c r="A7" s="366" t="s">
        <v>379</v>
      </c>
      <c r="B7" s="367" t="s">
        <v>413</v>
      </c>
      <c r="C7" s="368" t="s">
        <v>414</v>
      </c>
      <c r="D7" s="368">
        <v>2724.5467019062166</v>
      </c>
      <c r="E7" s="368">
        <v>1928.62</v>
      </c>
      <c r="F7" s="369">
        <v>0.70786821112321174</v>
      </c>
      <c r="G7" s="368">
        <v>-795.92670190621675</v>
      </c>
      <c r="H7" s="368" t="s">
        <v>2</v>
      </c>
      <c r="I7"/>
    </row>
    <row r="8" spans="1:9" ht="14.4" customHeight="1" x14ac:dyDescent="0.3">
      <c r="A8" s="366" t="s">
        <v>379</v>
      </c>
      <c r="B8" s="367" t="s">
        <v>415</v>
      </c>
      <c r="C8" s="368" t="s">
        <v>416</v>
      </c>
      <c r="D8" s="368">
        <v>20377.721486535167</v>
      </c>
      <c r="E8" s="368">
        <v>17006</v>
      </c>
      <c r="F8" s="369">
        <v>0.83453883748666047</v>
      </c>
      <c r="G8" s="368">
        <v>-3371.7214865351671</v>
      </c>
      <c r="H8" s="368" t="s">
        <v>2</v>
      </c>
      <c r="I8"/>
    </row>
    <row r="9" spans="1:9" ht="14.4" customHeight="1" x14ac:dyDescent="0.3">
      <c r="A9" s="366" t="s">
        <v>379</v>
      </c>
      <c r="B9" s="367" t="s">
        <v>417</v>
      </c>
      <c r="C9" s="368" t="s">
        <v>418</v>
      </c>
      <c r="D9" s="368">
        <v>15667.657085481767</v>
      </c>
      <c r="E9" s="368">
        <v>20315.980000000003</v>
      </c>
      <c r="F9" s="369">
        <v>1.2966827068755253</v>
      </c>
      <c r="G9" s="368">
        <v>4648.3229145182358</v>
      </c>
      <c r="H9" s="368" t="s">
        <v>2</v>
      </c>
      <c r="I9"/>
    </row>
    <row r="10" spans="1:9" ht="14.4" customHeight="1" x14ac:dyDescent="0.3">
      <c r="A10" s="366" t="s">
        <v>379</v>
      </c>
      <c r="B10" s="367" t="s">
        <v>419</v>
      </c>
      <c r="C10" s="368" t="s">
        <v>420</v>
      </c>
      <c r="D10" s="368">
        <v>174.21771082281501</v>
      </c>
      <c r="E10" s="368">
        <v>93</v>
      </c>
      <c r="F10" s="369">
        <v>0.53381484328297701</v>
      </c>
      <c r="G10" s="368">
        <v>-81.217710822815008</v>
      </c>
      <c r="H10" s="368" t="s">
        <v>2</v>
      </c>
      <c r="I10"/>
    </row>
    <row r="11" spans="1:9" ht="14.4" customHeight="1" x14ac:dyDescent="0.3">
      <c r="A11" s="366" t="s">
        <v>379</v>
      </c>
      <c r="B11" s="367" t="s">
        <v>421</v>
      </c>
      <c r="C11" s="368" t="s">
        <v>422</v>
      </c>
      <c r="D11" s="368">
        <v>3606.6571619836336</v>
      </c>
      <c r="E11" s="368">
        <v>2936</v>
      </c>
      <c r="F11" s="369">
        <v>0.81405020442398324</v>
      </c>
      <c r="G11" s="368">
        <v>-670.65716198363361</v>
      </c>
      <c r="H11" s="368" t="s">
        <v>2</v>
      </c>
      <c r="I11"/>
    </row>
    <row r="12" spans="1:9" ht="14.4" customHeight="1" x14ac:dyDescent="0.3">
      <c r="A12" s="366" t="s">
        <v>379</v>
      </c>
      <c r="B12" s="367" t="s">
        <v>6</v>
      </c>
      <c r="C12" s="368" t="s">
        <v>381</v>
      </c>
      <c r="D12" s="368">
        <v>2859215.9502083291</v>
      </c>
      <c r="E12" s="368">
        <v>2739441.2594509926</v>
      </c>
      <c r="F12" s="369">
        <v>0.95810925343060938</v>
      </c>
      <c r="G12" s="368">
        <v>-119774.69075733656</v>
      </c>
      <c r="H12" s="368" t="s">
        <v>386</v>
      </c>
      <c r="I12"/>
    </row>
    <row r="14" spans="1:9" ht="14.4" customHeight="1" x14ac:dyDescent="0.3">
      <c r="A14" s="366" t="s">
        <v>379</v>
      </c>
      <c r="B14" s="367" t="s">
        <v>380</v>
      </c>
      <c r="C14" s="368" t="s">
        <v>381</v>
      </c>
      <c r="D14" s="368" t="s">
        <v>380</v>
      </c>
      <c r="E14" s="368" t="s">
        <v>380</v>
      </c>
      <c r="F14" s="369" t="s">
        <v>380</v>
      </c>
      <c r="G14" s="368" t="s">
        <v>380</v>
      </c>
      <c r="H14" s="368" t="s">
        <v>58</v>
      </c>
      <c r="I14"/>
    </row>
    <row r="15" spans="1:9" ht="14.4" customHeight="1" x14ac:dyDescent="0.3">
      <c r="A15" s="366" t="s">
        <v>387</v>
      </c>
      <c r="B15" s="367" t="s">
        <v>411</v>
      </c>
      <c r="C15" s="368" t="s">
        <v>412</v>
      </c>
      <c r="D15" s="368">
        <v>2816665.1500615999</v>
      </c>
      <c r="E15" s="368">
        <v>2694748.4794509923</v>
      </c>
      <c r="F15" s="369">
        <v>0.95671595162529655</v>
      </c>
      <c r="G15" s="368">
        <v>-121916.6706106076</v>
      </c>
      <c r="H15" s="368" t="s">
        <v>2</v>
      </c>
      <c r="I15"/>
    </row>
    <row r="16" spans="1:9" ht="14.4" customHeight="1" x14ac:dyDescent="0.3">
      <c r="A16" s="366" t="s">
        <v>387</v>
      </c>
      <c r="B16" s="367" t="s">
        <v>380</v>
      </c>
      <c r="C16" s="368" t="e">
        <v>#N/A</v>
      </c>
      <c r="D16" s="368" t="s">
        <v>380</v>
      </c>
      <c r="E16" s="368" t="s">
        <v>380</v>
      </c>
      <c r="F16" s="369" t="s">
        <v>380</v>
      </c>
      <c r="G16" s="368" t="s">
        <v>380</v>
      </c>
      <c r="H16" s="368" t="s">
        <v>58</v>
      </c>
      <c r="I16"/>
    </row>
    <row r="17" spans="1:9" ht="14.4" customHeight="1" x14ac:dyDescent="0.3">
      <c r="A17" s="366" t="s">
        <v>387</v>
      </c>
      <c r="B17" s="367" t="s">
        <v>413</v>
      </c>
      <c r="C17" s="368" t="s">
        <v>414</v>
      </c>
      <c r="D17" s="368">
        <v>2724.5467019062166</v>
      </c>
      <c r="E17" s="368">
        <v>1928.62</v>
      </c>
      <c r="F17" s="369">
        <v>0.70786821112321174</v>
      </c>
      <c r="G17" s="368">
        <v>-795.92670190621675</v>
      </c>
      <c r="H17" s="368" t="s">
        <v>2</v>
      </c>
      <c r="I17"/>
    </row>
    <row r="18" spans="1:9" ht="14.4" customHeight="1" x14ac:dyDescent="0.3">
      <c r="A18" s="366" t="s">
        <v>387</v>
      </c>
      <c r="B18" s="367" t="s">
        <v>415</v>
      </c>
      <c r="C18" s="368" t="s">
        <v>416</v>
      </c>
      <c r="D18" s="368">
        <v>20377.721486535167</v>
      </c>
      <c r="E18" s="368">
        <v>17006</v>
      </c>
      <c r="F18" s="369">
        <v>0.83453883748666047</v>
      </c>
      <c r="G18" s="368">
        <v>-3371.7214865351671</v>
      </c>
      <c r="H18" s="368" t="s">
        <v>2</v>
      </c>
      <c r="I18"/>
    </row>
    <row r="19" spans="1:9" ht="14.4" customHeight="1" x14ac:dyDescent="0.3">
      <c r="A19" s="366" t="s">
        <v>387</v>
      </c>
      <c r="B19" s="367" t="s">
        <v>417</v>
      </c>
      <c r="C19" s="368" t="s">
        <v>418</v>
      </c>
      <c r="D19" s="368">
        <v>15667.657085481767</v>
      </c>
      <c r="E19" s="368">
        <v>20315.980000000003</v>
      </c>
      <c r="F19" s="369">
        <v>1.2966827068755253</v>
      </c>
      <c r="G19" s="368">
        <v>4648.3229145182358</v>
      </c>
      <c r="H19" s="368" t="s">
        <v>2</v>
      </c>
      <c r="I19"/>
    </row>
    <row r="20" spans="1:9" ht="14.4" customHeight="1" x14ac:dyDescent="0.3">
      <c r="A20" s="366" t="s">
        <v>387</v>
      </c>
      <c r="B20" s="367" t="s">
        <v>419</v>
      </c>
      <c r="C20" s="368" t="s">
        <v>420</v>
      </c>
      <c r="D20" s="368">
        <v>174.21771082281501</v>
      </c>
      <c r="E20" s="368">
        <v>93</v>
      </c>
      <c r="F20" s="369">
        <v>0.53381484328297701</v>
      </c>
      <c r="G20" s="368">
        <v>-81.217710822815008</v>
      </c>
      <c r="H20" s="368" t="s">
        <v>2</v>
      </c>
      <c r="I20"/>
    </row>
    <row r="21" spans="1:9" ht="14.4" customHeight="1" x14ac:dyDescent="0.3">
      <c r="A21" s="366" t="s">
        <v>387</v>
      </c>
      <c r="B21" s="367" t="s">
        <v>421</v>
      </c>
      <c r="C21" s="368" t="s">
        <v>422</v>
      </c>
      <c r="D21" s="368">
        <v>3606.6571619836336</v>
      </c>
      <c r="E21" s="368">
        <v>2936</v>
      </c>
      <c r="F21" s="369">
        <v>0.81405020442398324</v>
      </c>
      <c r="G21" s="368">
        <v>-670.65716198363361</v>
      </c>
      <c r="H21" s="368" t="s">
        <v>2</v>
      </c>
      <c r="I21"/>
    </row>
    <row r="22" spans="1:9" ht="14.4" customHeight="1" x14ac:dyDescent="0.3">
      <c r="A22" s="366" t="s">
        <v>387</v>
      </c>
      <c r="B22" s="367" t="s">
        <v>6</v>
      </c>
      <c r="C22" s="368" t="s">
        <v>388</v>
      </c>
      <c r="D22" s="368">
        <v>2859215.9502083291</v>
      </c>
      <c r="E22" s="368">
        <v>2739441.2594509926</v>
      </c>
      <c r="F22" s="369">
        <v>0.95810925343060938</v>
      </c>
      <c r="G22" s="368">
        <v>-119774.69075733656</v>
      </c>
      <c r="H22" s="368" t="s">
        <v>389</v>
      </c>
      <c r="I22"/>
    </row>
    <row r="23" spans="1:9" ht="14.4" customHeight="1" x14ac:dyDescent="0.3">
      <c r="A23" s="366" t="s">
        <v>380</v>
      </c>
      <c r="B23" s="367" t="s">
        <v>380</v>
      </c>
      <c r="C23" s="368" t="s">
        <v>380</v>
      </c>
      <c r="D23" s="368" t="s">
        <v>380</v>
      </c>
      <c r="E23" s="368" t="s">
        <v>380</v>
      </c>
      <c r="F23" s="369" t="s">
        <v>380</v>
      </c>
      <c r="G23" s="368" t="s">
        <v>380</v>
      </c>
      <c r="H23" s="368" t="s">
        <v>390</v>
      </c>
      <c r="I23"/>
    </row>
    <row r="24" spans="1:9" ht="14.4" customHeight="1" x14ac:dyDescent="0.3">
      <c r="A24" s="366" t="s">
        <v>379</v>
      </c>
      <c r="B24" s="367" t="s">
        <v>6</v>
      </c>
      <c r="C24" s="368" t="s">
        <v>381</v>
      </c>
      <c r="D24" s="368">
        <v>2859215.9502083291</v>
      </c>
      <c r="E24" s="368">
        <v>2739441.2594509926</v>
      </c>
      <c r="F24" s="369">
        <v>0.95810925343060938</v>
      </c>
      <c r="G24" s="368">
        <v>-119774.69075733656</v>
      </c>
      <c r="H24" s="368" t="s">
        <v>386</v>
      </c>
      <c r="I24"/>
    </row>
  </sheetData>
  <autoFilter ref="A3:G3"/>
  <mergeCells count="1">
    <mergeCell ref="A1:G1"/>
  </mergeCells>
  <conditionalFormatting sqref="F13 F25:F65536">
    <cfRule type="cellIs" dxfId="15" priority="15" stopIfTrue="1" operator="greaterThan">
      <formula>1</formula>
    </cfRule>
  </conditionalFormatting>
  <conditionalFormatting sqref="G4:G12">
    <cfRule type="cellIs" dxfId="14" priority="9" operator="greaterThan">
      <formula>0</formula>
    </cfRule>
  </conditionalFormatting>
  <conditionalFormatting sqref="B4:B12">
    <cfRule type="expression" dxfId="13" priority="12">
      <formula>AND(LEFT(H4,6)&lt;&gt;"mezera",H4&lt;&gt;"")</formula>
    </cfRule>
  </conditionalFormatting>
  <conditionalFormatting sqref="A4:A12">
    <cfRule type="expression" dxfId="12" priority="10">
      <formula>AND(H4&lt;&gt;"",H4&lt;&gt;"mezeraKL")</formula>
    </cfRule>
  </conditionalFormatting>
  <conditionalFormatting sqref="F4:F12">
    <cfRule type="cellIs" dxfId="11" priority="8" operator="greaterThan">
      <formula>1</formula>
    </cfRule>
  </conditionalFormatting>
  <conditionalFormatting sqref="B4:G12">
    <cfRule type="expression" dxfId="10" priority="11">
      <formula>OR($H4="KL",$H4="SumaKL")</formula>
    </cfRule>
    <cfRule type="expression" dxfId="9" priority="13">
      <formula>$H4="SumaNS"</formula>
    </cfRule>
  </conditionalFormatting>
  <conditionalFormatting sqref="A4:G12">
    <cfRule type="expression" dxfId="8" priority="14">
      <formula>$H4&lt;&gt;""</formula>
    </cfRule>
  </conditionalFormatting>
  <conditionalFormatting sqref="G14:G24">
    <cfRule type="cellIs" dxfId="7" priority="1" operator="greaterThan">
      <formula>0</formula>
    </cfRule>
  </conditionalFormatting>
  <conditionalFormatting sqref="F14:F24">
    <cfRule type="cellIs" dxfId="6" priority="2" operator="greaterThan">
      <formula>1</formula>
    </cfRule>
  </conditionalFormatting>
  <conditionalFormatting sqref="B14:B24">
    <cfRule type="expression" dxfId="5" priority="5">
      <formula>AND(LEFT(H14,6)&lt;&gt;"mezera",H14&lt;&gt;"")</formula>
    </cfRule>
  </conditionalFormatting>
  <conditionalFormatting sqref="A14:A24">
    <cfRule type="expression" dxfId="4" priority="3">
      <formula>AND(H14&lt;&gt;"",H14&lt;&gt;"mezeraKL")</formula>
    </cfRule>
  </conditionalFormatting>
  <conditionalFormatting sqref="B14:G24">
    <cfRule type="expression" dxfId="3" priority="4">
      <formula>OR($H14="KL",$H14="SumaKL")</formula>
    </cfRule>
    <cfRule type="expression" dxfId="2" priority="6">
      <formula>$H14="SumaNS"</formula>
    </cfRule>
  </conditionalFormatting>
  <conditionalFormatting sqref="A14:G24">
    <cfRule type="expression" dxfId="1" priority="7">
      <formula>$H14&lt;&gt;""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2014-03-27T10:03:47Z</cp:lastPrinted>
  <dcterms:created xsi:type="dcterms:W3CDTF">2013-04-17T20:15:29Z</dcterms:created>
  <dcterms:modified xsi:type="dcterms:W3CDTF">2014-03-27T10:31:59Z</dcterms:modified>
</cp:coreProperties>
</file>