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Materiál Žádanky" sheetId="420" r:id="rId11"/>
    <sheet name="MŽ Detail" sheetId="403" r:id="rId12"/>
    <sheet name="Osobní náklady" sheetId="419" r:id="rId13"/>
    <sheet name="ON Data" sheetId="418" state="hidden" r:id="rId14"/>
    <sheet name="ZV Vykáz.-A" sheetId="344" r:id="rId15"/>
    <sheet name="ZV Vykáz.-A Detail" sheetId="345" r:id="rId16"/>
    <sheet name="ZV Vykáz.-H" sheetId="410" r:id="rId17"/>
    <sheet name="ZV Vykáz.-H Detail" sheetId="377" r:id="rId18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0" hidden="1">'Materiál Žádanky'!$A$4:$I$4</definedName>
    <definedName name="_xlnm._FilterDatabase" localSheetId="11" hidden="1">'MŽ Detail'!$A$4:$K$4</definedName>
    <definedName name="_xlnm._FilterDatabase" localSheetId="15" hidden="1">'ZV Vykáz.-A Detail'!$A$5:$P$5</definedName>
    <definedName name="_xlnm._FilterDatabase" localSheetId="17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G26" i="419" l="1"/>
  <c r="AG25" i="419"/>
  <c r="C11" i="340" l="1"/>
  <c r="A15" i="383" l="1"/>
  <c r="A11" i="383"/>
  <c r="C13" i="414"/>
  <c r="D13" i="414"/>
  <c r="AG20" i="419" l="1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AA18" i="419" s="1"/>
  <c r="Z16" i="419"/>
  <c r="Y16" i="419"/>
  <c r="X16" i="419"/>
  <c r="W16" i="419"/>
  <c r="W18" i="419" s="1"/>
  <c r="V16" i="419"/>
  <c r="U16" i="419"/>
  <c r="T16" i="419"/>
  <c r="S16" i="419"/>
  <c r="S18" i="419" s="1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G18" i="419" s="1"/>
  <c r="F16" i="419"/>
  <c r="E16" i="419"/>
  <c r="D16" i="419"/>
  <c r="D18" i="419" s="1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I18" i="419" l="1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6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7" i="414" s="1"/>
  <c r="C11" i="339"/>
  <c r="H11" i="339" l="1"/>
  <c r="G11" i="339"/>
  <c r="A18" i="414"/>
  <c r="A17" i="414"/>
  <c r="A12" i="414"/>
  <c r="A8" i="414"/>
  <c r="A7" i="414"/>
  <c r="A13" i="414"/>
  <c r="A4" i="414"/>
  <c r="A6" i="339" l="1"/>
  <c r="A5" i="339"/>
  <c r="D16" i="414"/>
  <c r="C16" i="414"/>
  <c r="D4" i="414"/>
  <c r="D8" i="414" l="1"/>
  <c r="C12" i="414" l="1"/>
  <c r="C7" i="414"/>
  <c r="E18" i="414" l="1"/>
  <c r="E17" i="414"/>
  <c r="E12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N3" i="345"/>
  <c r="M3" i="345"/>
  <c r="J3" i="345"/>
  <c r="I3" i="345"/>
  <c r="F3" i="345"/>
  <c r="O3" i="345" s="1"/>
  <c r="E3" i="345"/>
  <c r="M3" i="387"/>
  <c r="K3" i="387" s="1"/>
  <c r="L3" i="387"/>
  <c r="J3" i="387"/>
  <c r="I3" i="387"/>
  <c r="H3" i="387"/>
  <c r="G3" i="387"/>
  <c r="F3" i="387"/>
  <c r="N3" i="220"/>
  <c r="L3" i="220" s="1"/>
  <c r="C19" i="414"/>
  <c r="D19" i="414"/>
  <c r="P3" i="345" l="1"/>
  <c r="F13" i="339"/>
  <c r="E13" i="339"/>
  <c r="E15" i="339" s="1"/>
  <c r="H12" i="339"/>
  <c r="G12" i="339"/>
  <c r="A4" i="383"/>
  <c r="A23" i="383"/>
  <c r="A22" i="383"/>
  <c r="A21" i="383"/>
  <c r="A20" i="383"/>
  <c r="A17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5" i="414"/>
  <c r="H13" i="339" l="1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19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<sst xmlns="http://schemas.openxmlformats.org/spreadsheetml/2006/main" count="7849" uniqueCount="1494">
  <si>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</si>
  <si>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</si>
  <si>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</si>
  <si>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</si>
  <si>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</si>
  <si>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</si>
  <si>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</si>
  <si>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</si>
  <si>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</si>
  <si>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</si>
  <si>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</si>
  <si>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</si>
  <si>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</si>
  <si>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</si>
  <si>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</si>
  <si>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</si>
  <si>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</si>
  <si>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</si>
  <si>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</si>
  <si>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</si>
  <si>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</si>
  <si>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</si>
  <si>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</si>
  <si>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</si>
  <si>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</si>
  <si>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</si>
  <si>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</si>
  <si>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</si>
  <si>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</si>
  <si>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</si>
  <si>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</si>
  <si>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</si>
  <si>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</si>
  <si>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</si>
  <si>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</si>
  <si>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</si>
  <si>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</si>
  <si>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</si>
  <si>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</si>
  <si>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</si>
  <si>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</si>
  <si>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</si>
  <si>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</si>
  <si>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</si>
  <si>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</si>
  <si>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</si>
  <si>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</si>
  <si>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</si>
  <si>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</si>
  <si>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</si>
  <si>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</si>
  <si>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</si>
  <si>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</si>
  <si>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</si>
  <si>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</si>
  <si>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</si>
  <si>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</si>
  <si>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</si>
  <si>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</si>
  <si>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</si>
  <si>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</si>
  <si>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</si>
  <si>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</si>
  <si>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</si>
  <si>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</si>
  <si>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</si>
  <si>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</si>
  <si>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</si>
  <si>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</si>
  <si>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</si>
  <si>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</si>
  <si>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</si>
  <si>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</si>
  <si>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</si>
  <si>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</si>
  <si>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</si>
  <si>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</si>
  <si>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</si>
  <si>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</si>
  <si>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</si>
  <si>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</si>
  <si>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</si>
  <si>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</si>
  <si>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</si>
  <si>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</si>
  <si>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</si>
  <si>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</si>
  <si>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</si>
  <si>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</si>
  <si>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</si>
  <si>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</si>
  <si>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</si>
  <si>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</si>
  <si>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</si>
  <si>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</si>
  <si>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</si>
  <si>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</si>
  <si>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</si>
  <si>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</si>
  <si>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</si>
  <si>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</si>
  <si>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</si>
  <si>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</si>
  <si>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</si>
  <si>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</si>
  <si>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</si>
  <si>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</si>
  <si>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</si>
  <si>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</si>
  <si>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</si>
  <si>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</si>
  <si>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</si>
  <si>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</si>
  <si>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</si>
  <si>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</si>
  <si>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</si>
  <si>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</si>
  <si>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</si>
  <si>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</si>
  <si>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</si>
  <si>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</si>
  <si>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</si>
  <si>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</si>
  <si>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</si>
  <si>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</si>
  <si>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</si>
  <si>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</si>
  <si>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</si>
  <si>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</si>
  <si>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</si>
  <si>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</si>
  <si>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</si>
  <si>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</si>
  <si>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</si>
  <si>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</si>
  <si>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</si>
  <si>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</si>
  <si>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</si>
  <si>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</si>
  <si>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</si>
  <si>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</si>
  <si>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</si>
  <si>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</si>
  <si>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</si>
  <si>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</si>
  <si>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</si>
  <si>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</si>
  <si>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</si>
  <si>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</si>
  <si>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</si>
  <si>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</si>
  <si>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</si>
  <si>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</si>
  <si>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</si>
  <si>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</si>
  <si>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</si>
  <si>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</si>
  <si>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</si>
  <si>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</si>
  <si>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</si>
  <si>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</si>
  <si>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</si>
  <si>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</si>
  <si>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</si>
  <si>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</si>
  <si>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</si>
  <si>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</si>
  <si>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</si>
  <si>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</si>
  <si>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</si>
  <si>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</si>
  <si>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</si>
  <si>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</si>
  <si>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</si>
  <si>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</si>
  <si>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</si>
  <si>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</si>
  <si>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</si>
  <si>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</si>
  <si>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</si>
  <si>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</si>
  <si>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</si>
  <si>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</si>
  <si>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</si>
  <si>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</si>
  <si>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</si>
  <si>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</si>
  <si>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</si>
  <si>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</si>
  <si>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</si>
  <si>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</si>
  <si>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</si>
  <si>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</si>
  <si>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</si>
  <si>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</si>
  <si>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</si>
  <si>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</si>
  <si>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</si>
  <si>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</si>
  <si>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</si>
  <si>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</si>
  <si>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</si>
  <si>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</si>
  <si>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</si>
  <si>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</si>
  <si>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</si>
  <si>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</si>
  <si>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</si>
  <si>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</si>
  <si>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</si>
  <si>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</si>
  <si>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</si>
  <si>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</si>
  <si>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</si>
  <si>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</si>
  <si>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</si>
  <si>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</si>
  <si>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</si>
  <si>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</si>
  <si>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</si>
  <si>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</si>
  <si>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</si>
  <si>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</si>
  <si>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</si>
  <si>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</si>
  <si>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</si>
  <si>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</si>
  <si>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</si>
  <si>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</si>
  <si>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</si>
  <si>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</si>
  <si>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</si>
  <si>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</si>
  <si>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</si>
  <si>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</si>
  <si>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</si>
  <si>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</si>
  <si>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</si>
  <si>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</si>
  <si>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</si>
  <si>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</si>
  <si>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</si>
  <si>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</si>
  <si>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</si>
  <si>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Ústav mikrobiologie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</si>
  <si>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</si>
  <si>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</si>
  <si>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</si>
  <si>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</si>
  <si>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</si>
  <si>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</si>
  <si>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</si>
  <si>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</si>
  <si>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</si>
  <si>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</si>
  <si>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</si>
  <si>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</si>
  <si>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</si>
  <si>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</si>
  <si>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</si>
  <si>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</si>
  <si>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</si>
  <si>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</si>
  <si>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</si>
  <si>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</si>
  <si>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</si>
  <si>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</si>
  <si>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</si>
  <si>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</si>
  <si>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</si>
  <si>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</si>
  <si>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</si>
  <si>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</si>
  <si>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</si>
  <si>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50118001     ND - ostatní (všeob.sklad) (sk.V38)</t>
  </si>
  <si>
    <t>50119     DDHM a textil</t>
  </si>
  <si>
    <t>50119077     OOPP a prádlo pro zaměstnance (sk.T14)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</si>
  <si>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</si>
  <si>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</si>
  <si>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</si>
  <si>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</si>
  <si>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</si>
  <si>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</si>
  <si>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</si>
  <si>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</si>
  <si>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</si>
  <si>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</si>
  <si>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</si>
  <si>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</si>
  <si>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</si>
  <si>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</si>
  <si>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</si>
  <si>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</si>
  <si>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</si>
  <si>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</si>
  <si>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</si>
  <si>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</si>
  <si>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</si>
  <si>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51804005     náj. plynových lahví</t>
  </si>
  <si>
    <t>51806     Úklid, odpad, desinf., deratizace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</si>
  <si>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</si>
  <si>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</si>
  <si>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</si>
  <si>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</si>
  <si>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</si>
  <si>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</si>
  <si>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</si>
  <si>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</si>
  <si>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</si>
  <si>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</si>
  <si>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</si>
  <si>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</si>
  <si>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52114     Půjčeno počítačem - SW VEMA</t>
  </si>
  <si>
    <t>52114000     půjčeno počítačem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</si>
  <si>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</si>
  <si>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</si>
  <si>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</si>
  <si>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</si>
  <si>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</si>
  <si>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</si>
  <si>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</si>
  <si>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</si>
  <si>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</si>
  <si>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</si>
  <si>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</si>
  <si>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</si>
  <si>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</si>
  <si>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</si>
  <si>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</si>
  <si>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</si>
  <si>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</si>
  <si>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</si>
  <si>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</si>
  <si>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</si>
  <si>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</si>
  <si>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</si>
  <si>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</si>
  <si>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</si>
  <si>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</si>
  <si>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</si>
  <si>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</si>
  <si>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</si>
  <si>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</si>
  <si>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</si>
  <si>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55110004     odpisy DHM - zdravot.techn. z odpisů</t>
  </si>
  <si>
    <t>55110005     odpisy DHM - ostatní z odpisů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</si>
  <si>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</si>
  <si>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</si>
  <si>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</si>
  <si>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</si>
  <si>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</si>
  <si>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</si>
  <si>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</si>
  <si>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</si>
  <si>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</si>
  <si>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</si>
  <si>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</si>
  <si>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</si>
  <si>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</si>
  <si>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</si>
  <si>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</si>
  <si>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</si>
  <si>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</si>
  <si>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</si>
  <si>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</si>
  <si>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</si>
  <si>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</si>
  <si>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</si>
  <si>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</si>
  <si>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</si>
  <si>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</si>
  <si>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</si>
  <si>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</si>
  <si>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</si>
  <si>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</si>
  <si>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</si>
  <si>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</si>
  <si>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</si>
  <si>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</si>
  <si>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</si>
  <si>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</si>
  <si>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</si>
  <si>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</si>
  <si>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</si>
  <si>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</si>
  <si>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</si>
  <si>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</si>
  <si>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</si>
  <si>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</si>
  <si>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</si>
  <si>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</si>
  <si>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64924459     školení, stáže, odb. semináře, konference</t>
  </si>
  <si>
    <t>64924549     ost. provozní služby (validace, atd...)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</si>
  <si>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</si>
  <si>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</si>
  <si>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</si>
  <si>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</si>
  <si>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</si>
  <si>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</si>
  <si>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</si>
  <si>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</si>
  <si>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</si>
  <si>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</si>
  <si>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</si>
  <si>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</si>
  <si>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</si>
  <si>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</si>
  <si>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</si>
  <si>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</si>
  <si>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</si>
  <si>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</si>
  <si>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</si>
  <si>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</si>
  <si>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</si>
  <si>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</si>
  <si>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</si>
  <si>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</si>
  <si>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</si>
  <si>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40</t>
  </si>
  <si>
    <t>Ústav mikrobiologie</t>
  </si>
  <si>
    <t/>
  </si>
  <si>
    <t>Ústav mikrobiologie Celkem</t>
  </si>
  <si>
    <t>SumaKL</t>
  </si>
  <si>
    <t>4041</t>
  </si>
  <si>
    <t>mikrobiologie - laboratoř</t>
  </si>
  <si>
    <t>mikrobiologie - laboratoř Celkem</t>
  </si>
  <si>
    <t>SumaNS</t>
  </si>
  <si>
    <t>mezeraNS</t>
  </si>
  <si>
    <t>50113001</t>
  </si>
  <si>
    <t>O</t>
  </si>
  <si>
    <t>847713</t>
  </si>
  <si>
    <t>125526</t>
  </si>
  <si>
    <t>APO-IBUPROFEN 400 MG</t>
  </si>
  <si>
    <t>POR TBL FLM 100X400MG</t>
  </si>
  <si>
    <t>189244</t>
  </si>
  <si>
    <t>89244</t>
  </si>
  <si>
    <t>AQUA PRO INJECTIONE ARDEAPHARMA</t>
  </si>
  <si>
    <t>INF 1X250ML</t>
  </si>
  <si>
    <t>900321</t>
  </si>
  <si>
    <t>KL PRIPRAVEK</t>
  </si>
  <si>
    <t>155911</t>
  </si>
  <si>
    <t>PEROXID VODIKU 3%</t>
  </si>
  <si>
    <t>LIQ  1X100ML</t>
  </si>
  <si>
    <t>921176</t>
  </si>
  <si>
    <t>KL Paraffinum perliq. 800g  HVLP</t>
  </si>
  <si>
    <t>848992</t>
  </si>
  <si>
    <t>119658</t>
  </si>
  <si>
    <t>FEBICHOL</t>
  </si>
  <si>
    <t>POR CPS MOL50X100MG</t>
  </si>
  <si>
    <t>841503</t>
  </si>
  <si>
    <t>MO BRALENKA  25ml</t>
  </si>
  <si>
    <t>920136</t>
  </si>
  <si>
    <t>KL ETHANOLUM BENZINO DEN. 4 kg</t>
  </si>
  <si>
    <t>UN 1170</t>
  </si>
  <si>
    <t>921175</t>
  </si>
  <si>
    <t>KL Formol 4% 100 g MIK</t>
  </si>
  <si>
    <t>50113013</t>
  </si>
  <si>
    <t>132953</t>
  </si>
  <si>
    <t>32953</t>
  </si>
  <si>
    <t>DOXYHEXAL TABS</t>
  </si>
  <si>
    <t>TBL 10X100MG</t>
  </si>
  <si>
    <t>131654</t>
  </si>
  <si>
    <t>CEFTAZIDIM KABI 1 GM</t>
  </si>
  <si>
    <t>INJ PLV SOL 10X1GM</t>
  </si>
  <si>
    <t>183487</t>
  </si>
  <si>
    <t>83487</t>
  </si>
  <si>
    <t>MERONEM 500MG I.V.</t>
  </si>
  <si>
    <t>INJ SIC 10X500MG</t>
  </si>
  <si>
    <t>192289</t>
  </si>
  <si>
    <t>92289</t>
  </si>
  <si>
    <t>EDICIN 0,5GM</t>
  </si>
  <si>
    <t>INJ.SICC.1X500MG</t>
  </si>
  <si>
    <t>25746</t>
  </si>
  <si>
    <t>INVANZ 1 G</t>
  </si>
  <si>
    <t>INF PLV SOL 1X1GM</t>
  </si>
  <si>
    <t>160041</t>
  </si>
  <si>
    <t>LINEZOLID TEVA 2 MG/ML</t>
  </si>
  <si>
    <t>INF SOL 10X300ML/600MG II</t>
  </si>
  <si>
    <t>193477</t>
  </si>
  <si>
    <t>ZINFORO 600 MG</t>
  </si>
  <si>
    <t>INF PLV CSL 10X600MG</t>
  </si>
  <si>
    <t>P</t>
  </si>
  <si>
    <t>105951</t>
  </si>
  <si>
    <t>5951</t>
  </si>
  <si>
    <t>AMOKSIKLAV 1G</t>
  </si>
  <si>
    <t>TBL OBD 14X1GM</t>
  </si>
  <si>
    <t>176360</t>
  </si>
  <si>
    <t>76360</t>
  </si>
  <si>
    <t>ZINACEF AD INJ.</t>
  </si>
  <si>
    <t>INJ SIC 1X1.5GM</t>
  </si>
  <si>
    <t>115273</t>
  </si>
  <si>
    <t>15273</t>
  </si>
  <si>
    <t>SULPERAZON 2 G IM/IV</t>
  </si>
  <si>
    <t>INJ 1X(1GM+1GM)</t>
  </si>
  <si>
    <t>105114</t>
  </si>
  <si>
    <t>5114</t>
  </si>
  <si>
    <t>TARGOCID 200MG</t>
  </si>
  <si>
    <t>INJ SIC 1X200MG+SOL</t>
  </si>
  <si>
    <t>Ústav mikrobiologie, mikrobiologie - laboratoř</t>
  </si>
  <si>
    <t>Lékárna - léčiva</t>
  </si>
  <si>
    <t>Lékárna - antibiotika</t>
  </si>
  <si>
    <t>4041 - Ústav mikrobiologie, mikrobiologie - laboratoř</t>
  </si>
  <si>
    <t>J01AA02 - Doxycyklin</t>
  </si>
  <si>
    <t>J01DD62 - Cefoperazon, kombinace</t>
  </si>
  <si>
    <t>J01XA02 - Teikoplanin</t>
  </si>
  <si>
    <t>J01CR02 - Amoxicilin a enzymový inhibitor</t>
  </si>
  <si>
    <t>J01DC02 - Cefuroxim</t>
  </si>
  <si>
    <t>J01AA02</t>
  </si>
  <si>
    <t>POR TBL NOB 10X100MG</t>
  </si>
  <si>
    <t>J01CR02</t>
  </si>
  <si>
    <t>AMOKSIKLAV 1 G</t>
  </si>
  <si>
    <t>POR TBL FLM 14X1GM</t>
  </si>
  <si>
    <t>J01DC02</t>
  </si>
  <si>
    <t>ZINACEF 1,5 G</t>
  </si>
  <si>
    <t>INJ PLV SOL 1X1.5GM</t>
  </si>
  <si>
    <t>J01DD62</t>
  </si>
  <si>
    <t>INJ PLV SOL 1X(1GM+1GM)</t>
  </si>
  <si>
    <t>J01XA02</t>
  </si>
  <si>
    <t>TARGOCID 200 MG</t>
  </si>
  <si>
    <t>INJ+POR PSO LQF 1X200MG</t>
  </si>
  <si>
    <t>Přehled plnění pozitivního listu - spotřeba léčivých přípravků - orientační přehled</t>
  </si>
  <si>
    <t>ZA429</t>
  </si>
  <si>
    <t>Obinadlo elastické idealtex   8 cm x 5 m 931061</t>
  </si>
  <si>
    <t>ZA446</t>
  </si>
  <si>
    <t>Vata buničitá přířezy 20 x 30 cm 1230200129</t>
  </si>
  <si>
    <t>ZB404</t>
  </si>
  <si>
    <t>Náplast cosmos 8 cm x 1m 5403353</t>
  </si>
  <si>
    <t>ZC100</t>
  </si>
  <si>
    <t>Vata buničitá dělená 2 role / 500 ks 40 x 50 mm 1230200310</t>
  </si>
  <si>
    <t>ZC854</t>
  </si>
  <si>
    <t xml:space="preserve">Kompresa NT 7,5 x 7,5 cm / 2 ks sterilní 26510 </t>
  </si>
  <si>
    <t>ZL684</t>
  </si>
  <si>
    <t>Náplast santiband standard poinjekční jednotl. baleno 19 mm x 72 mm 652</t>
  </si>
  <si>
    <t>ZL790</t>
  </si>
  <si>
    <t>Obvaz sterilní hotový č. 3 A4101144</t>
  </si>
  <si>
    <t>ZL999</t>
  </si>
  <si>
    <t>Rychloobvaz 8 x 4 cm / 3 ks ( pro obj. 1 kus = 3 náplasti) 001445510</t>
  </si>
  <si>
    <t>ZA534</t>
  </si>
  <si>
    <t>Váleček zubní Celluron č.3 á 432 ks 430183</t>
  </si>
  <si>
    <t>ZA751</t>
  </si>
  <si>
    <t>Papír filtrační archy 50 x 50 cm bal. 12,5 kg 624890805050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</si>
  <si>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</si>
  <si>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</si>
  <si>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</si>
  <si>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</si>
  <si>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</si>
  <si>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</si>
  <si>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ZB231</t>
  </si>
  <si>
    <t>Pinzeta anatomická 14 cm P00894</t>
  </si>
  <si>
    <t>ZB370</t>
  </si>
  <si>
    <t>Pipeta pasteurova 1 ml nesterilní 1501</t>
  </si>
  <si>
    <t>ZB863</t>
  </si>
  <si>
    <t>Klička inokulační 10 ml modrá bal. á 20 ks 1682</t>
  </si>
  <si>
    <t>ZD964</t>
  </si>
  <si>
    <t>Miska petri nedělená, 90 x 14 pH neutr. BOET04.031.2100</t>
  </si>
  <si>
    <t>ZE159</t>
  </si>
  <si>
    <t>Nádoba na kontaminovaný odpad 2 l 15-0003</t>
  </si>
  <si>
    <t>ZF159</t>
  </si>
  <si>
    <t>Nádoba na kontaminovaný odpad 1 l 15-0002</t>
  </si>
  <si>
    <t>ZG515</t>
  </si>
  <si>
    <t>Zkumavka močová vacuette 10,5 ml bal. á 50 ks 331980455007</t>
  </si>
  <si>
    <t>ZA816</t>
  </si>
  <si>
    <t>Zkumavka PS 15 ml sterilní 400915</t>
  </si>
  <si>
    <t>ZB222</t>
  </si>
  <si>
    <t>Pipeta pasteurova 1 ml sterilní bal. á 2000 ks 1501/SG</t>
  </si>
  <si>
    <t>ZB808</t>
  </si>
  <si>
    <t>Mikrozkumavka 1,5 ml 72.692.105</t>
  </si>
  <si>
    <t>ZB937</t>
  </si>
  <si>
    <t>Nůžky chirurgické rovné hrotnaté P00770</t>
  </si>
  <si>
    <t>ZH678</t>
  </si>
  <si>
    <t>Dávkovač Calibrex 1-10 ml S520010</t>
  </si>
  <si>
    <t>ZD805</t>
  </si>
  <si>
    <t>Láhev regenerační s modrým uzávěrem 250 ml 632414321250</t>
  </si>
  <si>
    <t>ZD636</t>
  </si>
  <si>
    <t>Láhev regenerační s modrým uzávěrem 100 ml 632414321100</t>
  </si>
  <si>
    <t>ZB828</t>
  </si>
  <si>
    <t>Klička bakteriologická 3,0 mm Mir.05</t>
  </si>
  <si>
    <t>ZB829</t>
  </si>
  <si>
    <t>Klička bakteriologická 1,5 mm Mir.03</t>
  </si>
  <si>
    <t>ZI767</t>
  </si>
  <si>
    <t>Klička inokulační modrá 10 ul WR086-03-0718</t>
  </si>
  <si>
    <t>ZF005</t>
  </si>
  <si>
    <t>Vanička promývací pro profiblot 48 MG-21040</t>
  </si>
  <si>
    <t>ZC008</t>
  </si>
  <si>
    <t>Špička mod.200-1000ul BSR 067</t>
  </si>
  <si>
    <t>ZC831</t>
  </si>
  <si>
    <t>Sklo podložní mat. okraj 2501</t>
  </si>
  <si>
    <t>ZI560</t>
  </si>
  <si>
    <t>Špička žlutá dlouhá manžeta gilson 1 - 200 ul FLME28063</t>
  </si>
  <si>
    <t>ZB438</t>
  </si>
  <si>
    <t>Zkumavka falcon sterilní 12 x 75,5 ml 352052</t>
  </si>
  <si>
    <t>ZD325</t>
  </si>
  <si>
    <t>Válec odměrný vysoký 25 ml d710272</t>
  </si>
  <si>
    <t>ZE002</t>
  </si>
  <si>
    <t>Kulička skleněná tvrzená pr. 4 mm bal. á 1 kg 632645104000</t>
  </si>
  <si>
    <t>ZL822</t>
  </si>
  <si>
    <t>Pipeta pasteurova 1 ml jednotlivě balená bal. á 500 ks 331690270400</t>
  </si>
  <si>
    <t>ZC860</t>
  </si>
  <si>
    <t>Špička pipetovací s filtrem 1100ul bal. á 768 ks 4701S</t>
  </si>
  <si>
    <t>ZL715</t>
  </si>
  <si>
    <t>Špičky s filtrem SSNC filtertips 0,5 - 10 ul type bal. á 768 ks B95010</t>
  </si>
  <si>
    <t>ZD868</t>
  </si>
  <si>
    <t>Mikrozkumavka eppendorf 1,5 ml 331690230530</t>
  </si>
  <si>
    <t>ZA832</t>
  </si>
  <si>
    <t>Jehla injekční 0,9 x   40 mm žlutá 4657519</t>
  </si>
  <si>
    <t>ZB556</t>
  </si>
  <si>
    <t>Jehla injekční 1,2 x   40 mm růžová 4665120</t>
  </si>
  <si>
    <t>ZL949</t>
  </si>
  <si>
    <t>Rukavice nitril promedica bez p. L bílé 6N á 100 ks 9399W4</t>
  </si>
  <si>
    <t>ZL948</t>
  </si>
  <si>
    <t>Rukavice nitril promedica bez p. M bílé 6N á 100 ks 9399W3</t>
  </si>
  <si>
    <t>ZM051</t>
  </si>
  <si>
    <t>Rukavice nitril promedica bez p. S bílé 6N á 100 ks 9399W2</t>
  </si>
  <si>
    <t>ZM292</t>
  </si>
  <si>
    <t>Rukavice nitril sempercare bez p. M bal. á 200 ks 30 803</t>
  </si>
  <si>
    <t>ZM291</t>
  </si>
  <si>
    <t>Rukavice nitril sempercare bez p. S bal. á 200 ks 30 802</t>
  </si>
  <si>
    <t>804536</t>
  </si>
  <si>
    <t xml:space="preserve">-Diagnostikum připr. </t>
  </si>
  <si>
    <t>394368</t>
  </si>
  <si>
    <t>-Liaison MCP-IgG SO317020</t>
  </si>
  <si>
    <t>394369</t>
  </si>
  <si>
    <t>-Liaison MCP-IgM SO317030</t>
  </si>
  <si>
    <t>501032</t>
  </si>
  <si>
    <t>-Set MIC G1 Gram- bakterie 71011</t>
  </si>
  <si>
    <t>501033</t>
  </si>
  <si>
    <t>-Set MIC G2 Gram- bakterie 71012</t>
  </si>
  <si>
    <t>501034</t>
  </si>
  <si>
    <t>-Set MIC MO Gram- bakterie 71013</t>
  </si>
  <si>
    <t>501035</t>
  </si>
  <si>
    <t>-Set MIC GP Gram+ bakterie 71014</t>
  </si>
  <si>
    <t>501036</t>
  </si>
  <si>
    <t>-Set MIC ST rod Staphylococcus 71015</t>
  </si>
  <si>
    <t>501037</t>
  </si>
  <si>
    <t>-Set MIC PS rod Pseudomonas 71016</t>
  </si>
  <si>
    <t>800101</t>
  </si>
  <si>
    <t xml:space="preserve">-DEFIBR.KREV KRALICI V ALS. </t>
  </si>
  <si>
    <t>800445</t>
  </si>
  <si>
    <t>-CHLAMYDIEN RELISA IGG 16-480</t>
  </si>
  <si>
    <t>800446</t>
  </si>
  <si>
    <t>-CHLAMYDIEN RELISA IGM 16-485</t>
  </si>
  <si>
    <t>800447</t>
  </si>
  <si>
    <t>-CHLAMYDIEN RELISA IGA 16-490</t>
  </si>
  <si>
    <t>800884</t>
  </si>
  <si>
    <t>-ATB ID 32 C 32200</t>
  </si>
  <si>
    <t>801131</t>
  </si>
  <si>
    <t xml:space="preserve">-Souprava tularemie, 50 vyšetření </t>
  </si>
  <si>
    <t>801474</t>
  </si>
  <si>
    <t>-Pufr 0,1M FOSFATOVY  PH 6,0 500 ML</t>
  </si>
  <si>
    <t>801896</t>
  </si>
  <si>
    <t>-Liaison Borrelia IgG 310880</t>
  </si>
  <si>
    <t>804197</t>
  </si>
  <si>
    <t>-Pufr na sputa (MIK) 1000 ml</t>
  </si>
  <si>
    <t>396963</t>
  </si>
  <si>
    <t>-Liaison Chlamidia trachomatis IgA SO310580</t>
  </si>
  <si>
    <t>DF223</t>
  </si>
  <si>
    <t>MH bujon (2ml)</t>
  </si>
  <si>
    <t>DC862</t>
  </si>
  <si>
    <t>VAJECNA PUDA L-J</t>
  </si>
  <si>
    <t>DD598</t>
  </si>
  <si>
    <t>Anaerobní krevní agar(základ BHI)</t>
  </si>
  <si>
    <t>DG277</t>
  </si>
  <si>
    <t>Mueller-Hinton agar s koňskou krví</t>
  </si>
  <si>
    <t>DF859</t>
  </si>
  <si>
    <t>Játrový bujon (WASP)</t>
  </si>
  <si>
    <t>DC859</t>
  </si>
  <si>
    <t>COLUMBIA AGAR</t>
  </si>
  <si>
    <t>DC860</t>
  </si>
  <si>
    <t>GO AGAR</t>
  </si>
  <si>
    <t>DC923</t>
  </si>
  <si>
    <t>COLOREX MRSA</t>
  </si>
  <si>
    <t>DD671</t>
  </si>
  <si>
    <t>VL bujon (10ml)</t>
  </si>
  <si>
    <t>DE706</t>
  </si>
  <si>
    <t>Simons citrát</t>
  </si>
  <si>
    <t>DG145</t>
  </si>
  <si>
    <t>kyselina CHLOROVOD.35% P.A.</t>
  </si>
  <si>
    <t>DB488</t>
  </si>
  <si>
    <t>Sabourad bujon</t>
  </si>
  <si>
    <t>DD600</t>
  </si>
  <si>
    <t>Selenitový bujon (5ml)</t>
  </si>
  <si>
    <t>DF572</t>
  </si>
  <si>
    <t>MacConkey agar</t>
  </si>
  <si>
    <t>DE743</t>
  </si>
  <si>
    <t>Hajn (2 ml/zk.12x85 mm)(rovně)</t>
  </si>
  <si>
    <t>DC930</t>
  </si>
  <si>
    <t>BACTEC MGIT 960 SUPPLEMENT</t>
  </si>
  <si>
    <t>DC929</t>
  </si>
  <si>
    <t>BBL MGIT 7 ML</t>
  </si>
  <si>
    <t>DD347</t>
  </si>
  <si>
    <t>Legionella BCYE</t>
  </si>
  <si>
    <t>DB103</t>
  </si>
  <si>
    <t>Go agar/Go agar s ATB 1/2p</t>
  </si>
  <si>
    <t>DC017</t>
  </si>
  <si>
    <t>Thioglykolátový bujon</t>
  </si>
  <si>
    <t>DE708</t>
  </si>
  <si>
    <t>MIU</t>
  </si>
  <si>
    <t>DA229</t>
  </si>
  <si>
    <t>Columbia /MacConkey agar 1/2p</t>
  </si>
  <si>
    <t>DD596</t>
  </si>
  <si>
    <t>Sabouraud agar s CMP</t>
  </si>
  <si>
    <t>DD599</t>
  </si>
  <si>
    <t>Játrový bujon (5ml)</t>
  </si>
  <si>
    <t>DB129</t>
  </si>
  <si>
    <t>MacConkey/DC agar 1/2p</t>
  </si>
  <si>
    <t>DC931</t>
  </si>
  <si>
    <t>CIN agar</t>
  </si>
  <si>
    <t>DC863</t>
  </si>
  <si>
    <t>VAJECNA PUDA OGAWA</t>
  </si>
  <si>
    <t>DF860</t>
  </si>
  <si>
    <t>Selenitový bujon (WASP)</t>
  </si>
  <si>
    <t>DD554</t>
  </si>
  <si>
    <t>Agar pro C.jejuni</t>
  </si>
  <si>
    <t>DC992</t>
  </si>
  <si>
    <t>Legionella GVPC agar</t>
  </si>
  <si>
    <t>DG388</t>
  </si>
  <si>
    <t>Játrový bujon (10ml)</t>
  </si>
  <si>
    <t>DC692</t>
  </si>
  <si>
    <t>CINIDLO PRO TEST FENYLALANIN</t>
  </si>
  <si>
    <t>DA112</t>
  </si>
  <si>
    <t>Liaison XL-Control CMV IgG</t>
  </si>
  <si>
    <t>DA147</t>
  </si>
  <si>
    <t>Liaison XL-HAV IgM</t>
  </si>
  <si>
    <t>DF836</t>
  </si>
  <si>
    <t>Techlab Cl.diff.Qvik Chek Complete</t>
  </si>
  <si>
    <t>DE010</t>
  </si>
  <si>
    <t>4-dimethylaminobenzaldehyd</t>
  </si>
  <si>
    <t>DC664</t>
  </si>
  <si>
    <t>PLATELIA ASPERGILLUS AG 96t</t>
  </si>
  <si>
    <t>DC130</t>
  </si>
  <si>
    <t>INOSITOL</t>
  </si>
  <si>
    <t>DB172</t>
  </si>
  <si>
    <t>Set MIC PS rod Pseudomonas</t>
  </si>
  <si>
    <t>DB171</t>
  </si>
  <si>
    <t>Set MIC ST rod Staphylococcus</t>
  </si>
  <si>
    <t>DB169</t>
  </si>
  <si>
    <t>Set MIC MO Gram- bakterie</t>
  </si>
  <si>
    <t>DB170</t>
  </si>
  <si>
    <t>Set MIC GP Gram+ bakterie</t>
  </si>
  <si>
    <t>DC136</t>
  </si>
  <si>
    <t>XYLOZA</t>
  </si>
  <si>
    <t>DB842</t>
  </si>
  <si>
    <t>CLOSTRIDIUM DIFFIC.TOXIN A/B E</t>
  </si>
  <si>
    <t>DB167</t>
  </si>
  <si>
    <t>Set MIC G1 Gram- bakterie</t>
  </si>
  <si>
    <t>DB168</t>
  </si>
  <si>
    <t>Set MIC G2 Gram- bakterie</t>
  </si>
  <si>
    <t>DC074</t>
  </si>
  <si>
    <t>Liaison VZV IgG</t>
  </si>
  <si>
    <t>DG223</t>
  </si>
  <si>
    <t>ACETON CISTY</t>
  </si>
  <si>
    <t>DA184</t>
  </si>
  <si>
    <t>Liaison XL-HBc IgM (50test)</t>
  </si>
  <si>
    <t>DA153</t>
  </si>
  <si>
    <t>Liaison XL-HBeAg</t>
  </si>
  <si>
    <t>DD882</t>
  </si>
  <si>
    <t>Rapid STR Panel</t>
  </si>
  <si>
    <t>DG369</t>
  </si>
  <si>
    <t>VP test</t>
  </si>
  <si>
    <t>DB095</t>
  </si>
  <si>
    <t>Liaison XL-Control anti-HBs II</t>
  </si>
  <si>
    <t>DE530</t>
  </si>
  <si>
    <t>Rapid ID NF Plus</t>
  </si>
  <si>
    <t>DA185</t>
  </si>
  <si>
    <t>Liaison XL-control anti HBc</t>
  </si>
  <si>
    <t>DC053</t>
  </si>
  <si>
    <t>SACKY 160X200 200KS</t>
  </si>
  <si>
    <t>DB829</t>
  </si>
  <si>
    <t>IDEIA PCE CHLAMYDIA</t>
  </si>
  <si>
    <t>DD597</t>
  </si>
  <si>
    <t>DC agar</t>
  </si>
  <si>
    <t>DB099</t>
  </si>
  <si>
    <t>Immutrep-RPR (500t)</t>
  </si>
  <si>
    <t>DB746</t>
  </si>
  <si>
    <t>CHLAMYDIEN  ELISA IGG</t>
  </si>
  <si>
    <t>DB748</t>
  </si>
  <si>
    <t>CHLAMYDIEN  ELISA IGA</t>
  </si>
  <si>
    <t>DB747</t>
  </si>
  <si>
    <t>CHLAMYDIEN  ELISA IGM</t>
  </si>
  <si>
    <t>DB456</t>
  </si>
  <si>
    <t>Borrelia IgM Eco Line</t>
  </si>
  <si>
    <t>DA082</t>
  </si>
  <si>
    <t>Liaison XL-HCV Ab</t>
  </si>
  <si>
    <t>DG224</t>
  </si>
  <si>
    <t>XYLEN CISTY</t>
  </si>
  <si>
    <t>DE703</t>
  </si>
  <si>
    <t>Rýžový agar</t>
  </si>
  <si>
    <t>DD537</t>
  </si>
  <si>
    <t>Colistin sodium methanesulfonate 1g</t>
  </si>
  <si>
    <t>DG012</t>
  </si>
  <si>
    <t>EliGene MTB RT</t>
  </si>
  <si>
    <t>DD457</t>
  </si>
  <si>
    <t>Liaison VZV IgM</t>
  </si>
  <si>
    <t>DE499</t>
  </si>
  <si>
    <t>Liaison a-Borrelia IgM QUANT</t>
  </si>
  <si>
    <t>DC589</t>
  </si>
  <si>
    <t>Rapid Innova Spot Indole Reagent</t>
  </si>
  <si>
    <t>DC169</t>
  </si>
  <si>
    <t>N.MENINGITIDIS SK.A</t>
  </si>
  <si>
    <t>DA088</t>
  </si>
  <si>
    <t>Liaison MCP-IgM</t>
  </si>
  <si>
    <t>DB008</t>
  </si>
  <si>
    <t>Yersinia Serokit</t>
  </si>
  <si>
    <t>DF008</t>
  </si>
  <si>
    <t>Yersinia Serokit kontroly</t>
  </si>
  <si>
    <t>DB952</t>
  </si>
  <si>
    <t>Borrelia IgG Eco Line</t>
  </si>
  <si>
    <t>DC843</t>
  </si>
  <si>
    <t>Liaison HBsAg</t>
  </si>
  <si>
    <t>DC812</t>
  </si>
  <si>
    <t>STAPHYTEST 16</t>
  </si>
  <si>
    <t>DF794</t>
  </si>
  <si>
    <t>E Coli mixture I+II+III</t>
  </si>
  <si>
    <t>DB194</t>
  </si>
  <si>
    <t>Cefotaxim 5ug</t>
  </si>
  <si>
    <t>DA124</t>
  </si>
  <si>
    <t>Clostridium diff. select. agar (10 ploten)</t>
  </si>
  <si>
    <t>DE498</t>
  </si>
  <si>
    <t>Rapid ANA II Syst.</t>
  </si>
  <si>
    <t>DD112</t>
  </si>
  <si>
    <t>Liaison Borrelia IgG</t>
  </si>
  <si>
    <t>DA087</t>
  </si>
  <si>
    <t>Liaison MCP-IgG</t>
  </si>
  <si>
    <t>DB986</t>
  </si>
  <si>
    <t>Light Check for LIAISON</t>
  </si>
  <si>
    <t>DC164</t>
  </si>
  <si>
    <t>ATB ID 32 C</t>
  </si>
  <si>
    <t>DG405</t>
  </si>
  <si>
    <t xml:space="preserve">Salmo.monovalent O:6,7,8 </t>
  </si>
  <si>
    <t>DB087</t>
  </si>
  <si>
    <t>Liaison XL-EBV IgM</t>
  </si>
  <si>
    <t>DG082</t>
  </si>
  <si>
    <t>Salmo.monovalent O:4,5</t>
  </si>
  <si>
    <t>DG393</t>
  </si>
  <si>
    <t>Ethanol 96%</t>
  </si>
  <si>
    <t>DC989</t>
  </si>
  <si>
    <t>WELLCOGEN BACTERIAL ANTI</t>
  </si>
  <si>
    <t>DB310</t>
  </si>
  <si>
    <t>Ethanolum benzino den. 4kg</t>
  </si>
  <si>
    <t>DC222</t>
  </si>
  <si>
    <t>BRAIN HEART INFUSION BROTH,500g</t>
  </si>
  <si>
    <t>DD367</t>
  </si>
  <si>
    <t>Mueller Hinton Broth</t>
  </si>
  <si>
    <t>DE353</t>
  </si>
  <si>
    <t>Amplified IDEIA Hp STAR</t>
  </si>
  <si>
    <t>DA751</t>
  </si>
  <si>
    <t>ELITex Bicolor dubliniensis (Fumouze)</t>
  </si>
  <si>
    <t>DA110</t>
  </si>
  <si>
    <t>Liaison XL-CMV IgG</t>
  </si>
  <si>
    <t>DA079</t>
  </si>
  <si>
    <t>Liaison XL-HBsAg Quant</t>
  </si>
  <si>
    <t>DB088</t>
  </si>
  <si>
    <t>Liaison XL-VCA IgG</t>
  </si>
  <si>
    <t>DB145</t>
  </si>
  <si>
    <t>PathoDxtra Extraction Reagents</t>
  </si>
  <si>
    <t>DA427</t>
  </si>
  <si>
    <t>PathoDxtra Strep Grouping Kit, 60 tests</t>
  </si>
  <si>
    <t>DF058</t>
  </si>
  <si>
    <t>Crystal violet</t>
  </si>
  <si>
    <t>DA594</t>
  </si>
  <si>
    <t>Aztreonam 50mg</t>
  </si>
  <si>
    <t>DA115</t>
  </si>
  <si>
    <t>Liaison control Bor.liquor IgG</t>
  </si>
  <si>
    <t>DE324</t>
  </si>
  <si>
    <t>Certest Rota-Adeno 50test kazety</t>
  </si>
  <si>
    <t>DA114</t>
  </si>
  <si>
    <t>Liaison XL-HBsAg Confirmatory Test</t>
  </si>
  <si>
    <t>DA111</t>
  </si>
  <si>
    <t>Liaison XL-CMV IgM</t>
  </si>
  <si>
    <t>DG406</t>
  </si>
  <si>
    <t>q PCR 2x Master mix  SYTO 9</t>
  </si>
  <si>
    <t>DE263</t>
  </si>
  <si>
    <t>Mueller Hinton  Broth 500 g</t>
  </si>
  <si>
    <t>DC173</t>
  </si>
  <si>
    <t>N.MENINGITIDIS SK.Y</t>
  </si>
  <si>
    <t>DB303</t>
  </si>
  <si>
    <t>Anyplex II. RB5 Detection (50 reakcí)</t>
  </si>
  <si>
    <t>DB086</t>
  </si>
  <si>
    <t>Liaison XL-EBNA IgG</t>
  </si>
  <si>
    <t>DC236</t>
  </si>
  <si>
    <t>DIETHYLETER P.A. NESTAB.</t>
  </si>
  <si>
    <t>DA116</t>
  </si>
  <si>
    <t>Liaison control Bor.liquor IgM</t>
  </si>
  <si>
    <t>DA083</t>
  </si>
  <si>
    <t>Liaison XL-HIV Ag/Ab</t>
  </si>
  <si>
    <t>DA080</t>
  </si>
  <si>
    <t>Liaison XL-WASH SYSTEM</t>
  </si>
  <si>
    <t>DC170</t>
  </si>
  <si>
    <t>N.MENINGITIDIS SK.B</t>
  </si>
  <si>
    <t>DG317</t>
  </si>
  <si>
    <t>EliGene Influenza A/B/Pandemic</t>
  </si>
  <si>
    <t>DA688</t>
  </si>
  <si>
    <t>Ampicillin (2ug), 200 ks</t>
  </si>
  <si>
    <t>DB422</t>
  </si>
  <si>
    <t>ITEST V-FAKTOR</t>
  </si>
  <si>
    <t>DB302</t>
  </si>
  <si>
    <t>Anyplex II HPV28 (100 reakcí)</t>
  </si>
  <si>
    <t>DA084</t>
  </si>
  <si>
    <t>Liaison XL-Control HCV Ab</t>
  </si>
  <si>
    <t>DA149</t>
  </si>
  <si>
    <t>Liaison XL-Control HAV IgM</t>
  </si>
  <si>
    <t>DC171</t>
  </si>
  <si>
    <t>N.MENINGITIDIS SK.C</t>
  </si>
  <si>
    <t>DA252</t>
  </si>
  <si>
    <t>EIA TBE Virus IgG</t>
  </si>
  <si>
    <t>DB508</t>
  </si>
  <si>
    <t>ITEST X+V-FAKTOR</t>
  </si>
  <si>
    <t>DD601</t>
  </si>
  <si>
    <t>Mueller Hinton</t>
  </si>
  <si>
    <t>DB734</t>
  </si>
  <si>
    <t>ITEST ASO</t>
  </si>
  <si>
    <t>DG307</t>
  </si>
  <si>
    <t>EI Varicella zoster virus IgG</t>
  </si>
  <si>
    <t>DD667</t>
  </si>
  <si>
    <t>Tobramycine sulfate 500 mg</t>
  </si>
  <si>
    <t>DB096</t>
  </si>
  <si>
    <t>Liaison XL-anti-HBs II</t>
  </si>
  <si>
    <t>DA154</t>
  </si>
  <si>
    <t>Liaison XL-anti-HBe</t>
  </si>
  <si>
    <t>DB094</t>
  </si>
  <si>
    <t>Liaison XL-Control MCP IgM</t>
  </si>
  <si>
    <t>DD145</t>
  </si>
  <si>
    <t>MYCOPLASMA IST II</t>
  </si>
  <si>
    <t>DG304</t>
  </si>
  <si>
    <t>EI Measles virus IgG</t>
  </si>
  <si>
    <t>DA148</t>
  </si>
  <si>
    <t>Liaison XL-Control anti-HAV</t>
  </si>
  <si>
    <t>DD646</t>
  </si>
  <si>
    <t>S.typhi-antigen 0 susp.(TO)</t>
  </si>
  <si>
    <t>DG305</t>
  </si>
  <si>
    <t>EI Mumps virus IgG</t>
  </si>
  <si>
    <t>DC760</t>
  </si>
  <si>
    <t>ENTEROTEST 16</t>
  </si>
  <si>
    <t>DF153</t>
  </si>
  <si>
    <t>Agar mykologický (100 ml)</t>
  </si>
  <si>
    <t>DA338</t>
  </si>
  <si>
    <t>EliGene MTB isolation kit</t>
  </si>
  <si>
    <t>DG272</t>
  </si>
  <si>
    <t>Liaison Chlamidia trachomatis IgA</t>
  </si>
  <si>
    <t>DC340</t>
  </si>
  <si>
    <t>EIA TOXOCARA CANIS IGG</t>
  </si>
  <si>
    <t>DA172</t>
  </si>
  <si>
    <t>Liaison XL cuvettes</t>
  </si>
  <si>
    <t>DD595</t>
  </si>
  <si>
    <t>Sabouraud</t>
  </si>
  <si>
    <t>DG302</t>
  </si>
  <si>
    <t>EI Epstein-Barr virus -capsid</t>
  </si>
  <si>
    <t>DA183</t>
  </si>
  <si>
    <t>Liaison XL-anti-HBc celkově</t>
  </si>
  <si>
    <t>DA194</t>
  </si>
  <si>
    <t>Liaison XL-Control-Anti-HBe</t>
  </si>
  <si>
    <t>DB624</t>
  </si>
  <si>
    <t>Liaison HSV 1+2 IgM</t>
  </si>
  <si>
    <t>DC172</t>
  </si>
  <si>
    <t>N.MENINGITIDIS SK.X</t>
  </si>
  <si>
    <t>DA253</t>
  </si>
  <si>
    <t>EIA TBE Virus IgM</t>
  </si>
  <si>
    <t>DC503</t>
  </si>
  <si>
    <t>Rapid CB Plus Panel</t>
  </si>
  <si>
    <t>DF880</t>
  </si>
  <si>
    <t>GeneProof Borrelia Burgdorferi 50testů</t>
  </si>
  <si>
    <t>DC787</t>
  </si>
  <si>
    <t>AMIKACIN</t>
  </si>
  <si>
    <t>DB722</t>
  </si>
  <si>
    <t>Ampicillin (10ug), 200 ks</t>
  </si>
  <si>
    <t>DB068</t>
  </si>
  <si>
    <t>Liaison XL Disposable Tips</t>
  </si>
  <si>
    <t>DD704</t>
  </si>
  <si>
    <t>S.enteritidis- antigen H susp.(ENH)</t>
  </si>
  <si>
    <t>DB390</t>
  </si>
  <si>
    <t>GeneProof PathogenFree DNA isol.</t>
  </si>
  <si>
    <t>DD288</t>
  </si>
  <si>
    <t>Liaison Control HSV 1,2 IgG</t>
  </si>
  <si>
    <t>DD703</t>
  </si>
  <si>
    <t>S.paratyphi-antigen 0 susp.(BO)</t>
  </si>
  <si>
    <t>DB291</t>
  </si>
  <si>
    <t>Liaison XL Murex HBsAg Quant</t>
  </si>
  <si>
    <t>DG574</t>
  </si>
  <si>
    <t>Salmonella H e,n,x Agglutinating Sera</t>
  </si>
  <si>
    <t>DA193</t>
  </si>
  <si>
    <t>Liaison XL-Control-HBeAg</t>
  </si>
  <si>
    <t>DE805</t>
  </si>
  <si>
    <t>COLOREX Candida</t>
  </si>
  <si>
    <t>DD990</t>
  </si>
  <si>
    <t>S.typhimurium antigen H (TMH)</t>
  </si>
  <si>
    <t>DC066</t>
  </si>
  <si>
    <t>CEFUROXIME ,200 ks</t>
  </si>
  <si>
    <t>DG556</t>
  </si>
  <si>
    <t>Liaison Control Chlamydie trachomatis IgA</t>
  </si>
  <si>
    <t>DG557</t>
  </si>
  <si>
    <t>Liaison Control Chlamydie trachomatis IgG</t>
  </si>
  <si>
    <t>DB506</t>
  </si>
  <si>
    <t>ITEST X-FAKTOR</t>
  </si>
  <si>
    <t>DE650</t>
  </si>
  <si>
    <t>COKOLADOVY AGAR (bez ATB)</t>
  </si>
  <si>
    <t>DF919</t>
  </si>
  <si>
    <t>SERODIA TP-PA (Gali)</t>
  </si>
  <si>
    <t>DD782</t>
  </si>
  <si>
    <t>SALMO.PARA-B.SUSP.H (BH)</t>
  </si>
  <si>
    <t>DC903</t>
  </si>
  <si>
    <t>Liaison anti-HBe</t>
  </si>
  <si>
    <t>DD072</t>
  </si>
  <si>
    <t>Liaison HBc IgM (50test)</t>
  </si>
  <si>
    <t>DG543</t>
  </si>
  <si>
    <t>DEFIBR.KREV KRALICI V ALS. 10 ml</t>
  </si>
  <si>
    <t>DA976</t>
  </si>
  <si>
    <t>OXI test  diagnostics</t>
  </si>
  <si>
    <t>DB162</t>
  </si>
  <si>
    <t>Liaison XL Cleaning Tool</t>
  </si>
  <si>
    <t>DE066</t>
  </si>
  <si>
    <t>Monolisa HCV Ag-Ab Ultra (96 tests)</t>
  </si>
  <si>
    <t>DG273</t>
  </si>
  <si>
    <t>Liaison Chlamidia trachomatis IgG</t>
  </si>
  <si>
    <t>DA146</t>
  </si>
  <si>
    <t>Liaison XL-anti-HAV</t>
  </si>
  <si>
    <t>DF228</t>
  </si>
  <si>
    <t>činidlo pro VP - diagnostics</t>
  </si>
  <si>
    <t>DG303</t>
  </si>
  <si>
    <t>EI Herpes simplex virus IgG</t>
  </si>
  <si>
    <t>DB417</t>
  </si>
  <si>
    <t>pokus</t>
  </si>
  <si>
    <t>DF626</t>
  </si>
  <si>
    <t>Nitrocefin - diagnostics (50 proužků )</t>
  </si>
  <si>
    <t>DG306</t>
  </si>
  <si>
    <t>EI Rubella virus IgG</t>
  </si>
  <si>
    <t>DD705</t>
  </si>
  <si>
    <t>S.typhi-antigen H susp.(TH)</t>
  </si>
  <si>
    <t>DG292</t>
  </si>
  <si>
    <t>Hippurát test diagnostics</t>
  </si>
  <si>
    <t>DC900</t>
  </si>
  <si>
    <t>OXACILLIN /1MCG/, 4x50 ks</t>
  </si>
  <si>
    <t>DF767</t>
  </si>
  <si>
    <t>Indoxyl test diagnostics</t>
  </si>
  <si>
    <t>DB922</t>
  </si>
  <si>
    <t>SUSPENZNI MEDIUM ANAEROTEST</t>
  </si>
  <si>
    <t>DC441</t>
  </si>
  <si>
    <t>Reaction Modules for Liaison</t>
  </si>
  <si>
    <t>DA978</t>
  </si>
  <si>
    <t>Činidlo pro PYR diagnostics</t>
  </si>
  <si>
    <t>DF495</t>
  </si>
  <si>
    <t>činidlo pro HIP - diagnostics</t>
  </si>
  <si>
    <t>DA969</t>
  </si>
  <si>
    <t>ONP TEST diagnostics</t>
  </si>
  <si>
    <t>DG301</t>
  </si>
  <si>
    <t>EI Cytomegalovirus IgG</t>
  </si>
  <si>
    <t>DA086</t>
  </si>
  <si>
    <t>Liaison XL-Control HBsAg Quant</t>
  </si>
  <si>
    <t>801473</t>
  </si>
  <si>
    <t>-Pufr 0,1M FOSFATOVY PH 8,0 50 ML</t>
  </si>
  <si>
    <t>DB610</t>
  </si>
  <si>
    <t>ITEST BACITRACIN H</t>
  </si>
  <si>
    <t>DF796</t>
  </si>
  <si>
    <t>E Coli Mixture II (86+119+126)</t>
  </si>
  <si>
    <t>DF476</t>
  </si>
  <si>
    <t>E.coli 0125</t>
  </si>
  <si>
    <t>DF799</t>
  </si>
  <si>
    <t>Monovalent E Coli (0111:B4)</t>
  </si>
  <si>
    <t>DF805</t>
  </si>
  <si>
    <t>Monovalent E coli (0126:B16)</t>
  </si>
  <si>
    <t>DG573</t>
  </si>
  <si>
    <t>Antiserum Salmonella MONOVALENT O:8</t>
  </si>
  <si>
    <t>DC505</t>
  </si>
  <si>
    <t>Rapid Innova Nitrate A Reagent</t>
  </si>
  <si>
    <t>DC022</t>
  </si>
  <si>
    <t>EIA TOXOPLASMA IGG</t>
  </si>
  <si>
    <t>DC165</t>
  </si>
  <si>
    <t>SUSPENSIONMED.2ML</t>
  </si>
  <si>
    <t>DF802</t>
  </si>
  <si>
    <t>Monovalent E Coli (086:B7)</t>
  </si>
  <si>
    <t>DC082</t>
  </si>
  <si>
    <t>TRIMETHOPRIME-SULFAM (1,25+23,75)</t>
  </si>
  <si>
    <t>DF424</t>
  </si>
  <si>
    <t>S.SALMO ANTI H 5</t>
  </si>
  <si>
    <t>DA152</t>
  </si>
  <si>
    <t>FLUCONAZOLE FL 256 WW F30</t>
  </si>
  <si>
    <t>DB611</t>
  </si>
  <si>
    <t>ITEST NOVOBIOCIN</t>
  </si>
  <si>
    <t>DB198</t>
  </si>
  <si>
    <t>Piperacilin + tazobaktam 30ug+6ug</t>
  </si>
  <si>
    <t>DB697</t>
  </si>
  <si>
    <t>EIA TOXOPLASMA IGA</t>
  </si>
  <si>
    <t>DG340</t>
  </si>
  <si>
    <t>Bordetella pertussis toxin IgA</t>
  </si>
  <si>
    <t>DC891</t>
  </si>
  <si>
    <t>Gentamycin (10ug) 200ks</t>
  </si>
  <si>
    <t>DB197</t>
  </si>
  <si>
    <t>gentamycin 30ug</t>
  </si>
  <si>
    <t>DC061</t>
  </si>
  <si>
    <t>AMOX+CLAVULINIC ACID 200 ks</t>
  </si>
  <si>
    <t>DC067</t>
  </si>
  <si>
    <t>CHLORAMPHENICOL</t>
  </si>
  <si>
    <t>DC071</t>
  </si>
  <si>
    <t>ERYTHROMYCIN</t>
  </si>
  <si>
    <t>DB091</t>
  </si>
  <si>
    <t>Liaison XL-Control EBV IgM</t>
  </si>
  <si>
    <t>DC054</t>
  </si>
  <si>
    <t>SACKY MALÉ PRO CAMPYLOB.</t>
  </si>
  <si>
    <t>DF425</t>
  </si>
  <si>
    <t>S.SALMO ANTI H 6</t>
  </si>
  <si>
    <t>DB698</t>
  </si>
  <si>
    <t>EIA TOXOPLASMA IGM</t>
  </si>
  <si>
    <t>DC069</t>
  </si>
  <si>
    <t>CLINDAMYCIN 2IU</t>
  </si>
  <si>
    <t>DA800</t>
  </si>
  <si>
    <t>Penicilin 0,6ug</t>
  </si>
  <si>
    <t>DF421</t>
  </si>
  <si>
    <t>S.SALMO AGGL.H.MONO B</t>
  </si>
  <si>
    <t>DF426</t>
  </si>
  <si>
    <t>S.SALMO ANTI H 7</t>
  </si>
  <si>
    <t>DF427</t>
  </si>
  <si>
    <t>S.SALMO ANTI H Z15</t>
  </si>
  <si>
    <t>DC081</t>
  </si>
  <si>
    <t>TETRACYCLIN  (30IU)</t>
  </si>
  <si>
    <t>DG591</t>
  </si>
  <si>
    <t>Yeast Extract Powder</t>
  </si>
  <si>
    <t>DA975</t>
  </si>
  <si>
    <t>PYR test  diagnostics</t>
  </si>
  <si>
    <t>DD074</t>
  </si>
  <si>
    <t>BD Bacto™ Beef Extract,500 g</t>
  </si>
  <si>
    <t>DG600</t>
  </si>
  <si>
    <t>Brilliance™ ESBL Agar</t>
  </si>
  <si>
    <t>DE603</t>
  </si>
  <si>
    <t>Ceftazidime + clavulanic acid 30+10 ug</t>
  </si>
  <si>
    <t>DF513</t>
  </si>
  <si>
    <t>E.coli o124</t>
  </si>
  <si>
    <t>DG590</t>
  </si>
  <si>
    <t>PROTEOSE PEPTONE 500g</t>
  </si>
  <si>
    <t>DD852</t>
  </si>
  <si>
    <t>Meropenem 4x50</t>
  </si>
  <si>
    <t>DB570</t>
  </si>
  <si>
    <t>Antimyc.sens.test</t>
  </si>
  <si>
    <t>DE793</t>
  </si>
  <si>
    <t>Želatina-Tween (PM)</t>
  </si>
  <si>
    <t>DD144</t>
  </si>
  <si>
    <t>CINIDLO PRO TEST NITRATY</t>
  </si>
  <si>
    <t>DG341</t>
  </si>
  <si>
    <t>Bordetella pertussis toxin IgG</t>
  </si>
  <si>
    <t>DF371</t>
  </si>
  <si>
    <t>Yeast nitrogen base bujon (200ml)</t>
  </si>
  <si>
    <t>DG608</t>
  </si>
  <si>
    <t>Legionella Urine Antigen</t>
  </si>
  <si>
    <t>DB636</t>
  </si>
  <si>
    <t>ONP TEST</t>
  </si>
  <si>
    <t>DE768</t>
  </si>
  <si>
    <t>Trichrom (100ml)</t>
  </si>
  <si>
    <t>DB535</t>
  </si>
  <si>
    <t>N-ACETYL-L-CYSTEIN</t>
  </si>
  <si>
    <t>DD143</t>
  </si>
  <si>
    <t>CINIDLO PRO TEST PYR</t>
  </si>
  <si>
    <t>DE766</t>
  </si>
  <si>
    <t>Karbolxylol - parazitologie</t>
  </si>
  <si>
    <t>DG614</t>
  </si>
  <si>
    <t>GeneProof Mycobacterium tbc PCR KIT</t>
  </si>
  <si>
    <t>DA113</t>
  </si>
  <si>
    <t>Liaison XL-Control CMV IgM</t>
  </si>
  <si>
    <t>DC691</t>
  </si>
  <si>
    <t>CINIDLO PRO TEST INDOL</t>
  </si>
  <si>
    <t>DB085</t>
  </si>
  <si>
    <t>Liaison XL-EA-G</t>
  </si>
  <si>
    <t>DG643</t>
  </si>
  <si>
    <t>Bordetella parapertusis</t>
  </si>
  <si>
    <t>DC027</t>
  </si>
  <si>
    <t>Deoxycholát sodný</t>
  </si>
  <si>
    <t>DG594</t>
  </si>
  <si>
    <t>DEFIBR.KREV KRALICI V ALS. 20 ml</t>
  </si>
  <si>
    <t>DD907</t>
  </si>
  <si>
    <t>MRSA-SCREEN latex.agl.</t>
  </si>
  <si>
    <t>DB080</t>
  </si>
  <si>
    <t>Mueller Hinton agar s krví</t>
  </si>
  <si>
    <t>DA777</t>
  </si>
  <si>
    <t>Ceftazidime 10 µg</t>
  </si>
  <si>
    <t>DD660</t>
  </si>
  <si>
    <t>Anaerobní krevní agar (Schadler agar)</t>
  </si>
  <si>
    <t>DC161</t>
  </si>
  <si>
    <t>IDEIA CHLAMYDIA BLOCK REAGENTS</t>
  </si>
  <si>
    <t>DB089</t>
  </si>
  <si>
    <t>Liaison XL-Control VCA IgG</t>
  </si>
  <si>
    <t>DC614</t>
  </si>
  <si>
    <t>Krevni agar B.pertussis</t>
  </si>
  <si>
    <t>DA312</t>
  </si>
  <si>
    <t>GO AGAR/GO agar s ATB(biplate)</t>
  </si>
  <si>
    <t>DC763</t>
  </si>
  <si>
    <t>Liaison Control VZV IgM</t>
  </si>
  <si>
    <t>DD358</t>
  </si>
  <si>
    <t>SOUPRAVA LISTERIOZA PA</t>
  </si>
  <si>
    <t>DC413</t>
  </si>
  <si>
    <t>RHAMNOZA</t>
  </si>
  <si>
    <t>DF415</t>
  </si>
  <si>
    <t>Pneumocystis merifluor</t>
  </si>
  <si>
    <t>DC168</t>
  </si>
  <si>
    <t>H.INFLUENZAE B</t>
  </si>
  <si>
    <t>DF416</t>
  </si>
  <si>
    <t>Wellcolex colour Shigella</t>
  </si>
  <si>
    <t>DG081</t>
  </si>
  <si>
    <t>Salmo.monovalent O:1,2</t>
  </si>
  <si>
    <t>DB585</t>
  </si>
  <si>
    <t>Liaison HSV 1+2 IgG</t>
  </si>
  <si>
    <t>DG602</t>
  </si>
  <si>
    <t>C.difficile toxin A+B Card</t>
  </si>
  <si>
    <t>DA186</t>
  </si>
  <si>
    <t>Liaison XL-Control HBc IgM</t>
  </si>
  <si>
    <t>DG676</t>
  </si>
  <si>
    <t>Mixture HL</t>
  </si>
  <si>
    <t>DB609</t>
  </si>
  <si>
    <t>ITEST VK</t>
  </si>
  <si>
    <t>DD300</t>
  </si>
  <si>
    <t>STAPHAUREX PLUS</t>
  </si>
  <si>
    <t>DB630</t>
  </si>
  <si>
    <t>Rapid NH Panel</t>
  </si>
  <si>
    <t>DC132</t>
  </si>
  <si>
    <t>MALTOZA</t>
  </si>
  <si>
    <t>DE765</t>
  </si>
  <si>
    <t>Malachitová zeleň - parazitologie</t>
  </si>
  <si>
    <t>DF804</t>
  </si>
  <si>
    <t>Monovalent E Coli (0127:B8)</t>
  </si>
  <si>
    <t>DC135</t>
  </si>
  <si>
    <t>SACHAROZA</t>
  </si>
  <si>
    <t>DB608</t>
  </si>
  <si>
    <t>ITEST OPTOCHIN 100 ks</t>
  </si>
  <si>
    <t>DC128</t>
  </si>
  <si>
    <t>GALAKTOZA</t>
  </si>
  <si>
    <t>DA145</t>
  </si>
  <si>
    <t>Sabouraud Dextrose agar (šikmý)</t>
  </si>
  <si>
    <t>DA081</t>
  </si>
  <si>
    <t>Liaison XL-STARTER KIT</t>
  </si>
  <si>
    <t>DE857</t>
  </si>
  <si>
    <t>Anilinxylen (100ml)</t>
  </si>
  <si>
    <t>DG646</t>
  </si>
  <si>
    <t>Gonorrea test strip 25 ks</t>
  </si>
  <si>
    <t>DB365</t>
  </si>
  <si>
    <t>Liaison Control HSV 1,2 IgM</t>
  </si>
  <si>
    <t>DC628</t>
  </si>
  <si>
    <t>TREHALOZA</t>
  </si>
  <si>
    <t>DG601</t>
  </si>
  <si>
    <t>C.difficile Ag (GDH) Card</t>
  </si>
  <si>
    <t>DG315</t>
  </si>
  <si>
    <t>EliGene Adenovirus RT</t>
  </si>
  <si>
    <t>DC190</t>
  </si>
  <si>
    <t>Liaison Wash/System liquid</t>
  </si>
  <si>
    <t>DC129</t>
  </si>
  <si>
    <t>GLUKOZA</t>
  </si>
  <si>
    <t>DF803</t>
  </si>
  <si>
    <t>Monovalent E Coli (0119:B14)</t>
  </si>
  <si>
    <t>DB663</t>
  </si>
  <si>
    <t>Liaison Control HBsAg</t>
  </si>
  <si>
    <t>DF798</t>
  </si>
  <si>
    <t>E Coli Mixture IV (114+12+142)</t>
  </si>
  <si>
    <t>DA977</t>
  </si>
  <si>
    <t>VP test diagnostics</t>
  </si>
  <si>
    <t>DC754</t>
  </si>
  <si>
    <t>SIRAN ZINECNATY 7H2O P.A.</t>
  </si>
  <si>
    <t>DG167</t>
  </si>
  <si>
    <t>CHLORID SODNY P.A.</t>
  </si>
  <si>
    <t>DA629</t>
  </si>
  <si>
    <t>WASP-LOOP CLEANING SOLUTION (1 X 50 ML)</t>
  </si>
  <si>
    <t>DB077</t>
  </si>
  <si>
    <t>IMIPENEM</t>
  </si>
  <si>
    <t>DA748</t>
  </si>
  <si>
    <t>Ciprofloxacin CI32</t>
  </si>
  <si>
    <t>DC068</t>
  </si>
  <si>
    <t>CIPROFLOXACIN</t>
  </si>
  <si>
    <t>DC134</t>
  </si>
  <si>
    <t>RAFINOZA</t>
  </si>
  <si>
    <t>DB300</t>
  </si>
  <si>
    <t>BLOT-LINE Borrelia/HGA IgG</t>
  </si>
  <si>
    <t>DB301</t>
  </si>
  <si>
    <t>BLOT-LINE Borrelia/HGA IgM</t>
  </si>
  <si>
    <t>DC988</t>
  </si>
  <si>
    <t>AZTREONAM 30 MCG, 4x50</t>
  </si>
  <si>
    <t>DG700</t>
  </si>
  <si>
    <t>Francisella tularensis</t>
  </si>
  <si>
    <t>DG704</t>
  </si>
  <si>
    <t>Aniline ReagentPlus, 99%-500ML</t>
  </si>
  <si>
    <t>DC023</t>
  </si>
  <si>
    <t>ITEST BACITRACIN S</t>
  </si>
  <si>
    <t>DB193</t>
  </si>
  <si>
    <t>SÁČKY STŘEDNÍ PRO anaerob. kultivaci</t>
  </si>
  <si>
    <t>DC507</t>
  </si>
  <si>
    <t>Rapid Innova Nitrate B Reagent</t>
  </si>
  <si>
    <t>DC131</t>
  </si>
  <si>
    <t>LAKTOZA</t>
  </si>
  <si>
    <t>DE354</t>
  </si>
  <si>
    <t>Pastorex Streptococcus A,B,C,D,F,G</t>
  </si>
  <si>
    <t>DC133</t>
  </si>
  <si>
    <t>MELEZITOZA</t>
  </si>
  <si>
    <t>DG644</t>
  </si>
  <si>
    <t>Bordetella pertusis</t>
  </si>
  <si>
    <t>DG379</t>
  </si>
  <si>
    <t>Doprava 21%</t>
  </si>
  <si>
    <t>DG381</t>
  </si>
  <si>
    <t>Doprava 0%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</si>
  <si>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</si>
  <si>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</si>
  <si>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</si>
  <si>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</si>
  <si>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</si>
  <si>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</si>
  <si>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</si>
  <si>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</si>
  <si>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</si>
  <si>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</si>
  <si>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</si>
  <si>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(132 03 001)</t>
  </si>
  <si>
    <t>Spotřeba zdravotnického materiálu - orientační přehled</t>
  </si>
  <si>
    <t>ON Data</t>
  </si>
  <si>
    <t>802 - Pracoviště lékařské mikrobiologie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</si>
  <si>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</si>
  <si>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</si>
  <si>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</si>
  <si>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</si>
  <si>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802</t>
  </si>
  <si>
    <t>V</t>
  </si>
  <si>
    <t>82001</t>
  </si>
  <si>
    <t>KONSULTACE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</si>
  <si>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</si>
  <si>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</si>
  <si>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</si>
  <si>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</si>
  <si>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</si>
  <si>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</si>
  <si>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>82027</t>
  </si>
  <si>
    <t>VYŠETŘENÍ ANAEROBNÍ METODOU</t>
  </si>
  <si>
    <t>82031</t>
  </si>
  <si>
    <t>KULTIVACE CÍLENÁ ANAEROBNÍ NEBO MIKROAEROFILNÍ</t>
  </si>
  <si>
    <t>82037</t>
  </si>
  <si>
    <t>KULTIVAČNÍ VYŠETŘENÍ POMOCÍ AUTOMATICKÉHO SYSTÉMU</t>
  </si>
  <si>
    <t>82041</t>
  </si>
  <si>
    <t>PRŮKAZ DNA MIKROORGANISMU V KLINICKÉM MATERIÁLU HY</t>
  </si>
  <si>
    <t>82057</t>
  </si>
  <si>
    <t>IDENTIFIKACE KMENE ORIENTAČNÍ JEDNODUCHÝM TESTEM</t>
  </si>
  <si>
    <t>82061</t>
  </si>
  <si>
    <t>IDENTIFIKACE ANAEROBNÍHO KMENE PODROBNÁ</t>
  </si>
  <si>
    <t>82077</t>
  </si>
  <si>
    <t>STANOVENÍ PROTILÁTEK PROTI ANTIGENŮM VIRŮ HEPATITI</t>
  </si>
  <si>
    <t>82087</t>
  </si>
  <si>
    <t>STANOVENÍ PROTILÁTEK AGLUTINACÍ</t>
  </si>
  <si>
    <t>82091</t>
  </si>
  <si>
    <t>STANOVENÍ  PROTILÁTEK METODOU REAKCE INHIBICE HEMO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</si>
  <si>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</si>
  <si>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</si>
  <si>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</si>
  <si>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</si>
  <si>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</si>
  <si>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</si>
  <si>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</si>
  <si>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</si>
  <si>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82141</t>
  </si>
  <si>
    <t>PAUL - BUNNELL - DAVIDSOHNŮV TEST</t>
  </si>
  <si>
    <t>82211</t>
  </si>
  <si>
    <t>KULTIVAČNÍ VYŠETŘENÍ NA MYKOBAKTERIA</t>
  </si>
  <si>
    <t>82221</t>
  </si>
  <si>
    <t>PRIMÁRNÍ ISOLACE MYKOBAKTERIÍ RYCHLOU KULTIVAČNÍ M</t>
  </si>
  <si>
    <t>82231</t>
  </si>
  <si>
    <t>KULTIVAČNÍ VYŠETŘENÍ MYKOPLASMAT A L-FOREM BAKTÉRI</t>
  </si>
  <si>
    <t>84011</t>
  </si>
  <si>
    <t>STANDARDNÍ PARAZITOLOGICKÉ VYŠETŘENÍ STOLICE</t>
  </si>
  <si>
    <t>84017</t>
  </si>
  <si>
    <t xml:space="preserve">SPECIELNÍ BARVENÍ STOLICE NA STŘEVNÍ PRVOKY PODLE </t>
  </si>
  <si>
    <t>91421</t>
  </si>
  <si>
    <t>BAKTERIÁLNÍ STOCK VAKCÍNA PRO PERORÁLNÍ PODÁNÍ (4-</t>
  </si>
  <si>
    <t>97111</t>
  </si>
  <si>
    <t>SEPARACE SÉRA NEBO PLAZMY</t>
  </si>
  <si>
    <t>98111</t>
  </si>
  <si>
    <t>MYKOLOGICKÉ VYŠETŘENÍ KULTIVAČNÍ.</t>
  </si>
  <si>
    <t>98117</t>
  </si>
  <si>
    <t>CÍLENÁ IDENTIFIKACE C. ALBICANS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</si>
  <si>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</si>
  <si>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</si>
  <si>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</si>
  <si>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</si>
  <si>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</si>
  <si>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</si>
  <si>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</si>
  <si>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</si>
  <si>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</si>
  <si>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</si>
  <si>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</si>
  <si>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</si>
  <si>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82059</t>
  </si>
  <si>
    <t>IDENTIFIKACE KMENE PODROBNÁ</t>
  </si>
  <si>
    <t>82119</t>
  </si>
  <si>
    <t>PRŮKAZY ANTIGENŮ VIRŮ HEPATITID (ELISA)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</si>
  <si>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</si>
  <si>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</si>
  <si>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</si>
  <si>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</si>
  <si>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</si>
  <si>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</si>
  <si>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82145</t>
  </si>
  <si>
    <t>RRR</t>
  </si>
  <si>
    <t>82075</t>
  </si>
  <si>
    <t>STANOVENÍ PROTILÁTEK IgG (NEBO CELKOVÝCH) PROTI AN</t>
  </si>
  <si>
    <t>98119</t>
  </si>
  <si>
    <t>IDENTIFIKACE HYFOMYCET</t>
  </si>
  <si>
    <t>91483</t>
  </si>
  <si>
    <t>STANOVENÍ ANTIGENU HELICOBACTER PYLORI VE STOLICI</t>
  </si>
  <si>
    <t>91399</t>
  </si>
  <si>
    <t>CHARAKTERISTIKA ANTIGENŮ A PROTILÁTEK ELEKTROFORÉZ</t>
  </si>
  <si>
    <t>82083</t>
  </si>
  <si>
    <t>PRŮKAZ BAKTERIÁLNÍHO TOXINU BIOLOGICKÝM POKUSEM NA</t>
  </si>
  <si>
    <t>82135</t>
  </si>
  <si>
    <t>KONFIRMAČNÍ TEST PRŮKAZU ANTIGENŮ</t>
  </si>
  <si>
    <t>82093</t>
  </si>
  <si>
    <t>STANOVENÍ PROTILÁTEK METODOU KONSUMPCE KOMPLEMENTU</t>
  </si>
  <si>
    <t>98115</t>
  </si>
  <si>
    <t>IDENTIFIKACE KVASINEK PODROBNÁ</t>
  </si>
  <si>
    <t>91419</t>
  </si>
  <si>
    <t xml:space="preserve">AUTOVAKCÍNA BAKTERIÁLNÍ PRO PERORÁLNÍ PODÁNÍ (4-6 </t>
  </si>
  <si>
    <t>82039</t>
  </si>
  <si>
    <t>PŘÍMÝ PRŮKAZ MIKROORGANISMU NEBO JEHO IDENTIFIKACE</t>
  </si>
  <si>
    <t>82013</t>
  </si>
  <si>
    <t>ZÁKLADNÍ KULTIVAČNÍ VYŠETŘENÍ STOLICE</t>
  </si>
  <si>
    <t>82233</t>
  </si>
  <si>
    <t>IDENTIFIKACE MYKOPLASMAT</t>
  </si>
  <si>
    <t>82019</t>
  </si>
  <si>
    <t>SEMIKVANTITATIVNÍ KULTIVAČNÍ VYŠETŘENÍ SPUTA</t>
  </si>
  <si>
    <t>82099</t>
  </si>
  <si>
    <t>STANOVENÍ PROTILÁTEK PROTI OSTATNÍM PŮVODCŮM PARAZ</t>
  </si>
  <si>
    <t>82115</t>
  </si>
  <si>
    <t>PRŮKAZ VIROVÉHO ANTIGENU V BIOLOGICKÉM MATERIÁLU N</t>
  </si>
  <si>
    <t>82149</t>
  </si>
  <si>
    <t>SEROTYPIZACE STŘEVNÍCH A JINÝCH PATOGENŮ</t>
  </si>
  <si>
    <t>84019</t>
  </si>
  <si>
    <t>VYŠETŘENÍ NA ENTEROBIÓZU</t>
  </si>
  <si>
    <t>82123</t>
  </si>
  <si>
    <t>PRŮKAZ  BAKTERIÁLNÍHO, VIROVÉHO, PARAZITÁRNÍHO EV.</t>
  </si>
  <si>
    <t>82139</t>
  </si>
  <si>
    <t>ERICSONŮV TEST (OCH - TEST)</t>
  </si>
  <si>
    <t>82053</t>
  </si>
  <si>
    <t>MIKROSKOPICKÉ VYŠETŘENÍ NATIVNÍHO PREPARÁTU</t>
  </si>
  <si>
    <t>82129</t>
  </si>
  <si>
    <t xml:space="preserve">PŘÍMÁ IDENTIFIKACE BAKTERIÁLNÍHO NEBO MYKOTICKÉHO 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</si>
  <si>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</si>
  <si>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</si>
  <si>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</si>
  <si>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</si>
  <si>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</si>
  <si>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</si>
  <si>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</si>
  <si>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</si>
  <si>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</si>
  <si>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</si>
  <si>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</si>
  <si>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</si>
  <si>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</si>
  <si>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</si>
  <si>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</si>
  <si>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</si>
  <si>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</si>
  <si>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</si>
  <si>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19 - Klinika pracovního lékařství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</si>
  <si>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</si>
  <si>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</si>
  <si>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</si>
  <si>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</si>
  <si>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</si>
  <si>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</si>
  <si>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</si>
  <si>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</si>
  <si>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</si>
  <si>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</si>
  <si>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</si>
  <si>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</si>
  <si>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</si>
  <si>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</si>
  <si>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</si>
  <si>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</si>
  <si>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</si>
  <si>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</si>
  <si>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</si>
  <si>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</si>
  <si>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</si>
  <si>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</si>
  <si>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82033</t>
  </si>
  <si>
    <t>KONTROLA STERILITY KLINICKÉHO VZORKU</t>
  </si>
  <si>
    <t>12</t>
  </si>
  <si>
    <t>13</t>
  </si>
  <si>
    <t>14</t>
  </si>
  <si>
    <t>16</t>
  </si>
  <si>
    <t>17</t>
  </si>
  <si>
    <t>18</t>
  </si>
  <si>
    <t>19</t>
  </si>
  <si>
    <t>20</t>
  </si>
  <si>
    <t>21</t>
  </si>
  <si>
    <t>22</t>
  </si>
  <si>
    <t>25</t>
  </si>
  <si>
    <t>26</t>
  </si>
  <si>
    <t>29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</si>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</sst>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94">
    <xf numFmtId="0" fontId="0" fillId="0" borderId="0" xfId="0"/>
    <xf numFmtId="0" fontId="27" fillId="2" borderId="16" xfId="80" applyFont="1" applyFill="1" applyBorder="1"/>
    <xf numFmtId="0" fontId="28" fillId="2" borderId="17" xfId="80" applyFont="1" applyFill="1" applyBorder="1"/>
    <xf numFmtId="3" fontId="28" fillId="2" borderId="18" xfId="80" applyNumberFormat="1" applyFont="1" applyFill="1" applyBorder="1"/>
    <xf numFmtId="0" fontId="28" fillId="4" borderId="17" xfId="80" applyFont="1" applyFill="1" applyBorder="1"/>
    <xf numFmtId="3" fontId="28" fillId="4" borderId="18" xfId="80" applyNumberFormat="1" applyFont="1" applyFill="1" applyBorder="1"/>
    <xf numFmtId="172" fontId="28" fillId="3" borderId="18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8" xfId="80" applyNumberFormat="1" applyFont="1" applyFill="1" applyBorder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6" xfId="80" applyNumberFormat="1" applyFont="1" applyFill="1" applyBorder="1"/>
    <xf numFmtId="3" fontId="28" fillId="2" borderId="19" xfId="80" applyNumberFormat="1" applyFont="1" applyFill="1" applyBorder="1"/>
    <xf numFmtId="3" fontId="28" fillId="4" borderId="26" xfId="80" applyNumberFormat="1" applyFont="1" applyFill="1" applyBorder="1"/>
    <xf numFmtId="3" fontId="28" fillId="4" borderId="19" xfId="80" applyNumberFormat="1" applyFont="1" applyFill="1" applyBorder="1"/>
    <xf numFmtId="172" fontId="28" fillId="3" borderId="26" xfId="80" applyNumberFormat="1" applyFont="1" applyFill="1" applyBorder="1"/>
    <xf numFmtId="172" fontId="28" fillId="3" borderId="19" xfId="80" applyNumberFormat="1" applyFont="1" applyFill="1" applyBorder="1"/>
    <xf numFmtId="0" fontId="31" fillId="2" borderId="24" xfId="80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6" xfId="78" applyNumberFormat="1" applyFont="1" applyFill="1" applyBorder="1" applyAlignment="1">
      <alignment horizontal="right"/>
    </xf>
    <xf numFmtId="9" fontId="28" fillId="0" borderId="26" xfId="78" applyNumberFormat="1" applyFont="1" applyFill="1" applyBorder="1" applyAlignment="1">
      <alignment horizontal="right"/>
    </xf>
    <xf numFmtId="3" fontId="28" fillId="0" borderId="19" xfId="78" applyNumberFormat="1" applyFont="1" applyFill="1" applyBorder="1" applyAlignment="1">
      <alignment horizontal="right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5" xfId="81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5" fontId="3" fillId="0" borderId="57" xfId="53" applyNumberFormat="1" applyFont="1" applyFill="1" applyBorder="1"/>
    <xf numFmtId="9" fontId="3" fillId="0" borderId="57" xfId="53" applyNumberFormat="1" applyFont="1" applyFill="1" applyBorder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52" xfId="0" applyFont="1" applyFill="1" applyBorder="1" applyAlignment="1"/>
    <xf numFmtId="0" fontId="28" fillId="2" borderId="25" xfId="78" applyFont="1" applyFill="1" applyBorder="1" applyAlignment="1">
      <alignment horizontal="right"/>
    </xf>
    <xf numFmtId="3" fontId="28" fillId="2" borderId="51" xfId="78" applyNumberFormat="1" applyFont="1" applyFill="1" applyBorder="1"/>
    <xf numFmtId="0" fontId="3" fillId="2" borderId="55" xfId="53" applyFont="1" applyFill="1" applyBorder="1" applyAlignment="1">
      <alignment horizontal="right"/>
    </xf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1" fillId="0" borderId="28" xfId="53" applyNumberFormat="1" applyFont="1" applyFill="1" applyBorder="1"/>
    <xf numFmtId="3" fontId="31" fillId="0" borderId="24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1" xfId="0" applyFont="1" applyFill="1" applyBorder="1" applyAlignment="1">
      <alignment horizontal="center"/>
    </xf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0" fontId="31" fillId="2" borderId="41" xfId="0" applyNumberFormat="1" applyFont="1" applyFill="1" applyBorder="1" applyAlignment="1">
      <alignment horizontal="center"/>
    </xf>
    <xf numFmtId="170" fontId="32" fillId="0" borderId="0" xfId="0" applyNumberFormat="1" applyFont="1" applyFill="1"/>
    <xf numFmtId="0" fontId="31" fillId="2" borderId="37" xfId="74" applyFont="1" applyFill="1" applyBorder="1" applyAlignment="1">
      <alignment horizontal="center"/>
    </xf>
    <xf numFmtId="0" fontId="27" fillId="5" borderId="35" xfId="80" applyFont="1" applyFill="1" applyBorder="1"/>
    <xf numFmtId="0" fontId="31" fillId="2" borderId="22" xfId="80" applyFont="1" applyFill="1" applyBorder="1" applyAlignment="1">
      <alignment horizontal="center"/>
    </xf>
    <xf numFmtId="0" fontId="31" fillId="2" borderId="21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6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80" applyNumberFormat="1" applyFont="1" applyFill="1" applyBorder="1"/>
    <xf numFmtId="9" fontId="28" fillId="4" borderId="19" xfId="80" applyNumberFormat="1" applyFont="1" applyFill="1" applyBorder="1"/>
    <xf numFmtId="9" fontId="28" fillId="3" borderId="19" xfId="80" applyNumberFormat="1" applyFont="1" applyFill="1" applyBorder="1"/>
    <xf numFmtId="0" fontId="31" fillId="2" borderId="20" xfId="80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5" fillId="4" borderId="32" xfId="1" applyFont="1" applyFill="1" applyBorder="1"/>
    <xf numFmtId="0" fontId="45" fillId="4" borderId="16" xfId="1" applyFont="1" applyFill="1" applyBorder="1"/>
    <xf numFmtId="0" fontId="45" fillId="3" borderId="17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165" fontId="31" fillId="2" borderId="23" xfId="53" applyNumberFormat="1" applyFont="1" applyFill="1" applyBorder="1" applyAlignment="1">
      <alignment horizontal="right"/>
    </xf>
    <xf numFmtId="0" fontId="45" fillId="3" borderId="7" xfId="1" applyFont="1" applyFill="1" applyBorder="1"/>
    <xf numFmtId="0" fontId="45" fillId="3" borderId="3" xfId="1" applyFont="1" applyFill="1" applyBorder="1"/>
    <xf numFmtId="0" fontId="45" fillId="6" borderId="3" xfId="1" applyFont="1" applyFill="1" applyBorder="1"/>
    <xf numFmtId="0" fontId="45" fillId="6" borderId="50" xfId="1" applyFont="1" applyFill="1" applyBorder="1"/>
    <xf numFmtId="0" fontId="45" fillId="2" borderId="3" xfId="1" applyFont="1" applyFill="1" applyBorder="1"/>
    <xf numFmtId="0" fontId="45" fillId="4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4" xfId="0" applyNumberFormat="1" applyFont="1" applyFill="1" applyBorder="1"/>
    <xf numFmtId="3" fontId="39" fillId="2" borderId="46" xfId="0" applyNumberFormat="1" applyFont="1" applyFill="1" applyBorder="1"/>
    <xf numFmtId="9" fontId="39" fillId="2" borderId="51" xfId="0" applyNumberFormat="1" applyFont="1" applyFill="1" applyBorder="1"/>
    <xf numFmtId="0" fontId="49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8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45" fillId="2" borderId="33" xfId="1" applyFont="1" applyFill="1" applyBorder="1" applyAlignment="1">
      <alignment horizontal="left" indent="4"/>
    </xf>
    <xf numFmtId="9" fontId="32" fillId="0" borderId="8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5" fillId="2" borderId="33" xfId="1" applyFont="1" applyFill="1" applyBorder="1" applyAlignment="1">
      <alignment horizontal="left" indent="2"/>
    </xf>
    <xf numFmtId="0" fontId="49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9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9" fillId="4" borderId="48" xfId="1" applyFont="1" applyFill="1" applyBorder="1" applyAlignment="1">
      <alignment horizontal="left"/>
    </xf>
    <xf numFmtId="0" fontId="45" fillId="4" borderId="33" xfId="1" applyFont="1" applyFill="1" applyBorder="1" applyAlignment="1">
      <alignment horizontal="left" indent="2"/>
    </xf>
    <xf numFmtId="0" fontId="49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40" fillId="0" borderId="0" xfId="0" applyFont="1" applyFill="1"/>
    <xf numFmtId="16" fontId="40" fillId="0" borderId="0" xfId="0" quotePrefix="1" applyNumberFormat="1" applyFont="1" applyFill="1"/>
    <xf numFmtId="0" fontId="40" fillId="0" borderId="0" xfId="0" quotePrefix="1" applyFont="1" applyFill="1"/>
    <xf numFmtId="172" fontId="40" fillId="0" borderId="0" xfId="0" applyNumberFormat="1" applyFont="1" applyFill="1"/>
    <xf numFmtId="173" fontId="40" fillId="0" borderId="0" xfId="0" applyNumberFormat="1" applyFont="1" applyFill="1"/>
    <xf numFmtId="3" fontId="40" fillId="0" borderId="0" xfId="0" applyNumberFormat="1" applyFont="1" applyFill="1"/>
    <xf numFmtId="0" fontId="7" fillId="0" borderId="0" xfId="80" applyFont="1" applyFill="1"/>
    <xf numFmtId="0" fontId="50" fillId="0" borderId="35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5" fontId="32" fillId="0" borderId="0" xfId="0" applyNumberFormat="1" applyFont="1" applyFill="1"/>
    <xf numFmtId="9" fontId="32" fillId="0" borderId="0" xfId="0" applyNumberFormat="1" applyFont="1" applyFill="1"/>
    <xf numFmtId="165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5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5" xfId="0" applyFont="1" applyFill="1" applyBorder="1" applyAlignment="1">
      <alignment horizontal="right"/>
    </xf>
    <xf numFmtId="170" fontId="39" fillId="0" borderId="18" xfId="0" applyNumberFormat="1" applyFont="1" applyFill="1" applyBorder="1" applyAlignment="1"/>
    <xf numFmtId="170" fontId="39" fillId="0" borderId="26" xfId="0" applyNumberFormat="1" applyFont="1" applyFill="1" applyBorder="1" applyAlignment="1"/>
    <xf numFmtId="9" fontId="39" fillId="0" borderId="19" xfId="0" applyNumberFormat="1" applyFont="1" applyFill="1" applyBorder="1" applyAlignment="1"/>
    <xf numFmtId="170" fontId="39" fillId="0" borderId="27" xfId="0" applyNumberFormat="1" applyFont="1" applyFill="1" applyBorder="1" applyAlignment="1"/>
    <xf numFmtId="9" fontId="39" fillId="0" borderId="43" xfId="0" applyNumberFormat="1" applyFont="1" applyFill="1" applyBorder="1" applyAlignment="1"/>
    <xf numFmtId="170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1" xfId="0" applyNumberFormat="1" applyFont="1" applyFill="1" applyBorder="1" applyAlignment="1"/>
    <xf numFmtId="9" fontId="32" fillId="0" borderId="41" xfId="0" applyNumberFormat="1" applyFont="1" applyFill="1" applyBorder="1" applyAlignment="1"/>
    <xf numFmtId="3" fontId="0" fillId="0" borderId="0" xfId="0" applyNumberFormat="1"/>
    <xf numFmtId="3" fontId="0" fillId="7" borderId="61" xfId="0" applyNumberFormat="1" applyFont="1" applyFill="1" applyBorder="1"/>
    <xf numFmtId="3" fontId="52" fillId="8" borderId="62" xfId="0" applyNumberFormat="1" applyFont="1" applyFill="1" applyBorder="1"/>
    <xf numFmtId="3" fontId="52" fillId="8" borderId="61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3" fontId="39" fillId="2" borderId="65" xfId="0" applyNumberFormat="1" applyFont="1" applyFill="1" applyBorder="1" applyAlignment="1">
      <alignment horizontal="center" vertical="center"/>
    </xf>
    <xf numFmtId="0" fontId="39" fillId="2" borderId="66" xfId="0" applyFont="1" applyFill="1" applyBorder="1" applyAlignment="1">
      <alignment horizontal="center" vertical="center"/>
    </xf>
    <xf numFmtId="3" fontId="54" fillId="2" borderId="68" xfId="0" applyNumberFormat="1" applyFont="1" applyFill="1" applyBorder="1" applyAlignment="1">
      <alignment horizontal="center" vertical="center" wrapText="1"/>
    </xf>
    <xf numFmtId="0" fontId="54" fillId="2" borderId="69" xfId="0" applyFont="1" applyFill="1" applyBorder="1" applyAlignment="1">
      <alignment horizontal="center" vertical="center" wrapText="1"/>
    </xf>
    <xf numFmtId="0" fontId="39" fillId="2" borderId="71" xfId="0" applyFont="1" applyFill="1" applyBorder="1" applyAlignment="1"/>
    <xf numFmtId="0" fontId="39" fillId="2" borderId="73" xfId="0" applyFont="1" applyFill="1" applyBorder="1" applyAlignment="1">
      <alignment horizontal="left" indent="1"/>
    </xf>
    <xf numFmtId="0" fontId="39" fillId="2" borderId="79" xfId="0" applyFont="1" applyFill="1" applyBorder="1" applyAlignment="1">
      <alignment horizontal="left" indent="1"/>
    </xf>
    <xf numFmtId="0" fontId="39" fillId="4" borderId="71" xfId="0" applyFont="1" applyFill="1" applyBorder="1" applyAlignment="1"/>
    <xf numFmtId="0" fontId="39" fillId="4" borderId="73" xfId="0" applyFont="1" applyFill="1" applyBorder="1" applyAlignment="1">
      <alignment horizontal="left" indent="1"/>
    </xf>
    <xf numFmtId="0" fontId="39" fillId="4" borderId="84" xfId="0" applyFont="1" applyFill="1" applyBorder="1" applyAlignment="1">
      <alignment horizontal="left" indent="1"/>
    </xf>
    <xf numFmtId="0" fontId="32" fillId="2" borderId="73" xfId="0" quotePrefix="1" applyFont="1" applyFill="1" applyBorder="1" applyAlignment="1">
      <alignment horizontal="left" indent="2"/>
    </xf>
    <xf numFmtId="0" fontId="32" fillId="2" borderId="79" xfId="0" quotePrefix="1" applyFont="1" applyFill="1" applyBorder="1" applyAlignment="1">
      <alignment horizontal="left" indent="2"/>
    </xf>
    <xf numFmtId="0" fontId="39" fillId="2" borderId="71" xfId="0" applyFont="1" applyFill="1" applyBorder="1" applyAlignment="1">
      <alignment horizontal="left" indent="1"/>
    </xf>
    <xf numFmtId="0" fontId="39" fillId="2" borderId="84" xfId="0" applyFont="1" applyFill="1" applyBorder="1" applyAlignment="1">
      <alignment horizontal="left" indent="1"/>
    </xf>
    <xf numFmtId="0" fontId="39" fillId="4" borderId="79" xfId="0" applyFont="1" applyFill="1" applyBorder="1" applyAlignment="1">
      <alignment horizontal="left" indent="1"/>
    </xf>
    <xf numFmtId="0" fontId="32" fillId="0" borderId="89" xfId="0" applyFont="1" applyBorder="1"/>
    <xf numFmtId="3" fontId="32" fillId="0" borderId="89" xfId="0" applyNumberFormat="1" applyFont="1" applyBorder="1"/>
    <xf numFmtId="0" fontId="39" fillId="4" borderId="63" xfId="0" applyFont="1" applyFill="1" applyBorder="1" applyAlignment="1">
      <alignment horizontal="center" vertical="center"/>
    </xf>
    <xf numFmtId="0" fontId="39" fillId="4" borderId="52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8" xfId="0" applyNumberFormat="1" applyFont="1" applyFill="1" applyBorder="1" applyAlignment="1">
      <alignment horizontal="center" vertical="center"/>
    </xf>
    <xf numFmtId="3" fontId="54" fillId="2" borderId="86" xfId="0" applyNumberFormat="1" applyFont="1" applyFill="1" applyBorder="1" applyAlignment="1">
      <alignment horizontal="center" vertical="center" wrapText="1"/>
    </xf>
    <xf numFmtId="174" fontId="39" fillId="4" borderId="72" xfId="0" applyNumberFormat="1" applyFont="1" applyFill="1" applyBorder="1" applyAlignment="1"/>
    <xf numFmtId="174" fontId="39" fillId="4" borderId="65" xfId="0" applyNumberFormat="1" applyFont="1" applyFill="1" applyBorder="1" applyAlignment="1"/>
    <xf numFmtId="174" fontId="39" fillId="4" borderId="66" xfId="0" applyNumberFormat="1" applyFont="1" applyFill="1" applyBorder="1" applyAlignment="1"/>
    <xf numFmtId="174" fontId="39" fillId="0" borderId="74" xfId="0" applyNumberFormat="1" applyFont="1" applyBorder="1"/>
    <xf numFmtId="174" fontId="32" fillId="0" borderId="78" xfId="0" applyNumberFormat="1" applyFont="1" applyBorder="1"/>
    <xf numFmtId="174" fontId="32" fillId="0" borderId="76" xfId="0" applyNumberFormat="1" applyFont="1" applyBorder="1"/>
    <xf numFmtId="174" fontId="39" fillId="0" borderId="85" xfId="0" applyNumberFormat="1" applyFont="1" applyBorder="1"/>
    <xf numFmtId="174" fontId="32" fillId="0" borderId="86" xfId="0" applyNumberFormat="1" applyFont="1" applyBorder="1"/>
    <xf numFmtId="174" fontId="32" fillId="0" borderId="69" xfId="0" applyNumberFormat="1" applyFont="1" applyBorder="1"/>
    <xf numFmtId="174" fontId="39" fillId="2" borderId="87" xfId="0" applyNumberFormat="1" applyFont="1" applyFill="1" applyBorder="1" applyAlignment="1"/>
    <xf numFmtId="174" fontId="39" fillId="2" borderId="65" xfId="0" applyNumberFormat="1" applyFont="1" applyFill="1" applyBorder="1" applyAlignment="1"/>
    <xf numFmtId="174" fontId="39" fillId="2" borderId="66" xfId="0" applyNumberFormat="1" applyFont="1" applyFill="1" applyBorder="1" applyAlignment="1"/>
    <xf numFmtId="174" fontId="39" fillId="0" borderId="80" xfId="0" applyNumberFormat="1" applyFont="1" applyBorder="1"/>
    <xf numFmtId="174" fontId="32" fillId="0" borderId="81" xfId="0" applyNumberFormat="1" applyFont="1" applyBorder="1"/>
    <xf numFmtId="174" fontId="32" fillId="0" borderId="82" xfId="0" applyNumberFormat="1" applyFont="1" applyBorder="1"/>
    <xf numFmtId="174" fontId="39" fillId="0" borderId="72" xfId="0" applyNumberFormat="1" applyFont="1" applyBorder="1"/>
    <xf numFmtId="174" fontId="32" fillId="0" borderId="88" xfId="0" applyNumberFormat="1" applyFont="1" applyBorder="1"/>
    <xf numFmtId="174" fontId="32" fillId="0" borderId="66" xfId="0" applyNumberFormat="1" applyFont="1" applyBorder="1"/>
    <xf numFmtId="175" fontId="39" fillId="2" borderId="72" xfId="0" applyNumberFormat="1" applyFont="1" applyFill="1" applyBorder="1" applyAlignment="1"/>
    <xf numFmtId="175" fontId="32" fillId="2" borderId="65" xfId="0" applyNumberFormat="1" applyFont="1" applyFill="1" applyBorder="1" applyAlignment="1"/>
    <xf numFmtId="175" fontId="32" fillId="2" borderId="66" xfId="0" applyNumberFormat="1" applyFont="1" applyFill="1" applyBorder="1" applyAlignment="1"/>
    <xf numFmtId="175" fontId="39" fillId="0" borderId="74" xfId="0" applyNumberFormat="1" applyFont="1" applyBorder="1"/>
    <xf numFmtId="175" fontId="32" fillId="0" borderId="75" xfId="0" applyNumberFormat="1" applyFont="1" applyBorder="1"/>
    <xf numFmtId="175" fontId="32" fillId="0" borderId="76" xfId="0" applyNumberFormat="1" applyFont="1" applyBorder="1"/>
    <xf numFmtId="175" fontId="32" fillId="0" borderId="78" xfId="0" applyNumberFormat="1" applyFont="1" applyBorder="1"/>
    <xf numFmtId="175" fontId="39" fillId="0" borderId="80" xfId="0" applyNumberFormat="1" applyFont="1" applyBorder="1"/>
    <xf numFmtId="175" fontId="32" fillId="0" borderId="81" xfId="0" applyNumberFormat="1" applyFont="1" applyBorder="1"/>
    <xf numFmtId="175" fontId="32" fillId="0" borderId="82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4" fontId="39" fillId="4" borderId="72" xfId="0" applyNumberFormat="1" applyFont="1" applyFill="1" applyBorder="1" applyAlignment="1">
      <alignment horizontal="center"/>
    </xf>
    <xf numFmtId="176" fontId="39" fillId="0" borderId="80" xfId="0" applyNumberFormat="1" applyFont="1" applyBorder="1"/>
    <xf numFmtId="0" fontId="31" fillId="2" borderId="95" xfId="74" applyFont="1" applyFill="1" applyBorder="1" applyAlignment="1">
      <alignment horizontal="center"/>
    </xf>
    <xf numFmtId="0" fontId="31" fillId="2" borderId="67" xfId="80" applyFont="1" applyFill="1" applyBorder="1" applyAlignment="1">
      <alignment horizontal="center"/>
    </xf>
    <xf numFmtId="0" fontId="31" fillId="2" borderId="68" xfId="80" applyFont="1" applyFill="1" applyBorder="1" applyAlignment="1">
      <alignment horizontal="center"/>
    </xf>
    <xf numFmtId="0" fontId="31" fillId="2" borderId="69" xfId="80" applyFont="1" applyFill="1" applyBorder="1" applyAlignment="1">
      <alignment horizontal="center"/>
    </xf>
    <xf numFmtId="0" fontId="31" fillId="2" borderId="70" xfId="80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38" xfId="8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95" xfId="80" applyFont="1" applyFill="1" applyBorder="1" applyAlignment="1">
      <alignment horizontal="center"/>
    </xf>
    <xf numFmtId="0" fontId="31" fillId="2" borderId="93" xfId="80" applyFont="1" applyFill="1" applyBorder="1" applyAlignment="1">
      <alignment horizontal="center"/>
    </xf>
    <xf numFmtId="0" fontId="31" fillId="2" borderId="72" xfId="80" applyFont="1" applyFill="1" applyBorder="1" applyAlignment="1">
      <alignment horizontal="center"/>
    </xf>
    <xf numFmtId="0" fontId="31" fillId="2" borderId="94" xfId="80" applyFont="1" applyFill="1" applyBorder="1" applyAlignment="1">
      <alignment horizontal="center"/>
    </xf>
    <xf numFmtId="0" fontId="31" fillId="2" borderId="85" xfId="80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5" fontId="31" fillId="0" borderId="0" xfId="53" applyNumberFormat="1" applyFont="1" applyFill="1" applyBorder="1" applyAlignment="1">
      <alignment horizontal="center"/>
    </xf>
    <xf numFmtId="165" fontId="29" fillId="0" borderId="0" xfId="79" applyNumberFormat="1" applyFont="1" applyFill="1" applyBorder="1" applyAlignment="1">
      <alignment horizontal="center"/>
    </xf>
    <xf numFmtId="165" fontId="31" fillId="2" borderId="23" xfId="53" applyNumberFormat="1" applyFont="1" applyFill="1" applyBorder="1" applyAlignment="1">
      <alignment horizontal="right"/>
    </xf>
    <xf numFmtId="165" fontId="29" fillId="2" borderId="28" xfId="79" applyNumberFormat="1" applyFont="1" applyFill="1" applyBorder="1" applyAlignment="1">
      <alignment horizontal="right"/>
    </xf>
    <xf numFmtId="165" fontId="42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3" xfId="78" applyNumberFormat="1" applyFont="1" applyFill="1" applyBorder="1" applyAlignment="1">
      <alignment horizontal="left"/>
    </xf>
    <xf numFmtId="0" fontId="32" fillId="2" borderId="45" xfId="0" applyFont="1" applyFill="1" applyBorder="1" applyAlignment="1"/>
    <xf numFmtId="3" fontId="28" fillId="2" borderId="47" xfId="78" applyNumberFormat="1" applyFont="1" applyFill="1" applyBorder="1" applyAlignment="1"/>
    <xf numFmtId="0" fontId="39" fillId="2" borderId="53" xfId="0" applyFont="1" applyFill="1" applyBorder="1" applyAlignment="1">
      <alignment horizontal="left"/>
    </xf>
    <xf numFmtId="0" fontId="32" fillId="2" borderId="41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9" fillId="2" borderId="47" xfId="0" applyFont="1" applyFill="1" applyBorder="1" applyAlignment="1">
      <alignment horizontal="left"/>
    </xf>
    <xf numFmtId="3" fontId="39" fillId="2" borderId="47" xfId="0" applyNumberFormat="1" applyFont="1" applyFill="1" applyBorder="1" applyAlignment="1">
      <alignment horizontal="left"/>
    </xf>
    <xf numFmtId="3" fontId="32" fillId="2" borderId="42" xfId="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7" fontId="39" fillId="2" borderId="64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1" xfId="0" applyFont="1" applyFill="1" applyBorder="1" applyAlignment="1">
      <alignment vertical="center"/>
    </xf>
    <xf numFmtId="3" fontId="31" fillId="2" borderId="53" xfId="26" applyNumberFormat="1" applyFont="1" applyFill="1" applyBorder="1" applyAlignment="1">
      <alignment horizontal="center"/>
    </xf>
    <xf numFmtId="3" fontId="31" fillId="2" borderId="41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2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top" wrapText="1"/>
    </xf>
    <xf numFmtId="0" fontId="31" fillId="2" borderId="29" xfId="0" applyFont="1" applyFill="1" applyBorder="1" applyAlignment="1">
      <alignment horizontal="center" vertical="top"/>
    </xf>
    <xf numFmtId="49" fontId="31" fillId="2" borderId="29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center"/>
    </xf>
    <xf numFmtId="0" fontId="31" fillId="2" borderId="53" xfId="0" quotePrefix="1" applyFont="1" applyFill="1" applyBorder="1" applyAlignment="1">
      <alignment horizontal="center"/>
    </xf>
    <xf numFmtId="0" fontId="31" fillId="2" borderId="42" xfId="0" applyFont="1" applyFill="1" applyBorder="1" applyAlignment="1">
      <alignment horizontal="center"/>
    </xf>
    <xf numFmtId="9" fontId="43" fillId="2" borderId="42" xfId="0" applyNumberFormat="1" applyFont="1" applyFill="1" applyBorder="1" applyAlignment="1">
      <alignment horizontal="center" vertical="top"/>
    </xf>
    <xf numFmtId="0" fontId="31" fillId="2" borderId="53" xfId="0" quotePrefix="1" applyNumberFormat="1" applyFont="1" applyFill="1" applyBorder="1" applyAlignment="1">
      <alignment horizontal="center"/>
    </xf>
    <xf numFmtId="0" fontId="31" fillId="2" borderId="42" xfId="0" applyNumberFormat="1" applyFont="1" applyFill="1" applyBorder="1" applyAlignment="1">
      <alignment horizontal="center"/>
    </xf>
    <xf numFmtId="0" fontId="43" fillId="2" borderId="42" xfId="0" applyNumberFormat="1" applyFont="1" applyFill="1" applyBorder="1" applyAlignment="1">
      <alignment horizontal="center" vertical="top"/>
    </xf>
    <xf numFmtId="3" fontId="33" fillId="9" borderId="97" xfId="0" applyNumberFormat="1" applyFont="1" applyFill="1" applyBorder="1" applyAlignment="1">
      <alignment horizontal="right" vertical="top"/>
    </xf>
    <xf numFmtId="3" fontId="33" fillId="9" borderId="98" xfId="0" applyNumberFormat="1" applyFont="1" applyFill="1" applyBorder="1" applyAlignment="1">
      <alignment horizontal="right" vertical="top"/>
    </xf>
    <xf numFmtId="177" fontId="33" fillId="9" borderId="99" xfId="0" applyNumberFormat="1" applyFont="1" applyFill="1" applyBorder="1" applyAlignment="1">
      <alignment horizontal="right" vertical="top"/>
    </xf>
    <xf numFmtId="3" fontId="33" fillId="0" borderId="97" xfId="0" applyNumberFormat="1" applyFont="1" applyBorder="1" applyAlignment="1">
      <alignment horizontal="right" vertical="top"/>
    </xf>
    <xf numFmtId="177" fontId="33" fillId="9" borderId="100" xfId="0" applyNumberFormat="1" applyFont="1" applyFill="1" applyBorder="1" applyAlignment="1">
      <alignment horizontal="right" vertical="top"/>
    </xf>
    <xf numFmtId="3" fontId="35" fillId="9" borderId="102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0" fontId="35" fillId="9" borderId="104" xfId="0" applyFont="1" applyFill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0" fontId="33" fillId="9" borderId="99" xfId="0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177" fontId="35" fillId="9" borderId="104" xfId="0" applyNumberFormat="1" applyFont="1" applyFill="1" applyBorder="1" applyAlignment="1">
      <alignment horizontal="right" vertical="top"/>
    </xf>
    <xf numFmtId="177" fontId="35" fillId="9" borderId="105" xfId="0" applyNumberFormat="1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0" fontId="35" fillId="0" borderId="108" xfId="0" applyFont="1" applyBorder="1" applyAlignment="1">
      <alignment horizontal="right" vertical="top"/>
    </xf>
    <xf numFmtId="177" fontId="35" fillId="9" borderId="109" xfId="0" applyNumberFormat="1" applyFont="1" applyFill="1" applyBorder="1" applyAlignment="1">
      <alignment horizontal="right" vertical="top"/>
    </xf>
    <xf numFmtId="0" fontId="37" fillId="10" borderId="96" xfId="0" applyFont="1" applyFill="1" applyBorder="1" applyAlignment="1">
      <alignment vertical="top"/>
    </xf>
    <xf numFmtId="0" fontId="37" fillId="10" borderId="96" xfId="0" applyFont="1" applyFill="1" applyBorder="1" applyAlignment="1">
      <alignment vertical="top" indent="2"/>
    </xf>
    <xf numFmtId="0" fontId="37" fillId="10" borderId="96" xfId="0" applyFont="1" applyFill="1" applyBorder="1" applyAlignment="1">
      <alignment vertical="top" indent="4"/>
    </xf>
    <xf numFmtId="0" fontId="38" fillId="10" borderId="101" xfId="0" applyFont="1" applyFill="1" applyBorder="1" applyAlignment="1">
      <alignment vertical="top" indent="6"/>
    </xf>
    <xf numFmtId="0" fontId="37" fillId="10" borderId="96" xfId="0" applyFont="1" applyFill="1" applyBorder="1" applyAlignment="1">
      <alignment vertical="top" indent="8"/>
    </xf>
    <xf numFmtId="0" fontId="38" fillId="10" borderId="101" xfId="0" applyFont="1" applyFill="1" applyBorder="1" applyAlignment="1">
      <alignment vertical="top" indent="2"/>
    </xf>
    <xf numFmtId="0" fontId="37" fillId="10" borderId="96" xfId="0" applyFont="1" applyFill="1" applyBorder="1" applyAlignment="1">
      <alignment vertical="top" indent="6"/>
    </xf>
    <xf numFmtId="0" fontId="38" fillId="10" borderId="101" xfId="0" applyFont="1" applyFill="1" applyBorder="1" applyAlignment="1">
      <alignment vertical="top" indent="4"/>
    </xf>
    <xf numFmtId="0" fontId="38" fillId="10" borderId="101" xfId="0" applyFont="1" applyFill="1" applyBorder="1" applyAlignment="1">
      <alignment vertical="top"/>
    </xf>
    <xf numFmtId="0" fontId="32" fillId="10" borderId="96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5" fontId="31" fillId="2" borderId="110" xfId="53" applyNumberFormat="1" applyFont="1" applyFill="1" applyBorder="1" applyAlignment="1">
      <alignment horizontal="left"/>
    </xf>
    <xf numFmtId="165" fontId="31" fillId="2" borderId="111" xfId="53" applyNumberFormat="1" applyFont="1" applyFill="1" applyBorder="1" applyAlignment="1">
      <alignment horizontal="left"/>
    </xf>
    <xf numFmtId="165" fontId="31" fillId="2" borderId="49" xfId="53" applyNumberFormat="1" applyFont="1" applyFill="1" applyBorder="1" applyAlignment="1">
      <alignment horizontal="left"/>
    </xf>
    <xf numFmtId="3" fontId="31" fillId="2" borderId="49" xfId="53" applyNumberFormat="1" applyFont="1" applyFill="1" applyBorder="1" applyAlignment="1">
      <alignment horizontal="left"/>
    </xf>
    <xf numFmtId="3" fontId="31" fillId="2" borderId="54" xfId="53" applyNumberFormat="1" applyFont="1" applyFill="1" applyBorder="1" applyAlignment="1">
      <alignment horizontal="left"/>
    </xf>
    <xf numFmtId="3" fontId="32" fillId="0" borderId="111" xfId="0" applyNumberFormat="1" applyFont="1" applyFill="1" applyBorder="1"/>
    <xf numFmtId="3" fontId="32" fillId="0" borderId="113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5" fontId="32" fillId="0" borderId="66" xfId="0" applyNumberFormat="1" applyFont="1" applyFill="1" applyBorder="1"/>
    <xf numFmtId="165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75" xfId="0" applyFont="1" applyFill="1" applyBorder="1"/>
    <xf numFmtId="0" fontId="32" fillId="0" borderId="76" xfId="0" applyFont="1" applyFill="1" applyBorder="1"/>
    <xf numFmtId="165" fontId="32" fillId="0" borderId="76" xfId="0" applyNumberFormat="1" applyFont="1" applyFill="1" applyBorder="1"/>
    <xf numFmtId="165" fontId="32" fillId="0" borderId="76" xfId="0" applyNumberFormat="1" applyFont="1" applyFill="1" applyBorder="1" applyAlignment="1">
      <alignment horizontal="right"/>
    </xf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68" xfId="0" applyFont="1" applyFill="1" applyBorder="1"/>
    <xf numFmtId="0" fontId="32" fillId="0" borderId="69" xfId="0" applyFont="1" applyFill="1" applyBorder="1"/>
    <xf numFmtId="165" fontId="32" fillId="0" borderId="69" xfId="0" applyNumberFormat="1" applyFont="1" applyFill="1" applyBorder="1"/>
    <xf numFmtId="165" fontId="32" fillId="0" borderId="69" xfId="0" applyNumberFormat="1" applyFont="1" applyFill="1" applyBorder="1" applyAlignment="1">
      <alignment horizontal="right"/>
    </xf>
    <xf numFmtId="3" fontId="32" fillId="0" borderId="69" xfId="0" applyNumberFormat="1" applyFont="1" applyFill="1" applyBorder="1"/>
    <xf numFmtId="3" fontId="32" fillId="0" borderId="70" xfId="0" applyNumberFormat="1" applyFont="1" applyFill="1" applyBorder="1"/>
    <xf numFmtId="0" fontId="39" fillId="2" borderId="110" xfId="0" applyFont="1" applyFill="1" applyBorder="1"/>
    <xf numFmtId="3" fontId="39" fillId="2" borderId="112" xfId="0" applyNumberFormat="1" applyFont="1" applyFill="1" applyBorder="1"/>
    <xf numFmtId="9" fontId="39" fillId="2" borderId="60" xfId="0" applyNumberFormat="1" applyFont="1" applyFill="1" applyBorder="1"/>
    <xf numFmtId="3" fontId="39" fillId="2" borderId="54" xfId="0" applyNumberFormat="1" applyFont="1" applyFill="1" applyBorder="1"/>
    <xf numFmtId="9" fontId="32" fillId="0" borderId="111" xfId="0" applyNumberFormat="1" applyFont="1" applyFill="1" applyBorder="1"/>
    <xf numFmtId="9" fontId="32" fillId="0" borderId="66" xfId="0" applyNumberFormat="1" applyFont="1" applyFill="1" applyBorder="1"/>
    <xf numFmtId="9" fontId="32" fillId="0" borderId="69" xfId="0" applyNumberFormat="1" applyFont="1" applyFill="1" applyBorder="1"/>
    <xf numFmtId="9" fontId="32" fillId="0" borderId="26" xfId="0" applyNumberFormat="1" applyFont="1" applyFill="1" applyBorder="1"/>
    <xf numFmtId="0" fontId="39" fillId="10" borderId="18" xfId="0" applyFont="1" applyFill="1" applyBorder="1"/>
    <xf numFmtId="3" fontId="39" fillId="10" borderId="26" xfId="0" applyNumberFormat="1" applyFont="1" applyFill="1" applyBorder="1"/>
    <xf numFmtId="9" fontId="39" fillId="10" borderId="26" xfId="0" applyNumberFormat="1" applyFont="1" applyFill="1" applyBorder="1"/>
    <xf numFmtId="3" fontId="39" fillId="10" borderId="19" xfId="0" applyNumberFormat="1" applyFont="1" applyFill="1" applyBorder="1"/>
    <xf numFmtId="0" fontId="39" fillId="0" borderId="110" xfId="0" applyFont="1" applyFill="1" applyBorder="1"/>
    <xf numFmtId="0" fontId="32" fillId="5" borderId="9" xfId="0" applyFont="1" applyFill="1" applyBorder="1" applyAlignment="1">
      <alignment wrapText="1"/>
    </xf>
    <xf numFmtId="9" fontId="32" fillId="0" borderId="76" xfId="0" applyNumberFormat="1" applyFont="1" applyFill="1" applyBorder="1"/>
    <xf numFmtId="3" fontId="32" fillId="0" borderId="82" xfId="0" applyNumberFormat="1" applyFont="1" applyFill="1" applyBorder="1"/>
    <xf numFmtId="9" fontId="32" fillId="0" borderId="82" xfId="0" applyNumberFormat="1" applyFont="1" applyFill="1" applyBorder="1"/>
    <xf numFmtId="3" fontId="32" fillId="0" borderId="83" xfId="0" applyNumberFormat="1" applyFont="1" applyFill="1" applyBorder="1"/>
    <xf numFmtId="0" fontId="39" fillId="0" borderId="65" xfId="0" applyFont="1" applyFill="1" applyBorder="1"/>
    <xf numFmtId="0" fontId="39" fillId="0" borderId="75" xfId="0" applyFont="1" applyFill="1" applyBorder="1"/>
    <xf numFmtId="0" fontId="39" fillId="0" borderId="114" xfId="0" applyFont="1" applyFill="1" applyBorder="1"/>
    <xf numFmtId="0" fontId="39" fillId="2" borderId="111" xfId="0" applyFont="1" applyFill="1" applyBorder="1"/>
    <xf numFmtId="3" fontId="39" fillId="2" borderId="0" xfId="0" applyNumberFormat="1" applyFont="1" applyFill="1" applyBorder="1"/>
    <xf numFmtId="3" fontId="39" fillId="2" borderId="15" xfId="0" applyNumberFormat="1" applyFont="1" applyFill="1" applyBorder="1"/>
    <xf numFmtId="174" fontId="39" fillId="4" borderId="115" xfId="0" applyNumberFormat="1" applyFont="1" applyFill="1" applyBorder="1" applyAlignment="1">
      <alignment horizontal="center"/>
    </xf>
    <xf numFmtId="174" fontId="39" fillId="4" borderId="116" xfId="0" applyNumberFormat="1" applyFont="1" applyFill="1" applyBorder="1" applyAlignment="1">
      <alignment horizontal="center"/>
    </xf>
    <xf numFmtId="174" fontId="32" fillId="0" borderId="117" xfId="0" applyNumberFormat="1" applyFont="1" applyBorder="1" applyAlignment="1">
      <alignment horizontal="right"/>
    </xf>
    <xf numFmtId="174" fontId="32" fillId="0" borderId="118" xfId="0" applyNumberFormat="1" applyFont="1" applyBorder="1" applyAlignment="1">
      <alignment horizontal="right"/>
    </xf>
    <xf numFmtId="174" fontId="32" fillId="0" borderId="118" xfId="0" applyNumberFormat="1" applyFont="1" applyBorder="1" applyAlignment="1">
      <alignment horizontal="right" wrapText="1"/>
    </xf>
    <xf numFmtId="176" fontId="32" fillId="0" borderId="117" xfId="0" applyNumberFormat="1" applyFont="1" applyBorder="1" applyAlignment="1">
      <alignment horizontal="right"/>
    </xf>
    <xf numFmtId="176" fontId="32" fillId="0" borderId="118" xfId="0" applyNumberFormat="1" applyFont="1" applyBorder="1" applyAlignment="1">
      <alignment horizontal="right"/>
    </xf>
    <xf numFmtId="174" fontId="32" fillId="0" borderId="119" xfId="0" applyNumberFormat="1" applyFont="1" applyBorder="1" applyAlignment="1">
      <alignment horizontal="right"/>
    </xf>
    <xf numFmtId="174" fontId="32" fillId="0" borderId="120" xfId="0" applyNumberFormat="1" applyFont="1" applyBorder="1" applyAlignment="1">
      <alignment horizontal="right"/>
    </xf>
    <xf numFmtId="0" fontId="39" fillId="2" borderId="92" xfId="0" applyFont="1" applyFill="1" applyBorder="1" applyAlignment="1">
      <alignment horizontal="center" vertical="center"/>
    </xf>
    <xf numFmtId="0" fontId="54" fillId="2" borderId="91" xfId="0" applyFont="1" applyFill="1" applyBorder="1" applyAlignment="1">
      <alignment horizontal="center" vertical="center" wrapText="1"/>
    </xf>
    <xf numFmtId="175" fontId="32" fillId="2" borderId="92" xfId="0" applyNumberFormat="1" applyFont="1" applyFill="1" applyBorder="1" applyAlignment="1"/>
    <xf numFmtId="175" fontId="32" fillId="0" borderId="90" xfId="0" applyNumberFormat="1" applyFont="1" applyBorder="1"/>
    <xf numFmtId="175" fontId="32" fillId="0" borderId="121" xfId="0" applyNumberFormat="1" applyFont="1" applyBorder="1"/>
    <xf numFmtId="174" fontId="39" fillId="4" borderId="92" xfId="0" applyNumberFormat="1" applyFont="1" applyFill="1" applyBorder="1" applyAlignment="1"/>
    <xf numFmtId="174" fontId="32" fillId="0" borderId="90" xfId="0" applyNumberFormat="1" applyFont="1" applyBorder="1"/>
    <xf numFmtId="174" fontId="32" fillId="0" borderId="91" xfId="0" applyNumberFormat="1" applyFont="1" applyBorder="1"/>
    <xf numFmtId="174" fontId="39" fillId="2" borderId="92" xfId="0" applyNumberFormat="1" applyFont="1" applyFill="1" applyBorder="1" applyAlignment="1"/>
    <xf numFmtId="174" fontId="32" fillId="0" borderId="121" xfId="0" applyNumberFormat="1" applyFont="1" applyBorder="1"/>
    <xf numFmtId="174" fontId="32" fillId="0" borderId="92" xfId="0" applyNumberFormat="1" applyFont="1" applyBorder="1"/>
    <xf numFmtId="174" fontId="39" fillId="4" borderId="122" xfId="0" applyNumberFormat="1" applyFont="1" applyFill="1" applyBorder="1" applyAlignment="1">
      <alignment horizontal="center"/>
    </xf>
    <xf numFmtId="174" fontId="32" fillId="0" borderId="123" xfId="0" applyNumberFormat="1" applyFont="1" applyBorder="1" applyAlignment="1">
      <alignment horizontal="right"/>
    </xf>
    <xf numFmtId="176" fontId="32" fillId="0" borderId="123" xfId="0" applyNumberFormat="1" applyFont="1" applyBorder="1" applyAlignment="1">
      <alignment horizontal="right"/>
    </xf>
    <xf numFmtId="174" fontId="32" fillId="0" borderId="124" xfId="0" applyNumberFormat="1" applyFont="1" applyBorder="1" applyAlignment="1">
      <alignment horizontal="right"/>
    </xf>
    <xf numFmtId="0" fontId="0" fillId="0" borderId="14" xfId="0" applyBorder="1"/>
    <xf numFmtId="174" fontId="39" fillId="4" borderId="71" xfId="0" applyNumberFormat="1" applyFont="1" applyFill="1" applyBorder="1" applyAlignment="1">
      <alignment horizontal="center"/>
    </xf>
    <xf numFmtId="174" fontId="32" fillId="0" borderId="73" xfId="0" applyNumberFormat="1" applyFont="1" applyBorder="1" applyAlignment="1">
      <alignment horizontal="right"/>
    </xf>
    <xf numFmtId="176" fontId="32" fillId="0" borderId="73" xfId="0" applyNumberFormat="1" applyFont="1" applyBorder="1" applyAlignment="1">
      <alignment horizontal="right"/>
    </xf>
    <xf numFmtId="174" fontId="32" fillId="0" borderId="84" xfId="0" applyNumberFormat="1" applyFont="1" applyBorder="1" applyAlignment="1">
      <alignment horizontal="right"/>
    </xf>
    <xf numFmtId="0" fontId="32" fillId="2" borderId="54" xfId="0" applyFont="1" applyFill="1" applyBorder="1" applyAlignment="1">
      <alignment vertical="center"/>
    </xf>
    <xf numFmtId="0" fontId="31" fillId="2" borderId="14" xfId="26" applyNumberFormat="1" applyFont="1" applyFill="1" applyBorder="1"/>
    <xf numFmtId="0" fontId="31" fillId="2" borderId="0" xfId="26" applyNumberFormat="1" applyFont="1" applyFill="1" applyBorder="1"/>
    <xf numFmtId="0" fontId="31" fillId="2" borderId="15" xfId="26" applyNumberFormat="1" applyFont="1" applyFill="1" applyBorder="1" applyAlignment="1">
      <alignment horizontal="right"/>
    </xf>
    <xf numFmtId="170" fontId="32" fillId="0" borderId="26" xfId="0" applyNumberFormat="1" applyFont="1" applyFill="1" applyBorder="1"/>
    <xf numFmtId="0" fontId="32" fillId="0" borderId="26" xfId="0" applyFont="1" applyFill="1" applyBorder="1"/>
    <xf numFmtId="9" fontId="32" fillId="0" borderId="19" xfId="0" applyNumberFormat="1" applyFont="1" applyFill="1" applyBorder="1"/>
    <xf numFmtId="0" fontId="39" fillId="0" borderId="18" xfId="0" applyFont="1" applyFill="1" applyBorder="1"/>
    <xf numFmtId="0" fontId="58" fillId="0" borderId="0" xfId="0" applyFont="1" applyFill="1"/>
    <xf numFmtId="0" fontId="59" fillId="0" borderId="0" xfId="0" applyFont="1" applyFill="1"/>
    <xf numFmtId="0" fontId="32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49" fontId="31" fillId="2" borderId="30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3" fontId="31" fillId="2" borderId="14" xfId="0" applyNumberFormat="1" applyFont="1" applyFill="1" applyBorder="1" applyAlignment="1">
      <alignment horizontal="left"/>
    </xf>
    <xf numFmtId="3" fontId="31" fillId="2" borderId="15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5" xfId="0" applyNumberFormat="1" applyFont="1" applyFill="1" applyBorder="1" applyAlignment="1">
      <alignment horizontal="center" vertical="top"/>
    </xf>
    <xf numFmtId="3" fontId="31" fillId="2" borderId="15" xfId="0" applyNumberFormat="1" applyFont="1" applyFill="1" applyBorder="1" applyAlignment="1">
      <alignment horizontal="center" vertical="top"/>
    </xf>
    <xf numFmtId="170" fontId="32" fillId="0" borderId="66" xfId="0" applyNumberFormat="1" applyFont="1" applyFill="1" applyBorder="1"/>
    <xf numFmtId="9" fontId="32" fillId="0" borderId="67" xfId="0" applyNumberFormat="1" applyFont="1" applyFill="1" applyBorder="1"/>
    <xf numFmtId="170" fontId="32" fillId="0" borderId="76" xfId="0" applyNumberFormat="1" applyFont="1" applyFill="1" applyBorder="1"/>
    <xf numFmtId="9" fontId="32" fillId="0" borderId="77" xfId="0" applyNumberFormat="1" applyFont="1" applyFill="1" applyBorder="1"/>
    <xf numFmtId="170" fontId="32" fillId="0" borderId="69" xfId="0" applyNumberFormat="1" applyFont="1" applyFill="1" applyBorder="1"/>
    <xf numFmtId="9" fontId="32" fillId="0" borderId="70" xfId="0" applyNumberFormat="1" applyFont="1" applyFill="1" applyBorder="1"/>
    <xf numFmtId="0" fontId="39" fillId="0" borderId="68" xfId="0" applyFont="1" applyFill="1" applyBorder="1"/>
    <xf numFmtId="0" fontId="31" fillId="2" borderId="14" xfId="0" applyNumberFormat="1" applyFont="1" applyFill="1" applyBorder="1" applyAlignment="1">
      <alignment horizontal="left"/>
    </xf>
    <xf numFmtId="0" fontId="31" fillId="2" borderId="15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5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49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1.0917855327293713</c:v>
                </c:pt>
                <c:pt idx="1">
                  <c:v>0.9532199459074121</c:v>
                </c:pt>
                <c:pt idx="2">
                  <c:v>0.97022699993707895</c:v>
                </c:pt>
                <c:pt idx="3">
                  <c:v>0.93091088841338765</c:v>
                </c:pt>
                <c:pt idx="4">
                  <c:v>0.90244417625099738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638016"/>
        <c:axId val="90406246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0.98287298619421815</c:v>
                </c:pt>
                <c:pt idx="1">
                  <c:v>0.98287298619421815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4064384"/>
        <c:axId val="906434432"/>
      </c:scatterChart>
      <c:catAx>
        <c:axId val="901638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04062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40624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01638016"/>
        <c:crosses val="autoZero"/>
        <c:crossBetween val="between"/>
      </c:valAx>
      <c:valAx>
        <c:axId val="90406438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06434432"/>
        <c:crosses val="max"/>
        <c:crossBetween val="midCat"/>
      </c:valAx>
      <c:valAx>
        <c:axId val="90643443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0406438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6" bestFit="1" customWidth="1"/>
    <col min="2" max="2" width="102.21875" style="116" bestFit="1" customWidth="1"/>
    <col min="3" max="3" width="16.109375" style="47" hidden="1" customWidth="1"/>
    <col min="4" max="16384" width="8.88671875" style="116"/>
  </cols>
  <sheetData>
    <row r="1" spans="1:3" ht="18.600000000000001" customHeight="1" thickBot="1" x14ac:dyDescent="0.4">
      <c r="A1" s="285" t="s">
        <v>96</v>
      </c>
      <c r="B1" s="285"/>
    </row>
    <row r="2" spans="1:3" ht="14.4" customHeight="1" thickBot="1" x14ac:dyDescent="0.35">
      <c r="A2" s="215" t="s">
        <v>244</v>
      </c>
      <c r="B2" s="46"/>
    </row>
    <row r="3" spans="1:3" ht="14.4" customHeight="1" thickBot="1" x14ac:dyDescent="0.35">
      <c r="A3" s="281" t="s">
        <v>125</v>
      </c>
      <c r="B3" s="282"/>
    </row>
    <row r="4" spans="1:3" ht="14.4" customHeight="1" x14ac:dyDescent="0.3">
      <c r="A4" s="129" t="str">
        <f t="shared" ref="A4:A8" si="0">HYPERLINK("#'"&amp;C4&amp;"'!A1",C4)</f>
        <v>Motivace</v>
      </c>
      <c r="B4" s="74" t="s">
        <v>107</v>
      </c>
      <c r="C4" s="47" t="s">
        <v>108</v>
      </c>
    </row>
    <row r="5" spans="1:3" ht="14.4" customHeight="1" x14ac:dyDescent="0.3">
      <c r="A5" s="130" t="str">
        <f t="shared" si="0"/>
        <v>HI</v>
      </c>
      <c r="B5" s="75" t="s">
        <v>122</v>
      </c>
      <c r="C5" s="47" t="s">
        <v>99</v>
      </c>
    </row>
    <row r="6" spans="1:3" ht="14.4" customHeight="1" x14ac:dyDescent="0.3">
      <c r="A6" s="131" t="str">
        <f t="shared" si="0"/>
        <v>HI Graf</v>
      </c>
      <c r="B6" s="76" t="s">
        <v>92</v>
      </c>
      <c r="C6" s="47" t="s">
        <v>100</v>
      </c>
    </row>
    <row r="7" spans="1:3" ht="14.4" customHeight="1" x14ac:dyDescent="0.3">
      <c r="A7" s="131" t="str">
        <f t="shared" si="0"/>
        <v>Man Tab</v>
      </c>
      <c r="B7" s="76" t="s">
        <v>246</v>
      </c>
      <c r="C7" s="47" t="s">
        <v>101</v>
      </c>
    </row>
    <row r="8" spans="1:3" ht="14.4" customHeight="1" thickBot="1" x14ac:dyDescent="0.35">
      <c r="A8" s="132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283" t="s">
        <v>97</v>
      </c>
      <c r="B10" s="282"/>
    </row>
    <row r="11" spans="1:3" ht="14.4" customHeight="1" x14ac:dyDescent="0.3">
      <c r="A11" s="133" t="str">
        <f t="shared" ref="A11" si="1">HYPERLINK("#'"&amp;C11&amp;"'!A1",C11)</f>
        <v>Léky Žádanky</v>
      </c>
      <c r="B11" s="75" t="s">
        <v>123</v>
      </c>
      <c r="C11" s="47" t="s">
        <v>102</v>
      </c>
    </row>
    <row r="12" spans="1:3" ht="14.4" customHeight="1" x14ac:dyDescent="0.3">
      <c r="A12" s="131" t="str">
        <f t="shared" ref="A12:A17" si="2">HYPERLINK("#'"&amp;C12&amp;"'!A1",C12)</f>
        <v>LŽ Detail</v>
      </c>
      <c r="B12" s="76" t="s">
        <v>144</v>
      </c>
      <c r="C12" s="47" t="s">
        <v>103</v>
      </c>
    </row>
    <row r="13" spans="1:3" ht="28.8" customHeight="1" x14ac:dyDescent="0.3">
      <c r="A13" s="131" t="str">
        <f t="shared" si="2"/>
        <v>LŽ PL</v>
      </c>
      <c r="B13" s="424" t="s">
        <v>145</v>
      </c>
      <c r="C13" s="47" t="s">
        <v>129</v>
      </c>
    </row>
    <row r="14" spans="1:3" ht="14.4" customHeight="1" x14ac:dyDescent="0.3">
      <c r="A14" s="131" t="str">
        <f t="shared" si="2"/>
        <v>LŽ PL Detail</v>
      </c>
      <c r="B14" s="76" t="s">
        <v>520</v>
      </c>
      <c r="C14" s="47" t="s">
        <v>130</v>
      </c>
    </row>
    <row r="15" spans="1:3" ht="14.4" customHeight="1" x14ac:dyDescent="0.3">
      <c r="A15" s="133" t="str">
        <f t="shared" ref="A15" si="3">HYPERLINK("#'"&amp;C15&amp;"'!A1",C15)</f>
        <v>Materiál Žádanky</v>
      </c>
      <c r="B15" s="76" t="s">
        <v>124</v>
      </c>
      <c r="C15" s="47" t="s">
        <v>104</v>
      </c>
    </row>
    <row r="16" spans="1:3" ht="14.4" customHeight="1" x14ac:dyDescent="0.3">
      <c r="A16" s="131" t="str">
        <f t="shared" si="2"/>
        <v>MŽ Detail</v>
      </c>
      <c r="B16" s="76" t="s">
        <v>1303</v>
      </c>
      <c r="C16" s="47" t="s">
        <v>105</v>
      </c>
    </row>
    <row r="17" spans="1:3" ht="14.4" customHeight="1" thickBot="1" x14ac:dyDescent="0.35">
      <c r="A17" s="133" t="str">
        <f t="shared" si="2"/>
        <v>Osobní náklady</v>
      </c>
      <c r="B17" s="76" t="s">
        <v>94</v>
      </c>
      <c r="C17" s="47" t="s">
        <v>106</v>
      </c>
    </row>
    <row r="18" spans="1:3" ht="14.4" customHeight="1" thickBot="1" x14ac:dyDescent="0.35">
      <c r="A18" s="79"/>
      <c r="B18" s="79"/>
    </row>
    <row r="19" spans="1:3" ht="14.4" customHeight="1" thickBot="1" x14ac:dyDescent="0.35">
      <c r="A19" s="284" t="s">
        <v>98</v>
      </c>
      <c r="B19" s="282"/>
    </row>
    <row r="20" spans="1:3" ht="14.4" customHeight="1" x14ac:dyDescent="0.3">
      <c r="A20" s="134" t="str">
        <f t="shared" ref="A20:A23" si="4">HYPERLINK("#'"&amp;C20&amp;"'!A1",C20)</f>
        <v>ZV Vykáz.-A</v>
      </c>
      <c r="B20" s="75" t="s">
        <v>1309</v>
      </c>
      <c r="C20" s="47" t="s">
        <v>109</v>
      </c>
    </row>
    <row r="21" spans="1:3" ht="14.4" customHeight="1" x14ac:dyDescent="0.3">
      <c r="A21" s="131" t="str">
        <f t="shared" si="4"/>
        <v>ZV Vykáz.-A Detail</v>
      </c>
      <c r="B21" s="76" t="s">
        <v>1432</v>
      </c>
      <c r="C21" s="47" t="s">
        <v>110</v>
      </c>
    </row>
    <row r="22" spans="1:3" ht="14.4" customHeight="1" x14ac:dyDescent="0.3">
      <c r="A22" s="131" t="str">
        <f t="shared" si="4"/>
        <v>ZV Vykáz.-H</v>
      </c>
      <c r="B22" s="76" t="s">
        <v>113</v>
      </c>
      <c r="C22" s="47" t="s">
        <v>111</v>
      </c>
    </row>
    <row r="23" spans="1:3" ht="14.4" customHeight="1" x14ac:dyDescent="0.3">
      <c r="A23" s="131" t="str">
        <f t="shared" si="4"/>
        <v>ZV Vykáz.-H Detail</v>
      </c>
      <c r="B23" s="76" t="s">
        <v>1493</v>
      </c>
      <c r="C23" s="47" t="s">
        <v>112</v>
      </c>
    </row>
  </sheetData>
  <mergeCells count="4">
    <mergeCell ref="A3:B3"/>
    <mergeCell ref="A10:B10"/>
    <mergeCell ref="A19:B19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6" bestFit="1" customWidth="1"/>
    <col min="2" max="2" width="8.88671875" style="116" bestFit="1" customWidth="1"/>
    <col min="3" max="3" width="7" style="116" bestFit="1" customWidth="1"/>
    <col min="4" max="4" width="53.44140625" style="116" bestFit="1" customWidth="1"/>
    <col min="5" max="5" width="28.44140625" style="116" bestFit="1" customWidth="1"/>
    <col min="6" max="6" width="6.6640625" style="192" customWidth="1"/>
    <col min="7" max="7" width="10" style="192" customWidth="1"/>
    <col min="8" max="8" width="6.77734375" style="195" bestFit="1" customWidth="1"/>
    <col min="9" max="9" width="6.6640625" style="192" customWidth="1"/>
    <col min="10" max="10" width="10" style="192" customWidth="1"/>
    <col min="11" max="11" width="6.77734375" style="195" bestFit="1" customWidth="1"/>
    <col min="12" max="12" width="6.6640625" style="192" customWidth="1"/>
    <col min="13" max="13" width="10" style="192" customWidth="1"/>
    <col min="14" max="16384" width="8.88671875" style="116"/>
  </cols>
  <sheetData>
    <row r="1" spans="1:13" ht="18.600000000000001" customHeight="1" thickBot="1" x14ac:dyDescent="0.4">
      <c r="A1" s="323" t="s">
        <v>520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285"/>
      <c r="M1" s="285"/>
    </row>
    <row r="2" spans="1:13" ht="14.4" customHeight="1" thickBot="1" x14ac:dyDescent="0.35">
      <c r="A2" s="215" t="s">
        <v>244</v>
      </c>
      <c r="B2" s="191"/>
      <c r="C2" s="191"/>
      <c r="D2" s="191"/>
      <c r="E2" s="191"/>
      <c r="F2" s="199"/>
      <c r="G2" s="199"/>
      <c r="H2" s="200"/>
      <c r="I2" s="199"/>
      <c r="J2" s="199"/>
      <c r="K2" s="200"/>
      <c r="L2" s="199"/>
    </row>
    <row r="3" spans="1:13" ht="14.4" customHeight="1" thickBot="1" x14ac:dyDescent="0.35">
      <c r="E3" s="71" t="s">
        <v>114</v>
      </c>
      <c r="F3" s="43">
        <f>SUBTOTAL(9,F6:F1048576)</f>
        <v>1</v>
      </c>
      <c r="G3" s="43">
        <f>SUBTOTAL(9,G6:G1048576)</f>
        <v>46.14</v>
      </c>
      <c r="H3" s="44">
        <f>IF(M3=0,0,G3/M3)</f>
        <v>3.7138096732909957E-2</v>
      </c>
      <c r="I3" s="43">
        <f>SUBTOTAL(9,I6:I1048576)</f>
        <v>5</v>
      </c>
      <c r="J3" s="43">
        <f>SUBTOTAL(9,J6:J1048576)</f>
        <v>1196.25</v>
      </c>
      <c r="K3" s="44">
        <f>IF(M3=0,0,J3/M3)</f>
        <v>0.96286190326709009</v>
      </c>
      <c r="L3" s="43">
        <f>SUBTOTAL(9,L6:L1048576)</f>
        <v>6</v>
      </c>
      <c r="M3" s="45">
        <f>SUBTOTAL(9,M6:M1048576)</f>
        <v>1242.3899999999999</v>
      </c>
    </row>
    <row r="4" spans="1:13" ht="14.4" customHeight="1" thickBot="1" x14ac:dyDescent="0.35">
      <c r="A4" s="41"/>
      <c r="B4" s="41"/>
      <c r="C4" s="41"/>
      <c r="D4" s="41"/>
      <c r="E4" s="42"/>
      <c r="F4" s="327" t="s">
        <v>116</v>
      </c>
      <c r="G4" s="328"/>
      <c r="H4" s="329"/>
      <c r="I4" s="330" t="s">
        <v>115</v>
      </c>
      <c r="J4" s="328"/>
      <c r="K4" s="329"/>
      <c r="L4" s="331" t="s">
        <v>3</v>
      </c>
      <c r="M4" s="332"/>
    </row>
    <row r="5" spans="1:13" ht="14.4" customHeight="1" thickBot="1" x14ac:dyDescent="0.35">
      <c r="A5" s="411" t="s">
        <v>117</v>
      </c>
      <c r="B5" s="432" t="s">
        <v>118</v>
      </c>
      <c r="C5" s="432" t="s">
        <v>58</v>
      </c>
      <c r="D5" s="432" t="s">
        <v>119</v>
      </c>
      <c r="E5" s="432" t="s">
        <v>120</v>
      </c>
      <c r="F5" s="433" t="s">
        <v>15</v>
      </c>
      <c r="G5" s="433" t="s">
        <v>14</v>
      </c>
      <c r="H5" s="413" t="s">
        <v>121</v>
      </c>
      <c r="I5" s="412" t="s">
        <v>15</v>
      </c>
      <c r="J5" s="433" t="s">
        <v>14</v>
      </c>
      <c r="K5" s="413" t="s">
        <v>121</v>
      </c>
      <c r="L5" s="412" t="s">
        <v>15</v>
      </c>
      <c r="M5" s="434" t="s">
        <v>14</v>
      </c>
    </row>
    <row r="6" spans="1:13" ht="14.4" customHeight="1" x14ac:dyDescent="0.3">
      <c r="A6" s="393" t="s">
        <v>423</v>
      </c>
      <c r="B6" s="394" t="s">
        <v>507</v>
      </c>
      <c r="C6" s="394" t="s">
        <v>458</v>
      </c>
      <c r="D6" s="394" t="s">
        <v>459</v>
      </c>
      <c r="E6" s="394" t="s">
        <v>508</v>
      </c>
      <c r="F6" s="397">
        <v>1</v>
      </c>
      <c r="G6" s="397">
        <v>46.14</v>
      </c>
      <c r="H6" s="416">
        <v>1</v>
      </c>
      <c r="I6" s="397"/>
      <c r="J6" s="397"/>
      <c r="K6" s="416">
        <v>0</v>
      </c>
      <c r="L6" s="397">
        <v>1</v>
      </c>
      <c r="M6" s="398">
        <v>46.14</v>
      </c>
    </row>
    <row r="7" spans="1:13" ht="14.4" customHeight="1" x14ac:dyDescent="0.3">
      <c r="A7" s="399" t="s">
        <v>423</v>
      </c>
      <c r="B7" s="400" t="s">
        <v>509</v>
      </c>
      <c r="C7" s="400" t="s">
        <v>483</v>
      </c>
      <c r="D7" s="400" t="s">
        <v>510</v>
      </c>
      <c r="E7" s="400" t="s">
        <v>511</v>
      </c>
      <c r="F7" s="403"/>
      <c r="G7" s="403"/>
      <c r="H7" s="425">
        <v>0</v>
      </c>
      <c r="I7" s="403">
        <v>1</v>
      </c>
      <c r="J7" s="403">
        <v>117.59000000000003</v>
      </c>
      <c r="K7" s="425">
        <v>1</v>
      </c>
      <c r="L7" s="403">
        <v>1</v>
      </c>
      <c r="M7" s="404">
        <v>117.59000000000003</v>
      </c>
    </row>
    <row r="8" spans="1:13" ht="14.4" customHeight="1" x14ac:dyDescent="0.3">
      <c r="A8" s="399" t="s">
        <v>423</v>
      </c>
      <c r="B8" s="400" t="s">
        <v>512</v>
      </c>
      <c r="C8" s="400" t="s">
        <v>487</v>
      </c>
      <c r="D8" s="400" t="s">
        <v>513</v>
      </c>
      <c r="E8" s="400" t="s">
        <v>514</v>
      </c>
      <c r="F8" s="403"/>
      <c r="G8" s="403"/>
      <c r="H8" s="425">
        <v>0</v>
      </c>
      <c r="I8" s="403">
        <v>1</v>
      </c>
      <c r="J8" s="403">
        <v>75.22</v>
      </c>
      <c r="K8" s="425">
        <v>1</v>
      </c>
      <c r="L8" s="403">
        <v>1</v>
      </c>
      <c r="M8" s="404">
        <v>75.22</v>
      </c>
    </row>
    <row r="9" spans="1:13" ht="14.4" customHeight="1" x14ac:dyDescent="0.3">
      <c r="A9" s="399" t="s">
        <v>423</v>
      </c>
      <c r="B9" s="400" t="s">
        <v>515</v>
      </c>
      <c r="C9" s="400" t="s">
        <v>491</v>
      </c>
      <c r="D9" s="400" t="s">
        <v>492</v>
      </c>
      <c r="E9" s="400" t="s">
        <v>516</v>
      </c>
      <c r="F9" s="403"/>
      <c r="G9" s="403"/>
      <c r="H9" s="425">
        <v>0</v>
      </c>
      <c r="I9" s="403">
        <v>1</v>
      </c>
      <c r="J9" s="403">
        <v>106.1</v>
      </c>
      <c r="K9" s="425">
        <v>1</v>
      </c>
      <c r="L9" s="403">
        <v>1</v>
      </c>
      <c r="M9" s="404">
        <v>106.1</v>
      </c>
    </row>
    <row r="10" spans="1:13" ht="14.4" customHeight="1" thickBot="1" x14ac:dyDescent="0.35">
      <c r="A10" s="405" t="s">
        <v>423</v>
      </c>
      <c r="B10" s="406" t="s">
        <v>517</v>
      </c>
      <c r="C10" s="406" t="s">
        <v>495</v>
      </c>
      <c r="D10" s="406" t="s">
        <v>518</v>
      </c>
      <c r="E10" s="406" t="s">
        <v>519</v>
      </c>
      <c r="F10" s="409"/>
      <c r="G10" s="409"/>
      <c r="H10" s="417">
        <v>0</v>
      </c>
      <c r="I10" s="409">
        <v>2</v>
      </c>
      <c r="J10" s="409">
        <v>897.33999999999992</v>
      </c>
      <c r="K10" s="417">
        <v>1</v>
      </c>
      <c r="L10" s="409">
        <v>2</v>
      </c>
      <c r="M10" s="410">
        <v>897.33999999999992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19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3" customWidth="1"/>
    <col min="2" max="2" width="61.109375" style="193" customWidth="1"/>
    <col min="3" max="3" width="9.5546875" style="116" customWidth="1"/>
    <col min="4" max="4" width="9.5546875" style="194" customWidth="1"/>
    <col min="5" max="5" width="2.21875" style="194" customWidth="1"/>
    <col min="6" max="6" width="9.5546875" style="195" customWidth="1"/>
    <col min="7" max="7" width="9.5546875" style="192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14" t="s">
        <v>124</v>
      </c>
      <c r="B1" s="315"/>
      <c r="C1" s="315"/>
      <c r="D1" s="315"/>
      <c r="E1" s="315"/>
      <c r="F1" s="315"/>
      <c r="G1" s="286"/>
      <c r="H1" s="316"/>
      <c r="I1" s="316"/>
    </row>
    <row r="2" spans="1:10" ht="14.4" customHeight="1" thickBot="1" x14ac:dyDescent="0.35">
      <c r="A2" s="215" t="s">
        <v>244</v>
      </c>
      <c r="B2" s="191"/>
      <c r="C2" s="191"/>
      <c r="D2" s="191"/>
      <c r="E2" s="191"/>
      <c r="F2" s="191"/>
    </row>
    <row r="3" spans="1:10" ht="14.4" customHeight="1" thickBot="1" x14ac:dyDescent="0.35">
      <c r="A3" s="215"/>
      <c r="B3" s="191"/>
      <c r="C3" s="273">
        <v>2012</v>
      </c>
      <c r="D3" s="274">
        <v>2013</v>
      </c>
      <c r="E3" s="7"/>
      <c r="F3" s="309">
        <v>2014</v>
      </c>
      <c r="G3" s="310"/>
      <c r="H3" s="310"/>
      <c r="I3" s="311"/>
    </row>
    <row r="4" spans="1:10" ht="14.4" customHeight="1" thickBot="1" x14ac:dyDescent="0.35">
      <c r="A4" s="278" t="s">
        <v>0</v>
      </c>
      <c r="B4" s="279" t="s">
        <v>243</v>
      </c>
      <c r="C4" s="312" t="s">
        <v>60</v>
      </c>
      <c r="D4" s="313"/>
      <c r="E4" s="280"/>
      <c r="F4" s="275" t="s">
        <v>60</v>
      </c>
      <c r="G4" s="276" t="s">
        <v>61</v>
      </c>
      <c r="H4" s="276" t="s">
        <v>55</v>
      </c>
      <c r="I4" s="277" t="s">
        <v>62</v>
      </c>
    </row>
    <row r="5" spans="1:10" ht="14.4" customHeight="1" x14ac:dyDescent="0.3">
      <c r="A5" s="381" t="s">
        <v>418</v>
      </c>
      <c r="B5" s="382" t="s">
        <v>419</v>
      </c>
      <c r="C5" s="383" t="s">
        <v>420</v>
      </c>
      <c r="D5" s="383" t="s">
        <v>420</v>
      </c>
      <c r="E5" s="383"/>
      <c r="F5" s="383" t="s">
        <v>420</v>
      </c>
      <c r="G5" s="383" t="s">
        <v>420</v>
      </c>
      <c r="H5" s="383" t="s">
        <v>420</v>
      </c>
      <c r="I5" s="384" t="s">
        <v>420</v>
      </c>
      <c r="J5" s="385" t="s">
        <v>56</v>
      </c>
    </row>
    <row r="6" spans="1:10" ht="14.4" customHeight="1" x14ac:dyDescent="0.3">
      <c r="A6" s="381" t="s">
        <v>418</v>
      </c>
      <c r="B6" s="382" t="s">
        <v>258</v>
      </c>
      <c r="C6" s="383">
        <v>6891.3072700000012</v>
      </c>
      <c r="D6" s="383">
        <v>7169.5729699999993</v>
      </c>
      <c r="E6" s="383"/>
      <c r="F6" s="383">
        <v>7168.8320400000102</v>
      </c>
      <c r="G6" s="383">
        <v>7041.6628751540011</v>
      </c>
      <c r="H6" s="383">
        <v>127.16916484600915</v>
      </c>
      <c r="I6" s="384">
        <v>1.0180595360926346</v>
      </c>
      <c r="J6" s="385" t="s">
        <v>1</v>
      </c>
    </row>
    <row r="7" spans="1:10" ht="14.4" customHeight="1" x14ac:dyDescent="0.3">
      <c r="A7" s="381" t="s">
        <v>418</v>
      </c>
      <c r="B7" s="382" t="s">
        <v>259</v>
      </c>
      <c r="C7" s="383">
        <v>19.929600000000001</v>
      </c>
      <c r="D7" s="383">
        <v>42.250259999999997</v>
      </c>
      <c r="E7" s="383"/>
      <c r="F7" s="383">
        <v>38.14537</v>
      </c>
      <c r="G7" s="383">
        <v>41.252265319630006</v>
      </c>
      <c r="H7" s="383">
        <v>-3.1068953196300058</v>
      </c>
      <c r="I7" s="384">
        <v>0.9246854616211444</v>
      </c>
      <c r="J7" s="385" t="s">
        <v>1</v>
      </c>
    </row>
    <row r="8" spans="1:10" ht="14.4" customHeight="1" x14ac:dyDescent="0.3">
      <c r="A8" s="381" t="s">
        <v>418</v>
      </c>
      <c r="B8" s="382" t="s">
        <v>260</v>
      </c>
      <c r="C8" s="383">
        <v>7.1558900000000003</v>
      </c>
      <c r="D8" s="383">
        <v>7.6708499999999997</v>
      </c>
      <c r="E8" s="383"/>
      <c r="F8" s="383">
        <v>5.3281999999999998</v>
      </c>
      <c r="G8" s="383">
        <v>6.8113667547654169</v>
      </c>
      <c r="H8" s="383">
        <v>-1.483166754765417</v>
      </c>
      <c r="I8" s="384">
        <v>0.78225122678532122</v>
      </c>
      <c r="J8" s="385" t="s">
        <v>1</v>
      </c>
    </row>
    <row r="9" spans="1:10" ht="14.4" customHeight="1" x14ac:dyDescent="0.3">
      <c r="A9" s="381" t="s">
        <v>418</v>
      </c>
      <c r="B9" s="382" t="s">
        <v>261</v>
      </c>
      <c r="C9" s="383">
        <v>50.787430000000001</v>
      </c>
      <c r="D9" s="383">
        <v>45.005299999998996</v>
      </c>
      <c r="E9" s="383"/>
      <c r="F9" s="383">
        <v>48.509680000000003</v>
      </c>
      <c r="G9" s="383">
        <v>48.8609995909625</v>
      </c>
      <c r="H9" s="383">
        <v>-0.35131959096249687</v>
      </c>
      <c r="I9" s="384">
        <v>0.99280981572412452</v>
      </c>
      <c r="J9" s="385" t="s">
        <v>1</v>
      </c>
    </row>
    <row r="10" spans="1:10" ht="14.4" customHeight="1" x14ac:dyDescent="0.3">
      <c r="A10" s="381" t="s">
        <v>418</v>
      </c>
      <c r="B10" s="382" t="s">
        <v>262</v>
      </c>
      <c r="C10" s="383">
        <v>0.54500000000000004</v>
      </c>
      <c r="D10" s="383">
        <v>0.497</v>
      </c>
      <c r="E10" s="383"/>
      <c r="F10" s="383">
        <v>0.36799999999999999</v>
      </c>
      <c r="G10" s="383">
        <v>0.43554427705666671</v>
      </c>
      <c r="H10" s="383">
        <v>-6.7544277056666713E-2</v>
      </c>
      <c r="I10" s="384">
        <v>0.84491983797119474</v>
      </c>
      <c r="J10" s="385" t="s">
        <v>1</v>
      </c>
    </row>
    <row r="11" spans="1:10" ht="14.4" customHeight="1" x14ac:dyDescent="0.3">
      <c r="A11" s="381" t="s">
        <v>418</v>
      </c>
      <c r="B11" s="382" t="s">
        <v>263</v>
      </c>
      <c r="C11" s="383">
        <v>9.0020000000000007</v>
      </c>
      <c r="D11" s="383">
        <v>9.8260000000000005</v>
      </c>
      <c r="E11" s="383"/>
      <c r="F11" s="383">
        <v>16.262</v>
      </c>
      <c r="G11" s="383">
        <v>9.0166429049587506</v>
      </c>
      <c r="H11" s="383">
        <v>7.2453570950412498</v>
      </c>
      <c r="I11" s="384">
        <v>1.8035537362865537</v>
      </c>
      <c r="J11" s="385" t="s">
        <v>1</v>
      </c>
    </row>
    <row r="12" spans="1:10" ht="14.4" customHeight="1" x14ac:dyDescent="0.3">
      <c r="A12" s="381" t="s">
        <v>418</v>
      </c>
      <c r="B12" s="382" t="s">
        <v>421</v>
      </c>
      <c r="C12" s="383">
        <v>6978.7271900000023</v>
      </c>
      <c r="D12" s="383">
        <v>7274.8223799999987</v>
      </c>
      <c r="E12" s="383"/>
      <c r="F12" s="383">
        <v>7277.4452900000106</v>
      </c>
      <c r="G12" s="383">
        <v>7148.0396940013743</v>
      </c>
      <c r="H12" s="383">
        <v>129.40559599863627</v>
      </c>
      <c r="I12" s="384">
        <v>1.018103648208226</v>
      </c>
      <c r="J12" s="385" t="s">
        <v>422</v>
      </c>
    </row>
    <row r="14" spans="1:10" ht="14.4" customHeight="1" x14ac:dyDescent="0.3">
      <c r="A14" s="381" t="s">
        <v>418</v>
      </c>
      <c r="B14" s="382" t="s">
        <v>419</v>
      </c>
      <c r="C14" s="383" t="s">
        <v>420</v>
      </c>
      <c r="D14" s="383" t="s">
        <v>420</v>
      </c>
      <c r="E14" s="383"/>
      <c r="F14" s="383" t="s">
        <v>420</v>
      </c>
      <c r="G14" s="383" t="s">
        <v>420</v>
      </c>
      <c r="H14" s="383" t="s">
        <v>420</v>
      </c>
      <c r="I14" s="384" t="s">
        <v>420</v>
      </c>
      <c r="J14" s="385" t="s">
        <v>56</v>
      </c>
    </row>
    <row r="15" spans="1:10" ht="14.4" customHeight="1" x14ac:dyDescent="0.3">
      <c r="A15" s="381" t="s">
        <v>423</v>
      </c>
      <c r="B15" s="382" t="s">
        <v>424</v>
      </c>
      <c r="C15" s="383" t="s">
        <v>420</v>
      </c>
      <c r="D15" s="383" t="s">
        <v>420</v>
      </c>
      <c r="E15" s="383"/>
      <c r="F15" s="383" t="s">
        <v>420</v>
      </c>
      <c r="G15" s="383" t="s">
        <v>420</v>
      </c>
      <c r="H15" s="383" t="s">
        <v>420</v>
      </c>
      <c r="I15" s="384" t="s">
        <v>420</v>
      </c>
      <c r="J15" s="385" t="s">
        <v>0</v>
      </c>
    </row>
    <row r="16" spans="1:10" ht="14.4" customHeight="1" x14ac:dyDescent="0.3">
      <c r="A16" s="381" t="s">
        <v>423</v>
      </c>
      <c r="B16" s="382" t="s">
        <v>258</v>
      </c>
      <c r="C16" s="383">
        <v>6891.3072700000012</v>
      </c>
      <c r="D16" s="383">
        <v>7169.5729699999993</v>
      </c>
      <c r="E16" s="383"/>
      <c r="F16" s="383">
        <v>7168.8320400000102</v>
      </c>
      <c r="G16" s="383">
        <v>7041.6628751540011</v>
      </c>
      <c r="H16" s="383">
        <v>127.16916484600915</v>
      </c>
      <c r="I16" s="384">
        <v>1.0180595360926346</v>
      </c>
      <c r="J16" s="385" t="s">
        <v>1</v>
      </c>
    </row>
    <row r="17" spans="1:10" ht="14.4" customHeight="1" x14ac:dyDescent="0.3">
      <c r="A17" s="381" t="s">
        <v>423</v>
      </c>
      <c r="B17" s="382" t="s">
        <v>259</v>
      </c>
      <c r="C17" s="383">
        <v>19.929600000000001</v>
      </c>
      <c r="D17" s="383">
        <v>42.250259999999997</v>
      </c>
      <c r="E17" s="383"/>
      <c r="F17" s="383">
        <v>38.14537</v>
      </c>
      <c r="G17" s="383">
        <v>41.252265319630006</v>
      </c>
      <c r="H17" s="383">
        <v>-3.1068953196300058</v>
      </c>
      <c r="I17" s="384">
        <v>0.9246854616211444</v>
      </c>
      <c r="J17" s="385" t="s">
        <v>1</v>
      </c>
    </row>
    <row r="18" spans="1:10" ht="14.4" customHeight="1" x14ac:dyDescent="0.3">
      <c r="A18" s="381" t="s">
        <v>423</v>
      </c>
      <c r="B18" s="382" t="s">
        <v>260</v>
      </c>
      <c r="C18" s="383">
        <v>7.1558900000000003</v>
      </c>
      <c r="D18" s="383">
        <v>7.6708499999999997</v>
      </c>
      <c r="E18" s="383"/>
      <c r="F18" s="383">
        <v>5.3281999999999998</v>
      </c>
      <c r="G18" s="383">
        <v>6.8113667547654169</v>
      </c>
      <c r="H18" s="383">
        <v>-1.483166754765417</v>
      </c>
      <c r="I18" s="384">
        <v>0.78225122678532122</v>
      </c>
      <c r="J18" s="385" t="s">
        <v>1</v>
      </c>
    </row>
    <row r="19" spans="1:10" ht="14.4" customHeight="1" x14ac:dyDescent="0.3">
      <c r="A19" s="381" t="s">
        <v>423</v>
      </c>
      <c r="B19" s="382" t="s">
        <v>261</v>
      </c>
      <c r="C19" s="383">
        <v>50.787430000000001</v>
      </c>
      <c r="D19" s="383">
        <v>45.005299999998996</v>
      </c>
      <c r="E19" s="383"/>
      <c r="F19" s="383">
        <v>48.509680000000003</v>
      </c>
      <c r="G19" s="383">
        <v>48.8609995909625</v>
      </c>
      <c r="H19" s="383">
        <v>-0.35131959096249687</v>
      </c>
      <c r="I19" s="384">
        <v>0.99280981572412452</v>
      </c>
      <c r="J19" s="385" t="s">
        <v>1</v>
      </c>
    </row>
    <row r="20" spans="1:10" ht="14.4" customHeight="1" x14ac:dyDescent="0.3">
      <c r="A20" s="381" t="s">
        <v>423</v>
      </c>
      <c r="B20" s="382" t="s">
        <v>262</v>
      </c>
      <c r="C20" s="383">
        <v>0.54500000000000004</v>
      </c>
      <c r="D20" s="383">
        <v>0.497</v>
      </c>
      <c r="E20" s="383"/>
      <c r="F20" s="383">
        <v>0.36799999999999999</v>
      </c>
      <c r="G20" s="383">
        <v>0.43554427705666671</v>
      </c>
      <c r="H20" s="383">
        <v>-6.7544277056666713E-2</v>
      </c>
      <c r="I20" s="384">
        <v>0.84491983797119474</v>
      </c>
      <c r="J20" s="385" t="s">
        <v>1</v>
      </c>
    </row>
    <row r="21" spans="1:10" ht="14.4" customHeight="1" x14ac:dyDescent="0.3">
      <c r="A21" s="381" t="s">
        <v>423</v>
      </c>
      <c r="B21" s="382" t="s">
        <v>263</v>
      </c>
      <c r="C21" s="383">
        <v>9.0020000000000007</v>
      </c>
      <c r="D21" s="383">
        <v>9.8260000000000005</v>
      </c>
      <c r="E21" s="383"/>
      <c r="F21" s="383">
        <v>16.262</v>
      </c>
      <c r="G21" s="383">
        <v>9.0166429049587506</v>
      </c>
      <c r="H21" s="383">
        <v>7.2453570950412498</v>
      </c>
      <c r="I21" s="384">
        <v>1.8035537362865537</v>
      </c>
      <c r="J21" s="385" t="s">
        <v>1</v>
      </c>
    </row>
    <row r="22" spans="1:10" ht="14.4" customHeight="1" x14ac:dyDescent="0.3">
      <c r="A22" s="381" t="s">
        <v>423</v>
      </c>
      <c r="B22" s="382" t="s">
        <v>425</v>
      </c>
      <c r="C22" s="383">
        <v>6978.7271900000023</v>
      </c>
      <c r="D22" s="383">
        <v>7274.8223799999987</v>
      </c>
      <c r="E22" s="383"/>
      <c r="F22" s="383">
        <v>7277.4452900000106</v>
      </c>
      <c r="G22" s="383">
        <v>7148.0396940013743</v>
      </c>
      <c r="H22" s="383">
        <v>129.40559599863627</v>
      </c>
      <c r="I22" s="384">
        <v>1.018103648208226</v>
      </c>
      <c r="J22" s="385" t="s">
        <v>426</v>
      </c>
    </row>
    <row r="23" spans="1:10" ht="14.4" customHeight="1" x14ac:dyDescent="0.3">
      <c r="A23" s="381" t="s">
        <v>420</v>
      </c>
      <c r="B23" s="382" t="s">
        <v>420</v>
      </c>
      <c r="C23" s="383" t="s">
        <v>420</v>
      </c>
      <c r="D23" s="383" t="s">
        <v>420</v>
      </c>
      <c r="E23" s="383"/>
      <c r="F23" s="383" t="s">
        <v>420</v>
      </c>
      <c r="G23" s="383" t="s">
        <v>420</v>
      </c>
      <c r="H23" s="383" t="s">
        <v>420</v>
      </c>
      <c r="I23" s="384" t="s">
        <v>420</v>
      </c>
      <c r="J23" s="385" t="s">
        <v>427</v>
      </c>
    </row>
    <row r="24" spans="1:10" ht="14.4" customHeight="1" x14ac:dyDescent="0.3">
      <c r="A24" s="381" t="s">
        <v>418</v>
      </c>
      <c r="B24" s="382" t="s">
        <v>421</v>
      </c>
      <c r="C24" s="383">
        <v>6978.7271900000023</v>
      </c>
      <c r="D24" s="383">
        <v>7274.8223799999987</v>
      </c>
      <c r="E24" s="383"/>
      <c r="F24" s="383">
        <v>7277.4452900000106</v>
      </c>
      <c r="G24" s="383">
        <v>7148.0396940013743</v>
      </c>
      <c r="H24" s="383">
        <v>129.40559599863627</v>
      </c>
      <c r="I24" s="384">
        <v>1.018103648208226</v>
      </c>
      <c r="J24" s="385" t="s">
        <v>422</v>
      </c>
    </row>
  </sheetData>
  <mergeCells count="3">
    <mergeCell ref="A1:I1"/>
    <mergeCell ref="F3:I3"/>
    <mergeCell ref="C4:D4"/>
  </mergeCells>
  <conditionalFormatting sqref="F13 F25:F65537">
    <cfRule type="cellIs" dxfId="18" priority="18" stopIfTrue="1" operator="greaterThan">
      <formula>1</formula>
    </cfRule>
  </conditionalFormatting>
  <conditionalFormatting sqref="H5:H12">
    <cfRule type="expression" dxfId="17" priority="14">
      <formula>$H5&gt;0</formula>
    </cfRule>
  </conditionalFormatting>
  <conditionalFormatting sqref="I5:I12">
    <cfRule type="expression" dxfId="16" priority="15">
      <formula>$I5&gt;1</formula>
    </cfRule>
  </conditionalFormatting>
  <conditionalFormatting sqref="B5:B12">
    <cfRule type="expression" dxfId="15" priority="11">
      <formula>OR($J5="NS",$J5="SumaNS",$J5="Účet")</formula>
    </cfRule>
  </conditionalFormatting>
  <conditionalFormatting sqref="F5:I12 B5:D12">
    <cfRule type="expression" dxfId="14" priority="17">
      <formula>AND($J5&lt;&gt;"",$J5&lt;&gt;"mezeraKL")</formula>
    </cfRule>
  </conditionalFormatting>
  <conditionalFormatting sqref="B5:D12 F5:I12">
    <cfRule type="expression" dxfId="13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2" priority="13">
      <formula>OR($J5="SumaNS",$J5="NS")</formula>
    </cfRule>
  </conditionalFormatting>
  <conditionalFormatting sqref="A5:A12">
    <cfRule type="expression" dxfId="11" priority="9">
      <formula>AND($J5&lt;&gt;"mezeraKL",$J5&lt;&gt;"")</formula>
    </cfRule>
  </conditionalFormatting>
  <conditionalFormatting sqref="A5:A12">
    <cfRule type="expression" dxfId="10" priority="10">
      <formula>AND($J5&lt;&gt;"",$J5&lt;&gt;"mezeraKL")</formula>
    </cfRule>
  </conditionalFormatting>
  <conditionalFormatting sqref="H14:H24">
    <cfRule type="expression" dxfId="9" priority="5">
      <formula>$H14&gt;0</formula>
    </cfRule>
  </conditionalFormatting>
  <conditionalFormatting sqref="A14:A24">
    <cfRule type="expression" dxfId="8" priority="2">
      <formula>AND($J14&lt;&gt;"mezeraKL",$J14&lt;&gt;"")</formula>
    </cfRule>
  </conditionalFormatting>
  <conditionalFormatting sqref="I14:I24">
    <cfRule type="expression" dxfId="7" priority="6">
      <formula>$I14&gt;1</formula>
    </cfRule>
  </conditionalFormatting>
  <conditionalFormatting sqref="B14:B24">
    <cfRule type="expression" dxfId="6" priority="1">
      <formula>OR($J14="NS",$J14="SumaNS",$J14="Účet")</formula>
    </cfRule>
  </conditionalFormatting>
  <conditionalFormatting sqref="A14:D24 F14:I24">
    <cfRule type="expression" dxfId="5" priority="8">
      <formula>AND($J14&lt;&gt;"",$J14&lt;&gt;"mezeraKL")</formula>
    </cfRule>
  </conditionalFormatting>
  <conditionalFormatting sqref="B14:D24 F14:I24">
    <cfRule type="expression" dxfId="4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3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8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4" bestFit="1" customWidth="1" collapsed="1"/>
    <col min="4" max="4" width="18.77734375" style="198" customWidth="1"/>
    <col min="5" max="5" width="9" style="194" bestFit="1" customWidth="1"/>
    <col min="6" max="6" width="18.77734375" style="198" customWidth="1"/>
    <col min="7" max="7" width="12.44140625" style="194" hidden="1" customWidth="1" outlineLevel="1"/>
    <col min="8" max="8" width="25.77734375" style="194" customWidth="1" collapsed="1"/>
    <col min="9" max="9" width="7.77734375" style="192" customWidth="1"/>
    <col min="10" max="10" width="10" style="192" customWidth="1"/>
    <col min="11" max="11" width="11.109375" style="192" customWidth="1"/>
    <col min="12" max="16384" width="8.88671875" style="116"/>
  </cols>
  <sheetData>
    <row r="1" spans="1:11" ht="18.600000000000001" customHeight="1" thickBot="1" x14ac:dyDescent="0.4">
      <c r="A1" s="321" t="s">
        <v>1303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</row>
    <row r="2" spans="1:11" ht="14.4" customHeight="1" thickBot="1" x14ac:dyDescent="0.35">
      <c r="A2" s="215" t="s">
        <v>244</v>
      </c>
      <c r="B2" s="62"/>
      <c r="C2" s="196"/>
      <c r="D2" s="196"/>
      <c r="E2" s="196"/>
      <c r="F2" s="196"/>
      <c r="G2" s="196"/>
      <c r="H2" s="196"/>
      <c r="I2" s="197"/>
      <c r="J2" s="197"/>
      <c r="K2" s="197"/>
    </row>
    <row r="3" spans="1:11" ht="14.4" customHeight="1" thickBot="1" x14ac:dyDescent="0.35">
      <c r="A3" s="62"/>
      <c r="B3" s="62"/>
      <c r="C3" s="317"/>
      <c r="D3" s="318"/>
      <c r="E3" s="318"/>
      <c r="F3" s="318"/>
      <c r="G3" s="318"/>
      <c r="H3" s="128" t="s">
        <v>114</v>
      </c>
      <c r="I3" s="84">
        <f>IF(J3&lt;&gt;0,K3/J3,0)</f>
        <v>38.284656402354955</v>
      </c>
      <c r="J3" s="84">
        <f>SUBTOTAL(9,J5:J1048576)</f>
        <v>190425.06</v>
      </c>
      <c r="K3" s="85">
        <f>SUBTOTAL(9,K5:K1048576)</f>
        <v>7290357.9924978269</v>
      </c>
    </row>
    <row r="4" spans="1:11" s="193" customFormat="1" ht="14.4" customHeight="1" thickBot="1" x14ac:dyDescent="0.35">
      <c r="A4" s="386" t="s">
        <v>4</v>
      </c>
      <c r="B4" s="387" t="s">
        <v>5</v>
      </c>
      <c r="C4" s="387" t="s">
        <v>0</v>
      </c>
      <c r="D4" s="387" t="s">
        <v>6</v>
      </c>
      <c r="E4" s="387" t="s">
        <v>7</v>
      </c>
      <c r="F4" s="387" t="s">
        <v>1</v>
      </c>
      <c r="G4" s="387" t="s">
        <v>58</v>
      </c>
      <c r="H4" s="388" t="s">
        <v>11</v>
      </c>
      <c r="I4" s="389" t="s">
        <v>127</v>
      </c>
      <c r="J4" s="389" t="s">
        <v>13</v>
      </c>
      <c r="K4" s="390" t="s">
        <v>138</v>
      </c>
    </row>
    <row r="5" spans="1:11" ht="14.4" customHeight="1" x14ac:dyDescent="0.3">
      <c r="A5" s="393" t="s">
        <v>418</v>
      </c>
      <c r="B5" s="394" t="s">
        <v>419</v>
      </c>
      <c r="C5" s="395" t="s">
        <v>423</v>
      </c>
      <c r="D5" s="396" t="s">
        <v>498</v>
      </c>
      <c r="E5" s="395" t="s">
        <v>1291</v>
      </c>
      <c r="F5" s="396" t="s">
        <v>1292</v>
      </c>
      <c r="G5" s="395" t="s">
        <v>521</v>
      </c>
      <c r="H5" s="395" t="s">
        <v>522</v>
      </c>
      <c r="I5" s="397">
        <v>8.5299999999999994</v>
      </c>
      <c r="J5" s="397">
        <v>1</v>
      </c>
      <c r="K5" s="398">
        <v>8.5300000000000011</v>
      </c>
    </row>
    <row r="6" spans="1:11" ht="14.4" customHeight="1" x14ac:dyDescent="0.3">
      <c r="A6" s="399" t="s">
        <v>418</v>
      </c>
      <c r="B6" s="400" t="s">
        <v>419</v>
      </c>
      <c r="C6" s="401" t="s">
        <v>423</v>
      </c>
      <c r="D6" s="402" t="s">
        <v>498</v>
      </c>
      <c r="E6" s="401" t="s">
        <v>1291</v>
      </c>
      <c r="F6" s="402" t="s">
        <v>1292</v>
      </c>
      <c r="G6" s="401" t="s">
        <v>523</v>
      </c>
      <c r="H6" s="401" t="s">
        <v>524</v>
      </c>
      <c r="I6" s="403">
        <v>27.642000000000003</v>
      </c>
      <c r="J6" s="403">
        <v>154</v>
      </c>
      <c r="K6" s="404">
        <v>4248.16</v>
      </c>
    </row>
    <row r="7" spans="1:11" ht="14.4" customHeight="1" x14ac:dyDescent="0.3">
      <c r="A7" s="399" t="s">
        <v>418</v>
      </c>
      <c r="B7" s="400" t="s">
        <v>419</v>
      </c>
      <c r="C7" s="401" t="s">
        <v>423</v>
      </c>
      <c r="D7" s="402" t="s">
        <v>498</v>
      </c>
      <c r="E7" s="401" t="s">
        <v>1291</v>
      </c>
      <c r="F7" s="402" t="s">
        <v>1292</v>
      </c>
      <c r="G7" s="401" t="s">
        <v>525</v>
      </c>
      <c r="H7" s="401" t="s">
        <v>526</v>
      </c>
      <c r="I7" s="403">
        <v>13.02</v>
      </c>
      <c r="J7" s="403">
        <v>2</v>
      </c>
      <c r="K7" s="404">
        <v>26.04</v>
      </c>
    </row>
    <row r="8" spans="1:11" ht="14.4" customHeight="1" x14ac:dyDescent="0.3">
      <c r="A8" s="399" t="s">
        <v>418</v>
      </c>
      <c r="B8" s="400" t="s">
        <v>419</v>
      </c>
      <c r="C8" s="401" t="s">
        <v>423</v>
      </c>
      <c r="D8" s="402" t="s">
        <v>498</v>
      </c>
      <c r="E8" s="401" t="s">
        <v>1291</v>
      </c>
      <c r="F8" s="402" t="s">
        <v>1292</v>
      </c>
      <c r="G8" s="401" t="s">
        <v>527</v>
      </c>
      <c r="H8" s="401" t="s">
        <v>528</v>
      </c>
      <c r="I8" s="403">
        <v>27.93</v>
      </c>
      <c r="J8" s="403">
        <v>12</v>
      </c>
      <c r="K8" s="404">
        <v>335.16</v>
      </c>
    </row>
    <row r="9" spans="1:11" ht="14.4" customHeight="1" x14ac:dyDescent="0.3">
      <c r="A9" s="399" t="s">
        <v>418</v>
      </c>
      <c r="B9" s="400" t="s">
        <v>419</v>
      </c>
      <c r="C9" s="401" t="s">
        <v>423</v>
      </c>
      <c r="D9" s="402" t="s">
        <v>498</v>
      </c>
      <c r="E9" s="401" t="s">
        <v>1291</v>
      </c>
      <c r="F9" s="402" t="s">
        <v>1292</v>
      </c>
      <c r="G9" s="401" t="s">
        <v>529</v>
      </c>
      <c r="H9" s="401" t="s">
        <v>530</v>
      </c>
      <c r="I9" s="403">
        <v>1.17</v>
      </c>
      <c r="J9" s="403">
        <v>2</v>
      </c>
      <c r="K9" s="404">
        <v>2.34</v>
      </c>
    </row>
    <row r="10" spans="1:11" ht="14.4" customHeight="1" x14ac:dyDescent="0.3">
      <c r="A10" s="399" t="s">
        <v>418</v>
      </c>
      <c r="B10" s="400" t="s">
        <v>419</v>
      </c>
      <c r="C10" s="401" t="s">
        <v>423</v>
      </c>
      <c r="D10" s="402" t="s">
        <v>498</v>
      </c>
      <c r="E10" s="401" t="s">
        <v>1291</v>
      </c>
      <c r="F10" s="402" t="s">
        <v>1292</v>
      </c>
      <c r="G10" s="401" t="s">
        <v>531</v>
      </c>
      <c r="H10" s="401" t="s">
        <v>532</v>
      </c>
      <c r="I10" s="403">
        <v>0.31</v>
      </c>
      <c r="J10" s="403">
        <v>1</v>
      </c>
      <c r="K10" s="404">
        <v>0.31</v>
      </c>
    </row>
    <row r="11" spans="1:11" ht="14.4" customHeight="1" x14ac:dyDescent="0.3">
      <c r="A11" s="399" t="s">
        <v>418</v>
      </c>
      <c r="B11" s="400" t="s">
        <v>419</v>
      </c>
      <c r="C11" s="401" t="s">
        <v>423</v>
      </c>
      <c r="D11" s="402" t="s">
        <v>498</v>
      </c>
      <c r="E11" s="401" t="s">
        <v>1291</v>
      </c>
      <c r="F11" s="402" t="s">
        <v>1292</v>
      </c>
      <c r="G11" s="401" t="s">
        <v>533</v>
      </c>
      <c r="H11" s="401" t="s">
        <v>534</v>
      </c>
      <c r="I11" s="403">
        <v>14.09</v>
      </c>
      <c r="J11" s="403">
        <v>1</v>
      </c>
      <c r="K11" s="404">
        <v>14.09</v>
      </c>
    </row>
    <row r="12" spans="1:11" ht="14.4" customHeight="1" x14ac:dyDescent="0.3">
      <c r="A12" s="399" t="s">
        <v>418</v>
      </c>
      <c r="B12" s="400" t="s">
        <v>419</v>
      </c>
      <c r="C12" s="401" t="s">
        <v>423</v>
      </c>
      <c r="D12" s="402" t="s">
        <v>498</v>
      </c>
      <c r="E12" s="401" t="s">
        <v>1291</v>
      </c>
      <c r="F12" s="402" t="s">
        <v>1292</v>
      </c>
      <c r="G12" s="401" t="s">
        <v>535</v>
      </c>
      <c r="H12" s="401" t="s">
        <v>536</v>
      </c>
      <c r="I12" s="403">
        <v>2.29</v>
      </c>
      <c r="J12" s="403">
        <v>3</v>
      </c>
      <c r="K12" s="404">
        <v>6.87</v>
      </c>
    </row>
    <row r="13" spans="1:11" ht="14.4" customHeight="1" x14ac:dyDescent="0.3">
      <c r="A13" s="399" t="s">
        <v>418</v>
      </c>
      <c r="B13" s="400" t="s">
        <v>419</v>
      </c>
      <c r="C13" s="401" t="s">
        <v>423</v>
      </c>
      <c r="D13" s="402" t="s">
        <v>498</v>
      </c>
      <c r="E13" s="401" t="s">
        <v>1291</v>
      </c>
      <c r="F13" s="402" t="s">
        <v>1292</v>
      </c>
      <c r="G13" s="401" t="s">
        <v>537</v>
      </c>
      <c r="H13" s="401" t="s">
        <v>538</v>
      </c>
      <c r="I13" s="403">
        <v>0.26</v>
      </c>
      <c r="J13" s="403">
        <v>2592</v>
      </c>
      <c r="K13" s="404">
        <v>686.7</v>
      </c>
    </row>
    <row r="14" spans="1:11" ht="14.4" customHeight="1" x14ac:dyDescent="0.3">
      <c r="A14" s="399" t="s">
        <v>418</v>
      </c>
      <c r="B14" s="400" t="s">
        <v>419</v>
      </c>
      <c r="C14" s="401" t="s">
        <v>423</v>
      </c>
      <c r="D14" s="402" t="s">
        <v>498</v>
      </c>
      <c r="E14" s="401" t="s">
        <v>1293</v>
      </c>
      <c r="F14" s="402" t="s">
        <v>1294</v>
      </c>
      <c r="G14" s="401" t="s">
        <v>539</v>
      </c>
      <c r="H14" s="401" t="s">
        <v>540</v>
      </c>
      <c r="I14" s="403">
        <v>98.44</v>
      </c>
      <c r="J14" s="403">
        <v>12.5</v>
      </c>
      <c r="K14" s="404">
        <v>1230.51</v>
      </c>
    </row>
    <row r="15" spans="1:11" ht="14.4" customHeight="1" x14ac:dyDescent="0.3">
      <c r="A15" s="399" t="s">
        <v>418</v>
      </c>
      <c r="B15" s="400" t="s">
        <v>419</v>
      </c>
      <c r="C15" s="401" t="s">
        <v>423</v>
      </c>
      <c r="D15" s="402" t="s">
        <v>498</v>
      </c>
      <c r="E15" s="401" t="s">
        <v>1293</v>
      </c>
      <c r="F15" s="402" t="s">
        <v>1294</v>
      </c>
      <c r="G15" s="401" t="s">
        <v>541</v>
      </c>
      <c r="H15" s="401" t="s">
        <v>542</v>
      </c>
      <c r="I15" s="403">
        <v>0.93</v>
      </c>
      <c r="J15" s="403">
        <v>100</v>
      </c>
      <c r="K15" s="404">
        <v>93</v>
      </c>
    </row>
    <row r="16" spans="1:11" ht="14.4" customHeight="1" x14ac:dyDescent="0.3">
      <c r="A16" s="399" t="s">
        <v>418</v>
      </c>
      <c r="B16" s="400" t="s">
        <v>419</v>
      </c>
      <c r="C16" s="401" t="s">
        <v>423</v>
      </c>
      <c r="D16" s="402" t="s">
        <v>498</v>
      </c>
      <c r="E16" s="401" t="s">
        <v>1293</v>
      </c>
      <c r="F16" s="402" t="s">
        <v>1294</v>
      </c>
      <c r="G16" s="401" t="s">
        <v>543</v>
      </c>
      <c r="H16" s="401" t="s">
        <v>544</v>
      </c>
      <c r="I16" s="403">
        <v>0.41600000000000004</v>
      </c>
      <c r="J16" s="403">
        <v>800</v>
      </c>
      <c r="K16" s="404">
        <v>333</v>
      </c>
    </row>
    <row r="17" spans="1:11" ht="14.4" customHeight="1" x14ac:dyDescent="0.3">
      <c r="A17" s="399" t="s">
        <v>418</v>
      </c>
      <c r="B17" s="400" t="s">
        <v>419</v>
      </c>
      <c r="C17" s="401" t="s">
        <v>423</v>
      </c>
      <c r="D17" s="402" t="s">
        <v>498</v>
      </c>
      <c r="E17" s="401" t="s">
        <v>1293</v>
      </c>
      <c r="F17" s="402" t="s">
        <v>1294</v>
      </c>
      <c r="G17" s="401" t="s">
        <v>545</v>
      </c>
      <c r="H17" s="401" t="s">
        <v>546</v>
      </c>
      <c r="I17" s="403">
        <v>0.59499999999999997</v>
      </c>
      <c r="J17" s="403">
        <v>200</v>
      </c>
      <c r="K17" s="404">
        <v>119</v>
      </c>
    </row>
    <row r="18" spans="1:11" ht="14.4" customHeight="1" x14ac:dyDescent="0.3">
      <c r="A18" s="399" t="s">
        <v>418</v>
      </c>
      <c r="B18" s="400" t="s">
        <v>419</v>
      </c>
      <c r="C18" s="401" t="s">
        <v>423</v>
      </c>
      <c r="D18" s="402" t="s">
        <v>498</v>
      </c>
      <c r="E18" s="401" t="s">
        <v>1293</v>
      </c>
      <c r="F18" s="402" t="s">
        <v>1294</v>
      </c>
      <c r="G18" s="401" t="s">
        <v>547</v>
      </c>
      <c r="H18" s="401" t="s">
        <v>548</v>
      </c>
      <c r="I18" s="403">
        <v>94.38</v>
      </c>
      <c r="J18" s="403">
        <v>5</v>
      </c>
      <c r="K18" s="404">
        <v>471.9</v>
      </c>
    </row>
    <row r="19" spans="1:11" ht="14.4" customHeight="1" x14ac:dyDescent="0.3">
      <c r="A19" s="399" t="s">
        <v>418</v>
      </c>
      <c r="B19" s="400" t="s">
        <v>419</v>
      </c>
      <c r="C19" s="401" t="s">
        <v>423</v>
      </c>
      <c r="D19" s="402" t="s">
        <v>498</v>
      </c>
      <c r="E19" s="401" t="s">
        <v>1293</v>
      </c>
      <c r="F19" s="402" t="s">
        <v>1294</v>
      </c>
      <c r="G19" s="401" t="s">
        <v>549</v>
      </c>
      <c r="H19" s="401" t="s">
        <v>550</v>
      </c>
      <c r="I19" s="403">
        <v>0.59333333333333327</v>
      </c>
      <c r="J19" s="403">
        <v>4000</v>
      </c>
      <c r="K19" s="404">
        <v>2374.8000000000002</v>
      </c>
    </row>
    <row r="20" spans="1:11" ht="14.4" customHeight="1" x14ac:dyDescent="0.3">
      <c r="A20" s="399" t="s">
        <v>418</v>
      </c>
      <c r="B20" s="400" t="s">
        <v>419</v>
      </c>
      <c r="C20" s="401" t="s">
        <v>423</v>
      </c>
      <c r="D20" s="402" t="s">
        <v>498</v>
      </c>
      <c r="E20" s="401" t="s">
        <v>1293</v>
      </c>
      <c r="F20" s="402" t="s">
        <v>1294</v>
      </c>
      <c r="G20" s="401" t="s">
        <v>551</v>
      </c>
      <c r="H20" s="401" t="s">
        <v>552</v>
      </c>
      <c r="I20" s="403">
        <v>1.0033333333333332</v>
      </c>
      <c r="J20" s="403">
        <v>8000</v>
      </c>
      <c r="K20" s="404">
        <v>8034.4</v>
      </c>
    </row>
    <row r="21" spans="1:11" ht="14.4" customHeight="1" x14ac:dyDescent="0.3">
      <c r="A21" s="399" t="s">
        <v>418</v>
      </c>
      <c r="B21" s="400" t="s">
        <v>419</v>
      </c>
      <c r="C21" s="401" t="s">
        <v>423</v>
      </c>
      <c r="D21" s="402" t="s">
        <v>498</v>
      </c>
      <c r="E21" s="401" t="s">
        <v>1293</v>
      </c>
      <c r="F21" s="402" t="s">
        <v>1294</v>
      </c>
      <c r="G21" s="401" t="s">
        <v>553</v>
      </c>
      <c r="H21" s="401" t="s">
        <v>554</v>
      </c>
      <c r="I21" s="403">
        <v>2.1150000000000002</v>
      </c>
      <c r="J21" s="403">
        <v>1440</v>
      </c>
      <c r="K21" s="404">
        <v>3048</v>
      </c>
    </row>
    <row r="22" spans="1:11" ht="14.4" customHeight="1" x14ac:dyDescent="0.3">
      <c r="A22" s="399" t="s">
        <v>418</v>
      </c>
      <c r="B22" s="400" t="s">
        <v>419</v>
      </c>
      <c r="C22" s="401" t="s">
        <v>423</v>
      </c>
      <c r="D22" s="402" t="s">
        <v>498</v>
      </c>
      <c r="E22" s="401" t="s">
        <v>1293</v>
      </c>
      <c r="F22" s="402" t="s">
        <v>1294</v>
      </c>
      <c r="G22" s="401" t="s">
        <v>555</v>
      </c>
      <c r="H22" s="401" t="s">
        <v>556</v>
      </c>
      <c r="I22" s="403">
        <v>15</v>
      </c>
      <c r="J22" s="403">
        <v>11</v>
      </c>
      <c r="K22" s="404">
        <v>165</v>
      </c>
    </row>
    <row r="23" spans="1:11" ht="14.4" customHeight="1" x14ac:dyDescent="0.3">
      <c r="A23" s="399" t="s">
        <v>418</v>
      </c>
      <c r="B23" s="400" t="s">
        <v>419</v>
      </c>
      <c r="C23" s="401" t="s">
        <v>423</v>
      </c>
      <c r="D23" s="402" t="s">
        <v>498</v>
      </c>
      <c r="E23" s="401" t="s">
        <v>1293</v>
      </c>
      <c r="F23" s="402" t="s">
        <v>1294</v>
      </c>
      <c r="G23" s="401" t="s">
        <v>557</v>
      </c>
      <c r="H23" s="401" t="s">
        <v>558</v>
      </c>
      <c r="I23" s="403">
        <v>12.102499999999999</v>
      </c>
      <c r="J23" s="403">
        <v>28</v>
      </c>
      <c r="K23" s="404">
        <v>338.9</v>
      </c>
    </row>
    <row r="24" spans="1:11" ht="14.4" customHeight="1" x14ac:dyDescent="0.3">
      <c r="A24" s="399" t="s">
        <v>418</v>
      </c>
      <c r="B24" s="400" t="s">
        <v>419</v>
      </c>
      <c r="C24" s="401" t="s">
        <v>423</v>
      </c>
      <c r="D24" s="402" t="s">
        <v>498</v>
      </c>
      <c r="E24" s="401" t="s">
        <v>1293</v>
      </c>
      <c r="F24" s="402" t="s">
        <v>1294</v>
      </c>
      <c r="G24" s="401" t="s">
        <v>559</v>
      </c>
      <c r="H24" s="401" t="s">
        <v>560</v>
      </c>
      <c r="I24" s="403">
        <v>2.85</v>
      </c>
      <c r="J24" s="403">
        <v>30</v>
      </c>
      <c r="K24" s="404">
        <v>85.5</v>
      </c>
    </row>
    <row r="25" spans="1:11" ht="14.4" customHeight="1" x14ac:dyDescent="0.3">
      <c r="A25" s="399" t="s">
        <v>418</v>
      </c>
      <c r="B25" s="400" t="s">
        <v>419</v>
      </c>
      <c r="C25" s="401" t="s">
        <v>423</v>
      </c>
      <c r="D25" s="402" t="s">
        <v>498</v>
      </c>
      <c r="E25" s="401" t="s">
        <v>1293</v>
      </c>
      <c r="F25" s="402" t="s">
        <v>1294</v>
      </c>
      <c r="G25" s="401" t="s">
        <v>561</v>
      </c>
      <c r="H25" s="401" t="s">
        <v>562</v>
      </c>
      <c r="I25" s="403">
        <v>2.0099999999999998</v>
      </c>
      <c r="J25" s="403">
        <v>2000</v>
      </c>
      <c r="K25" s="404">
        <v>4020</v>
      </c>
    </row>
    <row r="26" spans="1:11" ht="14.4" customHeight="1" x14ac:dyDescent="0.3">
      <c r="A26" s="399" t="s">
        <v>418</v>
      </c>
      <c r="B26" s="400" t="s">
        <v>419</v>
      </c>
      <c r="C26" s="401" t="s">
        <v>423</v>
      </c>
      <c r="D26" s="402" t="s">
        <v>498</v>
      </c>
      <c r="E26" s="401" t="s">
        <v>1293</v>
      </c>
      <c r="F26" s="402" t="s">
        <v>1294</v>
      </c>
      <c r="G26" s="401" t="s">
        <v>563</v>
      </c>
      <c r="H26" s="401" t="s">
        <v>564</v>
      </c>
      <c r="I26" s="403">
        <v>1.21</v>
      </c>
      <c r="J26" s="403">
        <v>2000</v>
      </c>
      <c r="K26" s="404">
        <v>2420</v>
      </c>
    </row>
    <row r="27" spans="1:11" ht="14.4" customHeight="1" x14ac:dyDescent="0.3">
      <c r="A27" s="399" t="s">
        <v>418</v>
      </c>
      <c r="B27" s="400" t="s">
        <v>419</v>
      </c>
      <c r="C27" s="401" t="s">
        <v>423</v>
      </c>
      <c r="D27" s="402" t="s">
        <v>498</v>
      </c>
      <c r="E27" s="401" t="s">
        <v>1293</v>
      </c>
      <c r="F27" s="402" t="s">
        <v>1294</v>
      </c>
      <c r="G27" s="401" t="s">
        <v>565</v>
      </c>
      <c r="H27" s="401" t="s">
        <v>566</v>
      </c>
      <c r="I27" s="403">
        <v>1.74</v>
      </c>
      <c r="J27" s="403">
        <v>1000</v>
      </c>
      <c r="K27" s="404">
        <v>1736.91</v>
      </c>
    </row>
    <row r="28" spans="1:11" ht="14.4" customHeight="1" x14ac:dyDescent="0.3">
      <c r="A28" s="399" t="s">
        <v>418</v>
      </c>
      <c r="B28" s="400" t="s">
        <v>419</v>
      </c>
      <c r="C28" s="401" t="s">
        <v>423</v>
      </c>
      <c r="D28" s="402" t="s">
        <v>498</v>
      </c>
      <c r="E28" s="401" t="s">
        <v>1293</v>
      </c>
      <c r="F28" s="402" t="s">
        <v>1294</v>
      </c>
      <c r="G28" s="401" t="s">
        <v>567</v>
      </c>
      <c r="H28" s="401" t="s">
        <v>568</v>
      </c>
      <c r="I28" s="403">
        <v>188.68</v>
      </c>
      <c r="J28" s="403">
        <v>5</v>
      </c>
      <c r="K28" s="404">
        <v>943.4</v>
      </c>
    </row>
    <row r="29" spans="1:11" ht="14.4" customHeight="1" x14ac:dyDescent="0.3">
      <c r="A29" s="399" t="s">
        <v>418</v>
      </c>
      <c r="B29" s="400" t="s">
        <v>419</v>
      </c>
      <c r="C29" s="401" t="s">
        <v>423</v>
      </c>
      <c r="D29" s="402" t="s">
        <v>498</v>
      </c>
      <c r="E29" s="401" t="s">
        <v>1293</v>
      </c>
      <c r="F29" s="402" t="s">
        <v>1294</v>
      </c>
      <c r="G29" s="401" t="s">
        <v>569</v>
      </c>
      <c r="H29" s="401" t="s">
        <v>570</v>
      </c>
      <c r="I29" s="403">
        <v>6534</v>
      </c>
      <c r="J29" s="403">
        <v>1</v>
      </c>
      <c r="K29" s="404">
        <v>6534</v>
      </c>
    </row>
    <row r="30" spans="1:11" ht="14.4" customHeight="1" x14ac:dyDescent="0.3">
      <c r="A30" s="399" t="s">
        <v>418</v>
      </c>
      <c r="B30" s="400" t="s">
        <v>419</v>
      </c>
      <c r="C30" s="401" t="s">
        <v>423</v>
      </c>
      <c r="D30" s="402" t="s">
        <v>498</v>
      </c>
      <c r="E30" s="401" t="s">
        <v>1293</v>
      </c>
      <c r="F30" s="402" t="s">
        <v>1294</v>
      </c>
      <c r="G30" s="401" t="s">
        <v>571</v>
      </c>
      <c r="H30" s="401" t="s">
        <v>572</v>
      </c>
      <c r="I30" s="403">
        <v>64.13</v>
      </c>
      <c r="J30" s="403">
        <v>10</v>
      </c>
      <c r="K30" s="404">
        <v>641.29999999999995</v>
      </c>
    </row>
    <row r="31" spans="1:11" ht="14.4" customHeight="1" x14ac:dyDescent="0.3">
      <c r="A31" s="399" t="s">
        <v>418</v>
      </c>
      <c r="B31" s="400" t="s">
        <v>419</v>
      </c>
      <c r="C31" s="401" t="s">
        <v>423</v>
      </c>
      <c r="D31" s="402" t="s">
        <v>498</v>
      </c>
      <c r="E31" s="401" t="s">
        <v>1293</v>
      </c>
      <c r="F31" s="402" t="s">
        <v>1294</v>
      </c>
      <c r="G31" s="401" t="s">
        <v>573</v>
      </c>
      <c r="H31" s="401" t="s">
        <v>574</v>
      </c>
      <c r="I31" s="403">
        <v>56.87</v>
      </c>
      <c r="J31" s="403">
        <v>10</v>
      </c>
      <c r="K31" s="404">
        <v>568.69999999999993</v>
      </c>
    </row>
    <row r="32" spans="1:11" ht="14.4" customHeight="1" x14ac:dyDescent="0.3">
      <c r="A32" s="399" t="s">
        <v>418</v>
      </c>
      <c r="B32" s="400" t="s">
        <v>419</v>
      </c>
      <c r="C32" s="401" t="s">
        <v>423</v>
      </c>
      <c r="D32" s="402" t="s">
        <v>498</v>
      </c>
      <c r="E32" s="401" t="s">
        <v>1293</v>
      </c>
      <c r="F32" s="402" t="s">
        <v>1294</v>
      </c>
      <c r="G32" s="401" t="s">
        <v>575</v>
      </c>
      <c r="H32" s="401" t="s">
        <v>576</v>
      </c>
      <c r="I32" s="403">
        <v>9</v>
      </c>
      <c r="J32" s="403">
        <v>200</v>
      </c>
      <c r="K32" s="404">
        <v>1800.47</v>
      </c>
    </row>
    <row r="33" spans="1:11" ht="14.4" customHeight="1" x14ac:dyDescent="0.3">
      <c r="A33" s="399" t="s">
        <v>418</v>
      </c>
      <c r="B33" s="400" t="s">
        <v>419</v>
      </c>
      <c r="C33" s="401" t="s">
        <v>423</v>
      </c>
      <c r="D33" s="402" t="s">
        <v>498</v>
      </c>
      <c r="E33" s="401" t="s">
        <v>1293</v>
      </c>
      <c r="F33" s="402" t="s">
        <v>1294</v>
      </c>
      <c r="G33" s="401" t="s">
        <v>577</v>
      </c>
      <c r="H33" s="401" t="s">
        <v>578</v>
      </c>
      <c r="I33" s="403">
        <v>9.01</v>
      </c>
      <c r="J33" s="403">
        <v>50</v>
      </c>
      <c r="K33" s="404">
        <v>450.53</v>
      </c>
    </row>
    <row r="34" spans="1:11" ht="14.4" customHeight="1" x14ac:dyDescent="0.3">
      <c r="A34" s="399" t="s">
        <v>418</v>
      </c>
      <c r="B34" s="400" t="s">
        <v>419</v>
      </c>
      <c r="C34" s="401" t="s">
        <v>423</v>
      </c>
      <c r="D34" s="402" t="s">
        <v>498</v>
      </c>
      <c r="E34" s="401" t="s">
        <v>1293</v>
      </c>
      <c r="F34" s="402" t="s">
        <v>1294</v>
      </c>
      <c r="G34" s="401" t="s">
        <v>579</v>
      </c>
      <c r="H34" s="401" t="s">
        <v>580</v>
      </c>
      <c r="I34" s="403">
        <v>10062.36</v>
      </c>
      <c r="J34" s="403">
        <v>1</v>
      </c>
      <c r="K34" s="404">
        <v>10062.36</v>
      </c>
    </row>
    <row r="35" spans="1:11" ht="14.4" customHeight="1" x14ac:dyDescent="0.3">
      <c r="A35" s="399" t="s">
        <v>418</v>
      </c>
      <c r="B35" s="400" t="s">
        <v>419</v>
      </c>
      <c r="C35" s="401" t="s">
        <v>423</v>
      </c>
      <c r="D35" s="402" t="s">
        <v>498</v>
      </c>
      <c r="E35" s="401" t="s">
        <v>1293</v>
      </c>
      <c r="F35" s="402" t="s">
        <v>1294</v>
      </c>
      <c r="G35" s="401" t="s">
        <v>581</v>
      </c>
      <c r="H35" s="401" t="s">
        <v>582</v>
      </c>
      <c r="I35" s="403">
        <v>202.53</v>
      </c>
      <c r="J35" s="403">
        <v>15</v>
      </c>
      <c r="K35" s="404">
        <v>3038</v>
      </c>
    </row>
    <row r="36" spans="1:11" ht="14.4" customHeight="1" x14ac:dyDescent="0.3">
      <c r="A36" s="399" t="s">
        <v>418</v>
      </c>
      <c r="B36" s="400" t="s">
        <v>419</v>
      </c>
      <c r="C36" s="401" t="s">
        <v>423</v>
      </c>
      <c r="D36" s="402" t="s">
        <v>498</v>
      </c>
      <c r="E36" s="401" t="s">
        <v>1295</v>
      </c>
      <c r="F36" s="402" t="s">
        <v>1296</v>
      </c>
      <c r="G36" s="401" t="s">
        <v>583</v>
      </c>
      <c r="H36" s="401" t="s">
        <v>584</v>
      </c>
      <c r="I36" s="403">
        <v>0.35</v>
      </c>
      <c r="J36" s="403">
        <v>1000</v>
      </c>
      <c r="K36" s="404">
        <v>350</v>
      </c>
    </row>
    <row r="37" spans="1:11" ht="14.4" customHeight="1" x14ac:dyDescent="0.3">
      <c r="A37" s="399" t="s">
        <v>418</v>
      </c>
      <c r="B37" s="400" t="s">
        <v>419</v>
      </c>
      <c r="C37" s="401" t="s">
        <v>423</v>
      </c>
      <c r="D37" s="402" t="s">
        <v>498</v>
      </c>
      <c r="E37" s="401" t="s">
        <v>1295</v>
      </c>
      <c r="F37" s="402" t="s">
        <v>1296</v>
      </c>
      <c r="G37" s="401" t="s">
        <v>585</v>
      </c>
      <c r="H37" s="401" t="s">
        <v>586</v>
      </c>
      <c r="I37" s="403">
        <v>1.4</v>
      </c>
      <c r="J37" s="403">
        <v>300</v>
      </c>
      <c r="K37" s="404">
        <v>420</v>
      </c>
    </row>
    <row r="38" spans="1:11" ht="14.4" customHeight="1" x14ac:dyDescent="0.3">
      <c r="A38" s="399" t="s">
        <v>418</v>
      </c>
      <c r="B38" s="400" t="s">
        <v>419</v>
      </c>
      <c r="C38" s="401" t="s">
        <v>423</v>
      </c>
      <c r="D38" s="402" t="s">
        <v>498</v>
      </c>
      <c r="E38" s="401" t="s">
        <v>1295</v>
      </c>
      <c r="F38" s="402" t="s">
        <v>1296</v>
      </c>
      <c r="G38" s="401" t="s">
        <v>587</v>
      </c>
      <c r="H38" s="401" t="s">
        <v>588</v>
      </c>
      <c r="I38" s="403">
        <v>0.13200000000000001</v>
      </c>
      <c r="J38" s="403">
        <v>32000</v>
      </c>
      <c r="K38" s="404">
        <v>4230</v>
      </c>
    </row>
    <row r="39" spans="1:11" ht="14.4" customHeight="1" x14ac:dyDescent="0.3">
      <c r="A39" s="399" t="s">
        <v>418</v>
      </c>
      <c r="B39" s="400" t="s">
        <v>419</v>
      </c>
      <c r="C39" s="401" t="s">
        <v>423</v>
      </c>
      <c r="D39" s="402" t="s">
        <v>498</v>
      </c>
      <c r="E39" s="401" t="s">
        <v>1295</v>
      </c>
      <c r="F39" s="402" t="s">
        <v>1296</v>
      </c>
      <c r="G39" s="401" t="s">
        <v>589</v>
      </c>
      <c r="H39" s="401" t="s">
        <v>590</v>
      </c>
      <c r="I39" s="403">
        <v>3.79</v>
      </c>
      <c r="J39" s="403">
        <v>5000</v>
      </c>
      <c r="K39" s="404">
        <v>18948.599999999999</v>
      </c>
    </row>
    <row r="40" spans="1:11" ht="14.4" customHeight="1" x14ac:dyDescent="0.3">
      <c r="A40" s="399" t="s">
        <v>418</v>
      </c>
      <c r="B40" s="400" t="s">
        <v>419</v>
      </c>
      <c r="C40" s="401" t="s">
        <v>423</v>
      </c>
      <c r="D40" s="402" t="s">
        <v>498</v>
      </c>
      <c r="E40" s="401" t="s">
        <v>1295</v>
      </c>
      <c r="F40" s="402" t="s">
        <v>1296</v>
      </c>
      <c r="G40" s="401" t="s">
        <v>591</v>
      </c>
      <c r="H40" s="401" t="s">
        <v>592</v>
      </c>
      <c r="I40" s="403">
        <v>95</v>
      </c>
      <c r="J40" s="403">
        <v>3</v>
      </c>
      <c r="K40" s="404">
        <v>285</v>
      </c>
    </row>
    <row r="41" spans="1:11" ht="14.4" customHeight="1" x14ac:dyDescent="0.3">
      <c r="A41" s="399" t="s">
        <v>418</v>
      </c>
      <c r="B41" s="400" t="s">
        <v>419</v>
      </c>
      <c r="C41" s="401" t="s">
        <v>423</v>
      </c>
      <c r="D41" s="402" t="s">
        <v>498</v>
      </c>
      <c r="E41" s="401" t="s">
        <v>1295</v>
      </c>
      <c r="F41" s="402" t="s">
        <v>1296</v>
      </c>
      <c r="G41" s="401" t="s">
        <v>593</v>
      </c>
      <c r="H41" s="401" t="s">
        <v>594</v>
      </c>
      <c r="I41" s="403">
        <v>182.71</v>
      </c>
      <c r="J41" s="403">
        <v>2</v>
      </c>
      <c r="K41" s="404">
        <v>365.42</v>
      </c>
    </row>
    <row r="42" spans="1:11" ht="14.4" customHeight="1" x14ac:dyDescent="0.3">
      <c r="A42" s="399" t="s">
        <v>418</v>
      </c>
      <c r="B42" s="400" t="s">
        <v>419</v>
      </c>
      <c r="C42" s="401" t="s">
        <v>423</v>
      </c>
      <c r="D42" s="402" t="s">
        <v>498</v>
      </c>
      <c r="E42" s="401" t="s">
        <v>1295</v>
      </c>
      <c r="F42" s="402" t="s">
        <v>1296</v>
      </c>
      <c r="G42" s="401" t="s">
        <v>595</v>
      </c>
      <c r="H42" s="401" t="s">
        <v>596</v>
      </c>
      <c r="I42" s="403">
        <v>2.0299999999999998</v>
      </c>
      <c r="J42" s="403">
        <v>1000</v>
      </c>
      <c r="K42" s="404">
        <v>2032.8</v>
      </c>
    </row>
    <row r="43" spans="1:11" ht="14.4" customHeight="1" x14ac:dyDescent="0.3">
      <c r="A43" s="399" t="s">
        <v>418</v>
      </c>
      <c r="B43" s="400" t="s">
        <v>419</v>
      </c>
      <c r="C43" s="401" t="s">
        <v>423</v>
      </c>
      <c r="D43" s="402" t="s">
        <v>498</v>
      </c>
      <c r="E43" s="401" t="s">
        <v>1295</v>
      </c>
      <c r="F43" s="402" t="s">
        <v>1296</v>
      </c>
      <c r="G43" s="401" t="s">
        <v>597</v>
      </c>
      <c r="H43" s="401" t="s">
        <v>598</v>
      </c>
      <c r="I43" s="403">
        <v>2.33</v>
      </c>
      <c r="J43" s="403">
        <v>1536</v>
      </c>
      <c r="K43" s="404">
        <v>3582</v>
      </c>
    </row>
    <row r="44" spans="1:11" ht="14.4" customHeight="1" x14ac:dyDescent="0.3">
      <c r="A44" s="399" t="s">
        <v>418</v>
      </c>
      <c r="B44" s="400" t="s">
        <v>419</v>
      </c>
      <c r="C44" s="401" t="s">
        <v>423</v>
      </c>
      <c r="D44" s="402" t="s">
        <v>498</v>
      </c>
      <c r="E44" s="401" t="s">
        <v>1295</v>
      </c>
      <c r="F44" s="402" t="s">
        <v>1296</v>
      </c>
      <c r="G44" s="401" t="s">
        <v>599</v>
      </c>
      <c r="H44" s="401" t="s">
        <v>600</v>
      </c>
      <c r="I44" s="403">
        <v>2.84</v>
      </c>
      <c r="J44" s="403">
        <v>2304</v>
      </c>
      <c r="K44" s="404">
        <v>6534</v>
      </c>
    </row>
    <row r="45" spans="1:11" ht="14.4" customHeight="1" x14ac:dyDescent="0.3">
      <c r="A45" s="399" t="s">
        <v>418</v>
      </c>
      <c r="B45" s="400" t="s">
        <v>419</v>
      </c>
      <c r="C45" s="401" t="s">
        <v>423</v>
      </c>
      <c r="D45" s="402" t="s">
        <v>498</v>
      </c>
      <c r="E45" s="401" t="s">
        <v>1295</v>
      </c>
      <c r="F45" s="402" t="s">
        <v>1296</v>
      </c>
      <c r="G45" s="401" t="s">
        <v>601</v>
      </c>
      <c r="H45" s="401" t="s">
        <v>602</v>
      </c>
      <c r="I45" s="403">
        <v>0.25</v>
      </c>
      <c r="J45" s="403">
        <v>5500</v>
      </c>
      <c r="K45" s="404">
        <v>1397.55</v>
      </c>
    </row>
    <row r="46" spans="1:11" ht="14.4" customHeight="1" x14ac:dyDescent="0.3">
      <c r="A46" s="399" t="s">
        <v>418</v>
      </c>
      <c r="B46" s="400" t="s">
        <v>419</v>
      </c>
      <c r="C46" s="401" t="s">
        <v>423</v>
      </c>
      <c r="D46" s="402" t="s">
        <v>498</v>
      </c>
      <c r="E46" s="401" t="s">
        <v>1297</v>
      </c>
      <c r="F46" s="402" t="s">
        <v>1298</v>
      </c>
      <c r="G46" s="401" t="s">
        <v>603</v>
      </c>
      <c r="H46" s="401" t="s">
        <v>604</v>
      </c>
      <c r="I46" s="403">
        <v>0.3075</v>
      </c>
      <c r="J46" s="403">
        <v>600</v>
      </c>
      <c r="K46" s="404">
        <v>184</v>
      </c>
    </row>
    <row r="47" spans="1:11" ht="14.4" customHeight="1" x14ac:dyDescent="0.3">
      <c r="A47" s="399" t="s">
        <v>418</v>
      </c>
      <c r="B47" s="400" t="s">
        <v>419</v>
      </c>
      <c r="C47" s="401" t="s">
        <v>423</v>
      </c>
      <c r="D47" s="402" t="s">
        <v>498</v>
      </c>
      <c r="E47" s="401" t="s">
        <v>1297</v>
      </c>
      <c r="F47" s="402" t="s">
        <v>1298</v>
      </c>
      <c r="G47" s="401" t="s">
        <v>605</v>
      </c>
      <c r="H47" s="401" t="s">
        <v>606</v>
      </c>
      <c r="I47" s="403">
        <v>0.3075</v>
      </c>
      <c r="J47" s="403">
        <v>600</v>
      </c>
      <c r="K47" s="404">
        <v>184</v>
      </c>
    </row>
    <row r="48" spans="1:11" ht="14.4" customHeight="1" x14ac:dyDescent="0.3">
      <c r="A48" s="399" t="s">
        <v>418</v>
      </c>
      <c r="B48" s="400" t="s">
        <v>419</v>
      </c>
      <c r="C48" s="401" t="s">
        <v>423</v>
      </c>
      <c r="D48" s="402" t="s">
        <v>498</v>
      </c>
      <c r="E48" s="401" t="s">
        <v>1299</v>
      </c>
      <c r="F48" s="402" t="s">
        <v>1300</v>
      </c>
      <c r="G48" s="401" t="s">
        <v>607</v>
      </c>
      <c r="H48" s="401" t="s">
        <v>608</v>
      </c>
      <c r="I48" s="403">
        <v>0.77</v>
      </c>
      <c r="J48" s="403">
        <v>100</v>
      </c>
      <c r="K48" s="404">
        <v>77</v>
      </c>
    </row>
    <row r="49" spans="1:11" ht="14.4" customHeight="1" x14ac:dyDescent="0.3">
      <c r="A49" s="399" t="s">
        <v>418</v>
      </c>
      <c r="B49" s="400" t="s">
        <v>419</v>
      </c>
      <c r="C49" s="401" t="s">
        <v>423</v>
      </c>
      <c r="D49" s="402" t="s">
        <v>498</v>
      </c>
      <c r="E49" s="401" t="s">
        <v>1299</v>
      </c>
      <c r="F49" s="402" t="s">
        <v>1300</v>
      </c>
      <c r="G49" s="401" t="s">
        <v>609</v>
      </c>
      <c r="H49" s="401" t="s">
        <v>610</v>
      </c>
      <c r="I49" s="403">
        <v>0.77</v>
      </c>
      <c r="J49" s="403">
        <v>5200</v>
      </c>
      <c r="K49" s="404">
        <v>4004</v>
      </c>
    </row>
    <row r="50" spans="1:11" ht="14.4" customHeight="1" x14ac:dyDescent="0.3">
      <c r="A50" s="399" t="s">
        <v>418</v>
      </c>
      <c r="B50" s="400" t="s">
        <v>419</v>
      </c>
      <c r="C50" s="401" t="s">
        <v>423</v>
      </c>
      <c r="D50" s="402" t="s">
        <v>498</v>
      </c>
      <c r="E50" s="401" t="s">
        <v>1299</v>
      </c>
      <c r="F50" s="402" t="s">
        <v>1300</v>
      </c>
      <c r="G50" s="401" t="s">
        <v>611</v>
      </c>
      <c r="H50" s="401" t="s">
        <v>612</v>
      </c>
      <c r="I50" s="403">
        <v>0.77500000000000002</v>
      </c>
      <c r="J50" s="403">
        <v>3800</v>
      </c>
      <c r="K50" s="404">
        <v>2951</v>
      </c>
    </row>
    <row r="51" spans="1:11" ht="14.4" customHeight="1" x14ac:dyDescent="0.3">
      <c r="A51" s="399" t="s">
        <v>418</v>
      </c>
      <c r="B51" s="400" t="s">
        <v>419</v>
      </c>
      <c r="C51" s="401" t="s">
        <v>423</v>
      </c>
      <c r="D51" s="402" t="s">
        <v>498</v>
      </c>
      <c r="E51" s="401" t="s">
        <v>1299</v>
      </c>
      <c r="F51" s="402" t="s">
        <v>1300</v>
      </c>
      <c r="G51" s="401" t="s">
        <v>613</v>
      </c>
      <c r="H51" s="401" t="s">
        <v>614</v>
      </c>
      <c r="I51" s="403">
        <v>0.71</v>
      </c>
      <c r="J51" s="403">
        <v>5000</v>
      </c>
      <c r="K51" s="404">
        <v>3550</v>
      </c>
    </row>
    <row r="52" spans="1:11" ht="14.4" customHeight="1" x14ac:dyDescent="0.3">
      <c r="A52" s="399" t="s">
        <v>418</v>
      </c>
      <c r="B52" s="400" t="s">
        <v>419</v>
      </c>
      <c r="C52" s="401" t="s">
        <v>423</v>
      </c>
      <c r="D52" s="402" t="s">
        <v>498</v>
      </c>
      <c r="E52" s="401" t="s">
        <v>1299</v>
      </c>
      <c r="F52" s="402" t="s">
        <v>1300</v>
      </c>
      <c r="G52" s="401" t="s">
        <v>615</v>
      </c>
      <c r="H52" s="401" t="s">
        <v>616</v>
      </c>
      <c r="I52" s="403">
        <v>0.71</v>
      </c>
      <c r="J52" s="403">
        <v>8000</v>
      </c>
      <c r="K52" s="404">
        <v>5680</v>
      </c>
    </row>
    <row r="53" spans="1:11" ht="14.4" customHeight="1" x14ac:dyDescent="0.3">
      <c r="A53" s="399" t="s">
        <v>418</v>
      </c>
      <c r="B53" s="400" t="s">
        <v>419</v>
      </c>
      <c r="C53" s="401" t="s">
        <v>423</v>
      </c>
      <c r="D53" s="402" t="s">
        <v>498</v>
      </c>
      <c r="E53" s="401" t="s">
        <v>1301</v>
      </c>
      <c r="F53" s="402" t="s">
        <v>1302</v>
      </c>
      <c r="G53" s="401" t="s">
        <v>617</v>
      </c>
      <c r="H53" s="401" t="s">
        <v>618</v>
      </c>
      <c r="I53" s="403">
        <v>456.78398687753474</v>
      </c>
      <c r="J53" s="403">
        <v>3</v>
      </c>
      <c r="K53" s="404">
        <v>1370.3519606326042</v>
      </c>
    </row>
    <row r="54" spans="1:11" ht="14.4" customHeight="1" x14ac:dyDescent="0.3">
      <c r="A54" s="399" t="s">
        <v>418</v>
      </c>
      <c r="B54" s="400" t="s">
        <v>419</v>
      </c>
      <c r="C54" s="401" t="s">
        <v>423</v>
      </c>
      <c r="D54" s="402" t="s">
        <v>498</v>
      </c>
      <c r="E54" s="401" t="s">
        <v>1301</v>
      </c>
      <c r="F54" s="402" t="s">
        <v>1302</v>
      </c>
      <c r="G54" s="401" t="s">
        <v>619</v>
      </c>
      <c r="H54" s="401" t="s">
        <v>620</v>
      </c>
      <c r="I54" s="403">
        <v>7235.8</v>
      </c>
      <c r="J54" s="403">
        <v>4</v>
      </c>
      <c r="K54" s="404">
        <v>28943.200000000001</v>
      </c>
    </row>
    <row r="55" spans="1:11" ht="14.4" customHeight="1" x14ac:dyDescent="0.3">
      <c r="A55" s="399" t="s">
        <v>418</v>
      </c>
      <c r="B55" s="400" t="s">
        <v>419</v>
      </c>
      <c r="C55" s="401" t="s">
        <v>423</v>
      </c>
      <c r="D55" s="402" t="s">
        <v>498</v>
      </c>
      <c r="E55" s="401" t="s">
        <v>1301</v>
      </c>
      <c r="F55" s="402" t="s">
        <v>1302</v>
      </c>
      <c r="G55" s="401" t="s">
        <v>621</v>
      </c>
      <c r="H55" s="401" t="s">
        <v>622</v>
      </c>
      <c r="I55" s="403">
        <v>7235.8</v>
      </c>
      <c r="J55" s="403">
        <v>4</v>
      </c>
      <c r="K55" s="404">
        <v>28943.200000000001</v>
      </c>
    </row>
    <row r="56" spans="1:11" ht="14.4" customHeight="1" x14ac:dyDescent="0.3">
      <c r="A56" s="399" t="s">
        <v>418</v>
      </c>
      <c r="B56" s="400" t="s">
        <v>419</v>
      </c>
      <c r="C56" s="401" t="s">
        <v>423</v>
      </c>
      <c r="D56" s="402" t="s">
        <v>498</v>
      </c>
      <c r="E56" s="401" t="s">
        <v>1301</v>
      </c>
      <c r="F56" s="402" t="s">
        <v>1302</v>
      </c>
      <c r="G56" s="401" t="s">
        <v>623</v>
      </c>
      <c r="H56" s="401" t="s">
        <v>624</v>
      </c>
      <c r="I56" s="403">
        <v>51.4240171988437</v>
      </c>
      <c r="J56" s="403">
        <v>30</v>
      </c>
      <c r="K56" s="404">
        <v>1542.7205159653111</v>
      </c>
    </row>
    <row r="57" spans="1:11" ht="14.4" customHeight="1" x14ac:dyDescent="0.3">
      <c r="A57" s="399" t="s">
        <v>418</v>
      </c>
      <c r="B57" s="400" t="s">
        <v>419</v>
      </c>
      <c r="C57" s="401" t="s">
        <v>423</v>
      </c>
      <c r="D57" s="402" t="s">
        <v>498</v>
      </c>
      <c r="E57" s="401" t="s">
        <v>1301</v>
      </c>
      <c r="F57" s="402" t="s">
        <v>1302</v>
      </c>
      <c r="G57" s="401" t="s">
        <v>625</v>
      </c>
      <c r="H57" s="401" t="s">
        <v>626</v>
      </c>
      <c r="I57" s="403">
        <v>51.421113199679603</v>
      </c>
      <c r="J57" s="403">
        <v>30</v>
      </c>
      <c r="K57" s="404">
        <v>1542.6333959903882</v>
      </c>
    </row>
    <row r="58" spans="1:11" ht="14.4" customHeight="1" x14ac:dyDescent="0.3">
      <c r="A58" s="399" t="s">
        <v>418</v>
      </c>
      <c r="B58" s="400" t="s">
        <v>419</v>
      </c>
      <c r="C58" s="401" t="s">
        <v>423</v>
      </c>
      <c r="D58" s="402" t="s">
        <v>498</v>
      </c>
      <c r="E58" s="401" t="s">
        <v>1301</v>
      </c>
      <c r="F58" s="402" t="s">
        <v>1302</v>
      </c>
      <c r="G58" s="401" t="s">
        <v>627</v>
      </c>
      <c r="H58" s="401" t="s">
        <v>628</v>
      </c>
      <c r="I58" s="403">
        <v>51.410102202848798</v>
      </c>
      <c r="J58" s="403">
        <v>10</v>
      </c>
      <c r="K58" s="404">
        <v>514.10102202848793</v>
      </c>
    </row>
    <row r="59" spans="1:11" ht="14.4" customHeight="1" x14ac:dyDescent="0.3">
      <c r="A59" s="399" t="s">
        <v>418</v>
      </c>
      <c r="B59" s="400" t="s">
        <v>419</v>
      </c>
      <c r="C59" s="401" t="s">
        <v>423</v>
      </c>
      <c r="D59" s="402" t="s">
        <v>498</v>
      </c>
      <c r="E59" s="401" t="s">
        <v>1301</v>
      </c>
      <c r="F59" s="402" t="s">
        <v>1302</v>
      </c>
      <c r="G59" s="401" t="s">
        <v>629</v>
      </c>
      <c r="H59" s="401" t="s">
        <v>630</v>
      </c>
      <c r="I59" s="403">
        <v>51.410102202848798</v>
      </c>
      <c r="J59" s="403">
        <v>10</v>
      </c>
      <c r="K59" s="404">
        <v>514.10102202848793</v>
      </c>
    </row>
    <row r="60" spans="1:11" ht="14.4" customHeight="1" x14ac:dyDescent="0.3">
      <c r="A60" s="399" t="s">
        <v>418</v>
      </c>
      <c r="B60" s="400" t="s">
        <v>419</v>
      </c>
      <c r="C60" s="401" t="s">
        <v>423</v>
      </c>
      <c r="D60" s="402" t="s">
        <v>498</v>
      </c>
      <c r="E60" s="401" t="s">
        <v>1301</v>
      </c>
      <c r="F60" s="402" t="s">
        <v>1302</v>
      </c>
      <c r="G60" s="401" t="s">
        <v>631</v>
      </c>
      <c r="H60" s="401" t="s">
        <v>632</v>
      </c>
      <c r="I60" s="403">
        <v>51.422202199366097</v>
      </c>
      <c r="J60" s="403">
        <v>10</v>
      </c>
      <c r="K60" s="404">
        <v>514.22202199366097</v>
      </c>
    </row>
    <row r="61" spans="1:11" ht="14.4" customHeight="1" x14ac:dyDescent="0.3">
      <c r="A61" s="399" t="s">
        <v>418</v>
      </c>
      <c r="B61" s="400" t="s">
        <v>419</v>
      </c>
      <c r="C61" s="401" t="s">
        <v>423</v>
      </c>
      <c r="D61" s="402" t="s">
        <v>498</v>
      </c>
      <c r="E61" s="401" t="s">
        <v>1301</v>
      </c>
      <c r="F61" s="402" t="s">
        <v>1302</v>
      </c>
      <c r="G61" s="401" t="s">
        <v>633</v>
      </c>
      <c r="H61" s="401" t="s">
        <v>634</v>
      </c>
      <c r="I61" s="403">
        <v>51.422202199366097</v>
      </c>
      <c r="J61" s="403">
        <v>10</v>
      </c>
      <c r="K61" s="404">
        <v>514.22202199366097</v>
      </c>
    </row>
    <row r="62" spans="1:11" ht="14.4" customHeight="1" x14ac:dyDescent="0.3">
      <c r="A62" s="399" t="s">
        <v>418</v>
      </c>
      <c r="B62" s="400" t="s">
        <v>419</v>
      </c>
      <c r="C62" s="401" t="s">
        <v>423</v>
      </c>
      <c r="D62" s="402" t="s">
        <v>498</v>
      </c>
      <c r="E62" s="401" t="s">
        <v>1301</v>
      </c>
      <c r="F62" s="402" t="s">
        <v>1302</v>
      </c>
      <c r="G62" s="401" t="s">
        <v>635</v>
      </c>
      <c r="H62" s="401" t="s">
        <v>636</v>
      </c>
      <c r="I62" s="403">
        <v>3509.03466801888</v>
      </c>
      <c r="J62" s="403">
        <v>0.06</v>
      </c>
      <c r="K62" s="404">
        <v>210.54208008113278</v>
      </c>
    </row>
    <row r="63" spans="1:11" ht="14.4" customHeight="1" x14ac:dyDescent="0.3">
      <c r="A63" s="399" t="s">
        <v>418</v>
      </c>
      <c r="B63" s="400" t="s">
        <v>419</v>
      </c>
      <c r="C63" s="401" t="s">
        <v>423</v>
      </c>
      <c r="D63" s="402" t="s">
        <v>498</v>
      </c>
      <c r="E63" s="401" t="s">
        <v>1301</v>
      </c>
      <c r="F63" s="402" t="s">
        <v>1302</v>
      </c>
      <c r="G63" s="401" t="s">
        <v>637</v>
      </c>
      <c r="H63" s="401" t="s">
        <v>638</v>
      </c>
      <c r="I63" s="403">
        <v>4356</v>
      </c>
      <c r="J63" s="403">
        <v>4</v>
      </c>
      <c r="K63" s="404">
        <v>17424</v>
      </c>
    </row>
    <row r="64" spans="1:11" ht="14.4" customHeight="1" x14ac:dyDescent="0.3">
      <c r="A64" s="399" t="s">
        <v>418</v>
      </c>
      <c r="B64" s="400" t="s">
        <v>419</v>
      </c>
      <c r="C64" s="401" t="s">
        <v>423</v>
      </c>
      <c r="D64" s="402" t="s">
        <v>498</v>
      </c>
      <c r="E64" s="401" t="s">
        <v>1301</v>
      </c>
      <c r="F64" s="402" t="s">
        <v>1302</v>
      </c>
      <c r="G64" s="401" t="s">
        <v>639</v>
      </c>
      <c r="H64" s="401" t="s">
        <v>640</v>
      </c>
      <c r="I64" s="403">
        <v>4356</v>
      </c>
      <c r="J64" s="403">
        <v>4</v>
      </c>
      <c r="K64" s="404">
        <v>17424</v>
      </c>
    </row>
    <row r="65" spans="1:11" ht="14.4" customHeight="1" x14ac:dyDescent="0.3">
      <c r="A65" s="399" t="s">
        <v>418</v>
      </c>
      <c r="B65" s="400" t="s">
        <v>419</v>
      </c>
      <c r="C65" s="401" t="s">
        <v>423</v>
      </c>
      <c r="D65" s="402" t="s">
        <v>498</v>
      </c>
      <c r="E65" s="401" t="s">
        <v>1301</v>
      </c>
      <c r="F65" s="402" t="s">
        <v>1302</v>
      </c>
      <c r="G65" s="401" t="s">
        <v>641</v>
      </c>
      <c r="H65" s="401" t="s">
        <v>642</v>
      </c>
      <c r="I65" s="403">
        <v>4356</v>
      </c>
      <c r="J65" s="403">
        <v>4</v>
      </c>
      <c r="K65" s="404">
        <v>17424</v>
      </c>
    </row>
    <row r="66" spans="1:11" ht="14.4" customHeight="1" x14ac:dyDescent="0.3">
      <c r="A66" s="399" t="s">
        <v>418</v>
      </c>
      <c r="B66" s="400" t="s">
        <v>419</v>
      </c>
      <c r="C66" s="401" t="s">
        <v>423</v>
      </c>
      <c r="D66" s="402" t="s">
        <v>498</v>
      </c>
      <c r="E66" s="401" t="s">
        <v>1301</v>
      </c>
      <c r="F66" s="402" t="s">
        <v>1302</v>
      </c>
      <c r="G66" s="401" t="s">
        <v>643</v>
      </c>
      <c r="H66" s="401" t="s">
        <v>644</v>
      </c>
      <c r="I66" s="403">
        <v>6066.8100000000104</v>
      </c>
      <c r="J66" s="403">
        <v>1</v>
      </c>
      <c r="K66" s="404">
        <v>6066.8100000000104</v>
      </c>
    </row>
    <row r="67" spans="1:11" ht="14.4" customHeight="1" x14ac:dyDescent="0.3">
      <c r="A67" s="399" t="s">
        <v>418</v>
      </c>
      <c r="B67" s="400" t="s">
        <v>419</v>
      </c>
      <c r="C67" s="401" t="s">
        <v>423</v>
      </c>
      <c r="D67" s="402" t="s">
        <v>498</v>
      </c>
      <c r="E67" s="401" t="s">
        <v>1301</v>
      </c>
      <c r="F67" s="402" t="s">
        <v>1302</v>
      </c>
      <c r="G67" s="401" t="s">
        <v>645</v>
      </c>
      <c r="H67" s="401" t="s">
        <v>646</v>
      </c>
      <c r="I67" s="403">
        <v>1824.000095270665</v>
      </c>
      <c r="J67" s="403">
        <v>2</v>
      </c>
      <c r="K67" s="404">
        <v>3648.0001905413301</v>
      </c>
    </row>
    <row r="68" spans="1:11" ht="14.4" customHeight="1" x14ac:dyDescent="0.3">
      <c r="A68" s="399" t="s">
        <v>418</v>
      </c>
      <c r="B68" s="400" t="s">
        <v>419</v>
      </c>
      <c r="C68" s="401" t="s">
        <v>423</v>
      </c>
      <c r="D68" s="402" t="s">
        <v>498</v>
      </c>
      <c r="E68" s="401" t="s">
        <v>1301</v>
      </c>
      <c r="F68" s="402" t="s">
        <v>1302</v>
      </c>
      <c r="G68" s="401" t="s">
        <v>647</v>
      </c>
      <c r="H68" s="401" t="s">
        <v>648</v>
      </c>
      <c r="I68" s="403">
        <v>213.87981295123055</v>
      </c>
      <c r="J68" s="403">
        <v>1</v>
      </c>
      <c r="K68" s="404">
        <v>213.87981295123055</v>
      </c>
    </row>
    <row r="69" spans="1:11" ht="14.4" customHeight="1" x14ac:dyDescent="0.3">
      <c r="A69" s="399" t="s">
        <v>418</v>
      </c>
      <c r="B69" s="400" t="s">
        <v>419</v>
      </c>
      <c r="C69" s="401" t="s">
        <v>423</v>
      </c>
      <c r="D69" s="402" t="s">
        <v>498</v>
      </c>
      <c r="E69" s="401" t="s">
        <v>1301</v>
      </c>
      <c r="F69" s="402" t="s">
        <v>1302</v>
      </c>
      <c r="G69" s="401" t="s">
        <v>649</v>
      </c>
      <c r="H69" s="401" t="s">
        <v>650</v>
      </c>
      <c r="I69" s="403">
        <v>7871.05</v>
      </c>
      <c r="J69" s="403">
        <v>3</v>
      </c>
      <c r="K69" s="404">
        <v>23613.15</v>
      </c>
    </row>
    <row r="70" spans="1:11" ht="14.4" customHeight="1" x14ac:dyDescent="0.3">
      <c r="A70" s="399" t="s">
        <v>418</v>
      </c>
      <c r="B70" s="400" t="s">
        <v>419</v>
      </c>
      <c r="C70" s="401" t="s">
        <v>423</v>
      </c>
      <c r="D70" s="402" t="s">
        <v>498</v>
      </c>
      <c r="E70" s="401" t="s">
        <v>1301</v>
      </c>
      <c r="F70" s="402" t="s">
        <v>1302</v>
      </c>
      <c r="G70" s="401" t="s">
        <v>651</v>
      </c>
      <c r="H70" s="401" t="s">
        <v>652</v>
      </c>
      <c r="I70" s="403">
        <v>283.1311087280252</v>
      </c>
      <c r="J70" s="403">
        <v>16</v>
      </c>
      <c r="K70" s="404">
        <v>4529.9049343150691</v>
      </c>
    </row>
    <row r="71" spans="1:11" ht="14.4" customHeight="1" x14ac:dyDescent="0.3">
      <c r="A71" s="399" t="s">
        <v>418</v>
      </c>
      <c r="B71" s="400" t="s">
        <v>419</v>
      </c>
      <c r="C71" s="401" t="s">
        <v>423</v>
      </c>
      <c r="D71" s="402" t="s">
        <v>498</v>
      </c>
      <c r="E71" s="401" t="s">
        <v>1301</v>
      </c>
      <c r="F71" s="402" t="s">
        <v>1302</v>
      </c>
      <c r="G71" s="401" t="s">
        <v>653</v>
      </c>
      <c r="H71" s="401" t="s">
        <v>654</v>
      </c>
      <c r="I71" s="403">
        <v>2420</v>
      </c>
      <c r="J71" s="403">
        <v>4</v>
      </c>
      <c r="K71" s="404">
        <v>9680</v>
      </c>
    </row>
    <row r="72" spans="1:11" ht="14.4" customHeight="1" x14ac:dyDescent="0.3">
      <c r="A72" s="399" t="s">
        <v>418</v>
      </c>
      <c r="B72" s="400" t="s">
        <v>419</v>
      </c>
      <c r="C72" s="401" t="s">
        <v>423</v>
      </c>
      <c r="D72" s="402" t="s">
        <v>498</v>
      </c>
      <c r="E72" s="401" t="s">
        <v>1301</v>
      </c>
      <c r="F72" s="402" t="s">
        <v>1302</v>
      </c>
      <c r="G72" s="401" t="s">
        <v>655</v>
      </c>
      <c r="H72" s="401" t="s">
        <v>656</v>
      </c>
      <c r="I72" s="403">
        <v>12.31</v>
      </c>
      <c r="J72" s="403">
        <v>11440</v>
      </c>
      <c r="K72" s="404">
        <v>140777.17000000001</v>
      </c>
    </row>
    <row r="73" spans="1:11" ht="14.4" customHeight="1" x14ac:dyDescent="0.3">
      <c r="A73" s="399" t="s">
        <v>418</v>
      </c>
      <c r="B73" s="400" t="s">
        <v>419</v>
      </c>
      <c r="C73" s="401" t="s">
        <v>423</v>
      </c>
      <c r="D73" s="402" t="s">
        <v>498</v>
      </c>
      <c r="E73" s="401" t="s">
        <v>1301</v>
      </c>
      <c r="F73" s="402" t="s">
        <v>1302</v>
      </c>
      <c r="G73" s="401" t="s">
        <v>657</v>
      </c>
      <c r="H73" s="401" t="s">
        <v>658</v>
      </c>
      <c r="I73" s="403">
        <v>12.960000000000006</v>
      </c>
      <c r="J73" s="403">
        <v>870</v>
      </c>
      <c r="K73" s="404">
        <v>11274.46</v>
      </c>
    </row>
    <row r="74" spans="1:11" ht="14.4" customHeight="1" x14ac:dyDescent="0.3">
      <c r="A74" s="399" t="s">
        <v>418</v>
      </c>
      <c r="B74" s="400" t="s">
        <v>419</v>
      </c>
      <c r="C74" s="401" t="s">
        <v>423</v>
      </c>
      <c r="D74" s="402" t="s">
        <v>498</v>
      </c>
      <c r="E74" s="401" t="s">
        <v>1301</v>
      </c>
      <c r="F74" s="402" t="s">
        <v>1302</v>
      </c>
      <c r="G74" s="401" t="s">
        <v>659</v>
      </c>
      <c r="H74" s="401" t="s">
        <v>660</v>
      </c>
      <c r="I74" s="403">
        <v>25.920000000000012</v>
      </c>
      <c r="J74" s="403">
        <v>2640</v>
      </c>
      <c r="K74" s="404">
        <v>68424.03</v>
      </c>
    </row>
    <row r="75" spans="1:11" ht="14.4" customHeight="1" x14ac:dyDescent="0.3">
      <c r="A75" s="399" t="s">
        <v>418</v>
      </c>
      <c r="B75" s="400" t="s">
        <v>419</v>
      </c>
      <c r="C75" s="401" t="s">
        <v>423</v>
      </c>
      <c r="D75" s="402" t="s">
        <v>498</v>
      </c>
      <c r="E75" s="401" t="s">
        <v>1301</v>
      </c>
      <c r="F75" s="402" t="s">
        <v>1302</v>
      </c>
      <c r="G75" s="401" t="s">
        <v>661</v>
      </c>
      <c r="H75" s="401" t="s">
        <v>662</v>
      </c>
      <c r="I75" s="403">
        <v>16.199999999999996</v>
      </c>
      <c r="J75" s="403">
        <v>1660</v>
      </c>
      <c r="K75" s="404">
        <v>26895.139999999992</v>
      </c>
    </row>
    <row r="76" spans="1:11" ht="14.4" customHeight="1" x14ac:dyDescent="0.3">
      <c r="A76" s="399" t="s">
        <v>418</v>
      </c>
      <c r="B76" s="400" t="s">
        <v>419</v>
      </c>
      <c r="C76" s="401" t="s">
        <v>423</v>
      </c>
      <c r="D76" s="402" t="s">
        <v>498</v>
      </c>
      <c r="E76" s="401" t="s">
        <v>1301</v>
      </c>
      <c r="F76" s="402" t="s">
        <v>1302</v>
      </c>
      <c r="G76" s="401" t="s">
        <v>663</v>
      </c>
      <c r="H76" s="401" t="s">
        <v>664</v>
      </c>
      <c r="I76" s="403">
        <v>9.6800000000000033</v>
      </c>
      <c r="J76" s="403">
        <v>1750</v>
      </c>
      <c r="K76" s="404">
        <v>16940</v>
      </c>
    </row>
    <row r="77" spans="1:11" ht="14.4" customHeight="1" x14ac:dyDescent="0.3">
      <c r="A77" s="399" t="s">
        <v>418</v>
      </c>
      <c r="B77" s="400" t="s">
        <v>419</v>
      </c>
      <c r="C77" s="401" t="s">
        <v>423</v>
      </c>
      <c r="D77" s="402" t="s">
        <v>498</v>
      </c>
      <c r="E77" s="401" t="s">
        <v>1301</v>
      </c>
      <c r="F77" s="402" t="s">
        <v>1302</v>
      </c>
      <c r="G77" s="401" t="s">
        <v>665</v>
      </c>
      <c r="H77" s="401" t="s">
        <v>666</v>
      </c>
      <c r="I77" s="403">
        <v>12.31</v>
      </c>
      <c r="J77" s="403">
        <v>8880</v>
      </c>
      <c r="K77" s="404">
        <v>109274.62</v>
      </c>
    </row>
    <row r="78" spans="1:11" ht="14.4" customHeight="1" x14ac:dyDescent="0.3">
      <c r="A78" s="399" t="s">
        <v>418</v>
      </c>
      <c r="B78" s="400" t="s">
        <v>419</v>
      </c>
      <c r="C78" s="401" t="s">
        <v>423</v>
      </c>
      <c r="D78" s="402" t="s">
        <v>498</v>
      </c>
      <c r="E78" s="401" t="s">
        <v>1301</v>
      </c>
      <c r="F78" s="402" t="s">
        <v>1302</v>
      </c>
      <c r="G78" s="401" t="s">
        <v>667</v>
      </c>
      <c r="H78" s="401" t="s">
        <v>668</v>
      </c>
      <c r="I78" s="403">
        <v>19.430000000000003</v>
      </c>
      <c r="J78" s="403">
        <v>280</v>
      </c>
      <c r="K78" s="404">
        <v>5441.0999999999985</v>
      </c>
    </row>
    <row r="79" spans="1:11" ht="14.4" customHeight="1" x14ac:dyDescent="0.3">
      <c r="A79" s="399" t="s">
        <v>418</v>
      </c>
      <c r="B79" s="400" t="s">
        <v>419</v>
      </c>
      <c r="C79" s="401" t="s">
        <v>423</v>
      </c>
      <c r="D79" s="402" t="s">
        <v>498</v>
      </c>
      <c r="E79" s="401" t="s">
        <v>1301</v>
      </c>
      <c r="F79" s="402" t="s">
        <v>1302</v>
      </c>
      <c r="G79" s="401" t="s">
        <v>669</v>
      </c>
      <c r="H79" s="401" t="s">
        <v>670</v>
      </c>
      <c r="I79" s="403">
        <v>33.659999999999997</v>
      </c>
      <c r="J79" s="403">
        <v>140</v>
      </c>
      <c r="K79" s="404">
        <v>4712.6799999999994</v>
      </c>
    </row>
    <row r="80" spans="1:11" ht="14.4" customHeight="1" x14ac:dyDescent="0.3">
      <c r="A80" s="399" t="s">
        <v>418</v>
      </c>
      <c r="B80" s="400" t="s">
        <v>419</v>
      </c>
      <c r="C80" s="401" t="s">
        <v>423</v>
      </c>
      <c r="D80" s="402" t="s">
        <v>498</v>
      </c>
      <c r="E80" s="401" t="s">
        <v>1301</v>
      </c>
      <c r="F80" s="402" t="s">
        <v>1302</v>
      </c>
      <c r="G80" s="401" t="s">
        <v>671</v>
      </c>
      <c r="H80" s="401" t="s">
        <v>672</v>
      </c>
      <c r="I80" s="403">
        <v>15.549999999999999</v>
      </c>
      <c r="J80" s="403">
        <v>90</v>
      </c>
      <c r="K80" s="404">
        <v>1399.4</v>
      </c>
    </row>
    <row r="81" spans="1:11" ht="14.4" customHeight="1" x14ac:dyDescent="0.3">
      <c r="A81" s="399" t="s">
        <v>418</v>
      </c>
      <c r="B81" s="400" t="s">
        <v>419</v>
      </c>
      <c r="C81" s="401" t="s">
        <v>423</v>
      </c>
      <c r="D81" s="402" t="s">
        <v>498</v>
      </c>
      <c r="E81" s="401" t="s">
        <v>1301</v>
      </c>
      <c r="F81" s="402" t="s">
        <v>1302</v>
      </c>
      <c r="G81" s="401" t="s">
        <v>673</v>
      </c>
      <c r="H81" s="401" t="s">
        <v>674</v>
      </c>
      <c r="I81" s="403">
        <v>9.7200000000000006</v>
      </c>
      <c r="J81" s="403">
        <v>3800</v>
      </c>
      <c r="K81" s="404">
        <v>36921.939999999995</v>
      </c>
    </row>
    <row r="82" spans="1:11" ht="14.4" customHeight="1" x14ac:dyDescent="0.3">
      <c r="A82" s="399" t="s">
        <v>418</v>
      </c>
      <c r="B82" s="400" t="s">
        <v>419</v>
      </c>
      <c r="C82" s="401" t="s">
        <v>423</v>
      </c>
      <c r="D82" s="402" t="s">
        <v>498</v>
      </c>
      <c r="E82" s="401" t="s">
        <v>1301</v>
      </c>
      <c r="F82" s="402" t="s">
        <v>1302</v>
      </c>
      <c r="G82" s="401" t="s">
        <v>675</v>
      </c>
      <c r="H82" s="401" t="s">
        <v>676</v>
      </c>
      <c r="I82" s="403">
        <v>80.465000000000003</v>
      </c>
      <c r="J82" s="403">
        <v>8</v>
      </c>
      <c r="K82" s="404">
        <v>643.72</v>
      </c>
    </row>
    <row r="83" spans="1:11" ht="14.4" customHeight="1" x14ac:dyDescent="0.3">
      <c r="A83" s="399" t="s">
        <v>418</v>
      </c>
      <c r="B83" s="400" t="s">
        <v>419</v>
      </c>
      <c r="C83" s="401" t="s">
        <v>423</v>
      </c>
      <c r="D83" s="402" t="s">
        <v>498</v>
      </c>
      <c r="E83" s="401" t="s">
        <v>1301</v>
      </c>
      <c r="F83" s="402" t="s">
        <v>1302</v>
      </c>
      <c r="G83" s="401" t="s">
        <v>677</v>
      </c>
      <c r="H83" s="401" t="s">
        <v>678</v>
      </c>
      <c r="I83" s="403">
        <v>11.659999999999998</v>
      </c>
      <c r="J83" s="403">
        <v>380</v>
      </c>
      <c r="K83" s="404">
        <v>4432.5</v>
      </c>
    </row>
    <row r="84" spans="1:11" ht="14.4" customHeight="1" x14ac:dyDescent="0.3">
      <c r="A84" s="399" t="s">
        <v>418</v>
      </c>
      <c r="B84" s="400" t="s">
        <v>419</v>
      </c>
      <c r="C84" s="401" t="s">
        <v>423</v>
      </c>
      <c r="D84" s="402" t="s">
        <v>498</v>
      </c>
      <c r="E84" s="401" t="s">
        <v>1301</v>
      </c>
      <c r="F84" s="402" t="s">
        <v>1302</v>
      </c>
      <c r="G84" s="401" t="s">
        <v>679</v>
      </c>
      <c r="H84" s="401" t="s">
        <v>680</v>
      </c>
      <c r="I84" s="403">
        <v>10.370000000000001</v>
      </c>
      <c r="J84" s="403">
        <v>420</v>
      </c>
      <c r="K84" s="404">
        <v>4355.2299999999996</v>
      </c>
    </row>
    <row r="85" spans="1:11" ht="14.4" customHeight="1" x14ac:dyDescent="0.3">
      <c r="A85" s="399" t="s">
        <v>418</v>
      </c>
      <c r="B85" s="400" t="s">
        <v>419</v>
      </c>
      <c r="C85" s="401" t="s">
        <v>423</v>
      </c>
      <c r="D85" s="402" t="s">
        <v>498</v>
      </c>
      <c r="E85" s="401" t="s">
        <v>1301</v>
      </c>
      <c r="F85" s="402" t="s">
        <v>1302</v>
      </c>
      <c r="G85" s="401" t="s">
        <v>681</v>
      </c>
      <c r="H85" s="401" t="s">
        <v>682</v>
      </c>
      <c r="I85" s="403">
        <v>15.55</v>
      </c>
      <c r="J85" s="403">
        <v>4080</v>
      </c>
      <c r="K85" s="404">
        <v>63437.88</v>
      </c>
    </row>
    <row r="86" spans="1:11" ht="14.4" customHeight="1" x14ac:dyDescent="0.3">
      <c r="A86" s="399" t="s">
        <v>418</v>
      </c>
      <c r="B86" s="400" t="s">
        <v>419</v>
      </c>
      <c r="C86" s="401" t="s">
        <v>423</v>
      </c>
      <c r="D86" s="402" t="s">
        <v>498</v>
      </c>
      <c r="E86" s="401" t="s">
        <v>1301</v>
      </c>
      <c r="F86" s="402" t="s">
        <v>1302</v>
      </c>
      <c r="G86" s="401" t="s">
        <v>683</v>
      </c>
      <c r="H86" s="401" t="s">
        <v>684</v>
      </c>
      <c r="I86" s="403">
        <v>9.06</v>
      </c>
      <c r="J86" s="403">
        <v>3880</v>
      </c>
      <c r="K86" s="404">
        <v>35164.049999999996</v>
      </c>
    </row>
    <row r="87" spans="1:11" ht="14.4" customHeight="1" x14ac:dyDescent="0.3">
      <c r="A87" s="399" t="s">
        <v>418</v>
      </c>
      <c r="B87" s="400" t="s">
        <v>419</v>
      </c>
      <c r="C87" s="401" t="s">
        <v>423</v>
      </c>
      <c r="D87" s="402" t="s">
        <v>498</v>
      </c>
      <c r="E87" s="401" t="s">
        <v>1301</v>
      </c>
      <c r="F87" s="402" t="s">
        <v>1302</v>
      </c>
      <c r="G87" s="401" t="s">
        <v>685</v>
      </c>
      <c r="H87" s="401" t="s">
        <v>686</v>
      </c>
      <c r="I87" s="403">
        <v>10097.382000000001</v>
      </c>
      <c r="J87" s="403">
        <v>10</v>
      </c>
      <c r="K87" s="404">
        <v>100973.82</v>
      </c>
    </row>
    <row r="88" spans="1:11" ht="14.4" customHeight="1" x14ac:dyDescent="0.3">
      <c r="A88" s="399" t="s">
        <v>418</v>
      </c>
      <c r="B88" s="400" t="s">
        <v>419</v>
      </c>
      <c r="C88" s="401" t="s">
        <v>423</v>
      </c>
      <c r="D88" s="402" t="s">
        <v>498</v>
      </c>
      <c r="E88" s="401" t="s">
        <v>1301</v>
      </c>
      <c r="F88" s="402" t="s">
        <v>1302</v>
      </c>
      <c r="G88" s="401" t="s">
        <v>687</v>
      </c>
      <c r="H88" s="401" t="s">
        <v>688</v>
      </c>
      <c r="I88" s="403">
        <v>34618.857000000004</v>
      </c>
      <c r="J88" s="403">
        <v>10</v>
      </c>
      <c r="K88" s="404">
        <v>346188.57</v>
      </c>
    </row>
    <row r="89" spans="1:11" ht="14.4" customHeight="1" x14ac:dyDescent="0.3">
      <c r="A89" s="399" t="s">
        <v>418</v>
      </c>
      <c r="B89" s="400" t="s">
        <v>419</v>
      </c>
      <c r="C89" s="401" t="s">
        <v>423</v>
      </c>
      <c r="D89" s="402" t="s">
        <v>498</v>
      </c>
      <c r="E89" s="401" t="s">
        <v>1301</v>
      </c>
      <c r="F89" s="402" t="s">
        <v>1302</v>
      </c>
      <c r="G89" s="401" t="s">
        <v>689</v>
      </c>
      <c r="H89" s="401" t="s">
        <v>690</v>
      </c>
      <c r="I89" s="403">
        <v>51.79</v>
      </c>
      <c r="J89" s="403">
        <v>10</v>
      </c>
      <c r="K89" s="404">
        <v>517.88</v>
      </c>
    </row>
    <row r="90" spans="1:11" ht="14.4" customHeight="1" x14ac:dyDescent="0.3">
      <c r="A90" s="399" t="s">
        <v>418</v>
      </c>
      <c r="B90" s="400" t="s">
        <v>419</v>
      </c>
      <c r="C90" s="401" t="s">
        <v>423</v>
      </c>
      <c r="D90" s="402" t="s">
        <v>498</v>
      </c>
      <c r="E90" s="401" t="s">
        <v>1301</v>
      </c>
      <c r="F90" s="402" t="s">
        <v>1302</v>
      </c>
      <c r="G90" s="401" t="s">
        <v>691</v>
      </c>
      <c r="H90" s="401" t="s">
        <v>692</v>
      </c>
      <c r="I90" s="403">
        <v>21.05</v>
      </c>
      <c r="J90" s="403">
        <v>648</v>
      </c>
      <c r="K90" s="404">
        <v>13642.98</v>
      </c>
    </row>
    <row r="91" spans="1:11" ht="14.4" customHeight="1" x14ac:dyDescent="0.3">
      <c r="A91" s="399" t="s">
        <v>418</v>
      </c>
      <c r="B91" s="400" t="s">
        <v>419</v>
      </c>
      <c r="C91" s="401" t="s">
        <v>423</v>
      </c>
      <c r="D91" s="402" t="s">
        <v>498</v>
      </c>
      <c r="E91" s="401" t="s">
        <v>1301</v>
      </c>
      <c r="F91" s="402" t="s">
        <v>1302</v>
      </c>
      <c r="G91" s="401" t="s">
        <v>693</v>
      </c>
      <c r="H91" s="401" t="s">
        <v>694</v>
      </c>
      <c r="I91" s="403">
        <v>11.659999999999998</v>
      </c>
      <c r="J91" s="403">
        <v>790</v>
      </c>
      <c r="K91" s="404">
        <v>9214.8700000000008</v>
      </c>
    </row>
    <row r="92" spans="1:11" ht="14.4" customHeight="1" x14ac:dyDescent="0.3">
      <c r="A92" s="399" t="s">
        <v>418</v>
      </c>
      <c r="B92" s="400" t="s">
        <v>419</v>
      </c>
      <c r="C92" s="401" t="s">
        <v>423</v>
      </c>
      <c r="D92" s="402" t="s">
        <v>498</v>
      </c>
      <c r="E92" s="401" t="s">
        <v>1301</v>
      </c>
      <c r="F92" s="402" t="s">
        <v>1302</v>
      </c>
      <c r="G92" s="401" t="s">
        <v>695</v>
      </c>
      <c r="H92" s="401" t="s">
        <v>696</v>
      </c>
      <c r="I92" s="403">
        <v>10.287894736842102</v>
      </c>
      <c r="J92" s="403">
        <v>4300</v>
      </c>
      <c r="K92" s="404">
        <v>44225.5</v>
      </c>
    </row>
    <row r="93" spans="1:11" ht="14.4" customHeight="1" x14ac:dyDescent="0.3">
      <c r="A93" s="399" t="s">
        <v>418</v>
      </c>
      <c r="B93" s="400" t="s">
        <v>419</v>
      </c>
      <c r="C93" s="401" t="s">
        <v>423</v>
      </c>
      <c r="D93" s="402" t="s">
        <v>498</v>
      </c>
      <c r="E93" s="401" t="s">
        <v>1301</v>
      </c>
      <c r="F93" s="402" t="s">
        <v>1302</v>
      </c>
      <c r="G93" s="401" t="s">
        <v>697</v>
      </c>
      <c r="H93" s="401" t="s">
        <v>698</v>
      </c>
      <c r="I93" s="403">
        <v>16.529999999999994</v>
      </c>
      <c r="J93" s="403">
        <v>25704</v>
      </c>
      <c r="K93" s="404">
        <v>424851.10000000003</v>
      </c>
    </row>
    <row r="94" spans="1:11" ht="14.4" customHeight="1" x14ac:dyDescent="0.3">
      <c r="A94" s="399" t="s">
        <v>418</v>
      </c>
      <c r="B94" s="400" t="s">
        <v>419</v>
      </c>
      <c r="C94" s="401" t="s">
        <v>423</v>
      </c>
      <c r="D94" s="402" t="s">
        <v>498</v>
      </c>
      <c r="E94" s="401" t="s">
        <v>1301</v>
      </c>
      <c r="F94" s="402" t="s">
        <v>1302</v>
      </c>
      <c r="G94" s="401" t="s">
        <v>699</v>
      </c>
      <c r="H94" s="401" t="s">
        <v>700</v>
      </c>
      <c r="I94" s="403">
        <v>17.550000000000004</v>
      </c>
      <c r="J94" s="403">
        <v>3240</v>
      </c>
      <c r="K94" s="404">
        <v>56845.800000000017</v>
      </c>
    </row>
    <row r="95" spans="1:11" ht="14.4" customHeight="1" x14ac:dyDescent="0.3">
      <c r="A95" s="399" t="s">
        <v>418</v>
      </c>
      <c r="B95" s="400" t="s">
        <v>419</v>
      </c>
      <c r="C95" s="401" t="s">
        <v>423</v>
      </c>
      <c r="D95" s="402" t="s">
        <v>498</v>
      </c>
      <c r="E95" s="401" t="s">
        <v>1301</v>
      </c>
      <c r="F95" s="402" t="s">
        <v>1302</v>
      </c>
      <c r="G95" s="401" t="s">
        <v>701</v>
      </c>
      <c r="H95" s="401" t="s">
        <v>702</v>
      </c>
      <c r="I95" s="403">
        <v>10.370000000000001</v>
      </c>
      <c r="J95" s="403">
        <v>5850</v>
      </c>
      <c r="K95" s="404">
        <v>60662.73000000001</v>
      </c>
    </row>
    <row r="96" spans="1:11" ht="14.4" customHeight="1" x14ac:dyDescent="0.3">
      <c r="A96" s="399" t="s">
        <v>418</v>
      </c>
      <c r="B96" s="400" t="s">
        <v>419</v>
      </c>
      <c r="C96" s="401" t="s">
        <v>423</v>
      </c>
      <c r="D96" s="402" t="s">
        <v>498</v>
      </c>
      <c r="E96" s="401" t="s">
        <v>1301</v>
      </c>
      <c r="F96" s="402" t="s">
        <v>1302</v>
      </c>
      <c r="G96" s="401" t="s">
        <v>703</v>
      </c>
      <c r="H96" s="401" t="s">
        <v>704</v>
      </c>
      <c r="I96" s="403">
        <v>18.75</v>
      </c>
      <c r="J96" s="403">
        <v>1188</v>
      </c>
      <c r="K96" s="404">
        <v>22280.940000000006</v>
      </c>
    </row>
    <row r="97" spans="1:11" ht="14.4" customHeight="1" x14ac:dyDescent="0.3">
      <c r="A97" s="399" t="s">
        <v>418</v>
      </c>
      <c r="B97" s="400" t="s">
        <v>419</v>
      </c>
      <c r="C97" s="401" t="s">
        <v>423</v>
      </c>
      <c r="D97" s="402" t="s">
        <v>498</v>
      </c>
      <c r="E97" s="401" t="s">
        <v>1301</v>
      </c>
      <c r="F97" s="402" t="s">
        <v>1302</v>
      </c>
      <c r="G97" s="401" t="s">
        <v>705</v>
      </c>
      <c r="H97" s="401" t="s">
        <v>706</v>
      </c>
      <c r="I97" s="403">
        <v>20.740000000000002</v>
      </c>
      <c r="J97" s="403">
        <v>340</v>
      </c>
      <c r="K97" s="404">
        <v>7051.420000000001</v>
      </c>
    </row>
    <row r="98" spans="1:11" ht="14.4" customHeight="1" x14ac:dyDescent="0.3">
      <c r="A98" s="399" t="s">
        <v>418</v>
      </c>
      <c r="B98" s="400" t="s">
        <v>419</v>
      </c>
      <c r="C98" s="401" t="s">
        <v>423</v>
      </c>
      <c r="D98" s="402" t="s">
        <v>498</v>
      </c>
      <c r="E98" s="401" t="s">
        <v>1301</v>
      </c>
      <c r="F98" s="402" t="s">
        <v>1302</v>
      </c>
      <c r="G98" s="401" t="s">
        <v>707</v>
      </c>
      <c r="H98" s="401" t="s">
        <v>708</v>
      </c>
      <c r="I98" s="403">
        <v>12.960000000000006</v>
      </c>
      <c r="J98" s="403">
        <v>870</v>
      </c>
      <c r="K98" s="404">
        <v>11274.449999999997</v>
      </c>
    </row>
    <row r="99" spans="1:11" ht="14.4" customHeight="1" x14ac:dyDescent="0.3">
      <c r="A99" s="399" t="s">
        <v>418</v>
      </c>
      <c r="B99" s="400" t="s">
        <v>419</v>
      </c>
      <c r="C99" s="401" t="s">
        <v>423</v>
      </c>
      <c r="D99" s="402" t="s">
        <v>498</v>
      </c>
      <c r="E99" s="401" t="s">
        <v>1301</v>
      </c>
      <c r="F99" s="402" t="s">
        <v>1302</v>
      </c>
      <c r="G99" s="401" t="s">
        <v>709</v>
      </c>
      <c r="H99" s="401" t="s">
        <v>710</v>
      </c>
      <c r="I99" s="403">
        <v>9.6800000000000033</v>
      </c>
      <c r="J99" s="403">
        <v>1100</v>
      </c>
      <c r="K99" s="404">
        <v>10648</v>
      </c>
    </row>
    <row r="100" spans="1:11" ht="14.4" customHeight="1" x14ac:dyDescent="0.3">
      <c r="A100" s="399" t="s">
        <v>418</v>
      </c>
      <c r="B100" s="400" t="s">
        <v>419</v>
      </c>
      <c r="C100" s="401" t="s">
        <v>423</v>
      </c>
      <c r="D100" s="402" t="s">
        <v>498</v>
      </c>
      <c r="E100" s="401" t="s">
        <v>1301</v>
      </c>
      <c r="F100" s="402" t="s">
        <v>1302</v>
      </c>
      <c r="G100" s="401" t="s">
        <v>711</v>
      </c>
      <c r="H100" s="401" t="s">
        <v>712</v>
      </c>
      <c r="I100" s="403">
        <v>32.389999999999993</v>
      </c>
      <c r="J100" s="403">
        <v>380</v>
      </c>
      <c r="K100" s="404">
        <v>12308.84</v>
      </c>
    </row>
    <row r="101" spans="1:11" ht="14.4" customHeight="1" x14ac:dyDescent="0.3">
      <c r="A101" s="399" t="s">
        <v>418</v>
      </c>
      <c r="B101" s="400" t="s">
        <v>419</v>
      </c>
      <c r="C101" s="401" t="s">
        <v>423</v>
      </c>
      <c r="D101" s="402" t="s">
        <v>498</v>
      </c>
      <c r="E101" s="401" t="s">
        <v>1301</v>
      </c>
      <c r="F101" s="402" t="s">
        <v>1302</v>
      </c>
      <c r="G101" s="401" t="s">
        <v>713</v>
      </c>
      <c r="H101" s="401" t="s">
        <v>714</v>
      </c>
      <c r="I101" s="403">
        <v>43.56</v>
      </c>
      <c r="J101" s="403">
        <v>20</v>
      </c>
      <c r="K101" s="404">
        <v>871.2</v>
      </c>
    </row>
    <row r="102" spans="1:11" ht="14.4" customHeight="1" x14ac:dyDescent="0.3">
      <c r="A102" s="399" t="s">
        <v>418</v>
      </c>
      <c r="B102" s="400" t="s">
        <v>419</v>
      </c>
      <c r="C102" s="401" t="s">
        <v>423</v>
      </c>
      <c r="D102" s="402" t="s">
        <v>498</v>
      </c>
      <c r="E102" s="401" t="s">
        <v>1301</v>
      </c>
      <c r="F102" s="402" t="s">
        <v>1302</v>
      </c>
      <c r="G102" s="401" t="s">
        <v>715</v>
      </c>
      <c r="H102" s="401" t="s">
        <v>716</v>
      </c>
      <c r="I102" s="403">
        <v>11.650000000000004</v>
      </c>
      <c r="J102" s="403">
        <v>230</v>
      </c>
      <c r="K102" s="404">
        <v>2680.03</v>
      </c>
    </row>
    <row r="103" spans="1:11" ht="14.4" customHeight="1" x14ac:dyDescent="0.3">
      <c r="A103" s="399" t="s">
        <v>418</v>
      </c>
      <c r="B103" s="400" t="s">
        <v>419</v>
      </c>
      <c r="C103" s="401" t="s">
        <v>423</v>
      </c>
      <c r="D103" s="402" t="s">
        <v>498</v>
      </c>
      <c r="E103" s="401" t="s">
        <v>1301</v>
      </c>
      <c r="F103" s="402" t="s">
        <v>1302</v>
      </c>
      <c r="G103" s="401" t="s">
        <v>717</v>
      </c>
      <c r="H103" s="401" t="s">
        <v>718</v>
      </c>
      <c r="I103" s="403">
        <v>266.2</v>
      </c>
      <c r="J103" s="403">
        <v>4</v>
      </c>
      <c r="K103" s="404">
        <v>1064.8</v>
      </c>
    </row>
    <row r="104" spans="1:11" ht="14.4" customHeight="1" x14ac:dyDescent="0.3">
      <c r="A104" s="399" t="s">
        <v>418</v>
      </c>
      <c r="B104" s="400" t="s">
        <v>419</v>
      </c>
      <c r="C104" s="401" t="s">
        <v>423</v>
      </c>
      <c r="D104" s="402" t="s">
        <v>498</v>
      </c>
      <c r="E104" s="401" t="s">
        <v>1301</v>
      </c>
      <c r="F104" s="402" t="s">
        <v>1302</v>
      </c>
      <c r="G104" s="401" t="s">
        <v>719</v>
      </c>
      <c r="H104" s="401" t="s">
        <v>720</v>
      </c>
      <c r="I104" s="403">
        <v>3414.62</v>
      </c>
      <c r="J104" s="403">
        <v>2</v>
      </c>
      <c r="K104" s="404">
        <v>6829.24</v>
      </c>
    </row>
    <row r="105" spans="1:11" ht="14.4" customHeight="1" x14ac:dyDescent="0.3">
      <c r="A105" s="399" t="s">
        <v>418</v>
      </c>
      <c r="B105" s="400" t="s">
        <v>419</v>
      </c>
      <c r="C105" s="401" t="s">
        <v>423</v>
      </c>
      <c r="D105" s="402" t="s">
        <v>498</v>
      </c>
      <c r="E105" s="401" t="s">
        <v>1301</v>
      </c>
      <c r="F105" s="402" t="s">
        <v>1302</v>
      </c>
      <c r="G105" s="401" t="s">
        <v>721</v>
      </c>
      <c r="H105" s="401" t="s">
        <v>722</v>
      </c>
      <c r="I105" s="403">
        <v>9196</v>
      </c>
      <c r="J105" s="403">
        <v>3</v>
      </c>
      <c r="K105" s="404">
        <v>27588</v>
      </c>
    </row>
    <row r="106" spans="1:11" ht="14.4" customHeight="1" x14ac:dyDescent="0.3">
      <c r="A106" s="399" t="s">
        <v>418</v>
      </c>
      <c r="B106" s="400" t="s">
        <v>419</v>
      </c>
      <c r="C106" s="401" t="s">
        <v>423</v>
      </c>
      <c r="D106" s="402" t="s">
        <v>498</v>
      </c>
      <c r="E106" s="401" t="s">
        <v>1301</v>
      </c>
      <c r="F106" s="402" t="s">
        <v>1302</v>
      </c>
      <c r="G106" s="401" t="s">
        <v>723</v>
      </c>
      <c r="H106" s="401" t="s">
        <v>724</v>
      </c>
      <c r="I106" s="403">
        <v>9075</v>
      </c>
      <c r="J106" s="403">
        <v>2</v>
      </c>
      <c r="K106" s="404">
        <v>18150</v>
      </c>
    </row>
    <row r="107" spans="1:11" ht="14.4" customHeight="1" x14ac:dyDescent="0.3">
      <c r="A107" s="399" t="s">
        <v>418</v>
      </c>
      <c r="B107" s="400" t="s">
        <v>419</v>
      </c>
      <c r="C107" s="401" t="s">
        <v>423</v>
      </c>
      <c r="D107" s="402" t="s">
        <v>498</v>
      </c>
      <c r="E107" s="401" t="s">
        <v>1301</v>
      </c>
      <c r="F107" s="402" t="s">
        <v>1302</v>
      </c>
      <c r="G107" s="401" t="s">
        <v>725</v>
      </c>
      <c r="H107" s="401" t="s">
        <v>726</v>
      </c>
      <c r="I107" s="403">
        <v>965.9</v>
      </c>
      <c r="J107" s="403">
        <v>1</v>
      </c>
      <c r="K107" s="404">
        <v>965.9</v>
      </c>
    </row>
    <row r="108" spans="1:11" ht="14.4" customHeight="1" x14ac:dyDescent="0.3">
      <c r="A108" s="399" t="s">
        <v>418</v>
      </c>
      <c r="B108" s="400" t="s">
        <v>419</v>
      </c>
      <c r="C108" s="401" t="s">
        <v>423</v>
      </c>
      <c r="D108" s="402" t="s">
        <v>498</v>
      </c>
      <c r="E108" s="401" t="s">
        <v>1301</v>
      </c>
      <c r="F108" s="402" t="s">
        <v>1302</v>
      </c>
      <c r="G108" s="401" t="s">
        <v>727</v>
      </c>
      <c r="H108" s="401" t="s">
        <v>728</v>
      </c>
      <c r="I108" s="403">
        <v>16089.140000000001</v>
      </c>
      <c r="J108" s="403">
        <v>4</v>
      </c>
      <c r="K108" s="404">
        <v>64356.560000000005</v>
      </c>
    </row>
    <row r="109" spans="1:11" ht="14.4" customHeight="1" x14ac:dyDescent="0.3">
      <c r="A109" s="399" t="s">
        <v>418</v>
      </c>
      <c r="B109" s="400" t="s">
        <v>419</v>
      </c>
      <c r="C109" s="401" t="s">
        <v>423</v>
      </c>
      <c r="D109" s="402" t="s">
        <v>498</v>
      </c>
      <c r="E109" s="401" t="s">
        <v>1301</v>
      </c>
      <c r="F109" s="402" t="s">
        <v>1302</v>
      </c>
      <c r="G109" s="401" t="s">
        <v>729</v>
      </c>
      <c r="H109" s="401" t="s">
        <v>730</v>
      </c>
      <c r="I109" s="403">
        <v>52.03</v>
      </c>
      <c r="J109" s="403">
        <v>2</v>
      </c>
      <c r="K109" s="404">
        <v>104.06</v>
      </c>
    </row>
    <row r="110" spans="1:11" ht="14.4" customHeight="1" x14ac:dyDescent="0.3">
      <c r="A110" s="399" t="s">
        <v>418</v>
      </c>
      <c r="B110" s="400" t="s">
        <v>419</v>
      </c>
      <c r="C110" s="401" t="s">
        <v>423</v>
      </c>
      <c r="D110" s="402" t="s">
        <v>498</v>
      </c>
      <c r="E110" s="401" t="s">
        <v>1301</v>
      </c>
      <c r="F110" s="402" t="s">
        <v>1302</v>
      </c>
      <c r="G110" s="401" t="s">
        <v>731</v>
      </c>
      <c r="H110" s="401" t="s">
        <v>732</v>
      </c>
      <c r="I110" s="403">
        <v>48.713684210526303</v>
      </c>
      <c r="J110" s="403">
        <v>190</v>
      </c>
      <c r="K110" s="404">
        <v>9256.159999999998</v>
      </c>
    </row>
    <row r="111" spans="1:11" ht="14.4" customHeight="1" x14ac:dyDescent="0.3">
      <c r="A111" s="399" t="s">
        <v>418</v>
      </c>
      <c r="B111" s="400" t="s">
        <v>419</v>
      </c>
      <c r="C111" s="401" t="s">
        <v>423</v>
      </c>
      <c r="D111" s="402" t="s">
        <v>498</v>
      </c>
      <c r="E111" s="401" t="s">
        <v>1301</v>
      </c>
      <c r="F111" s="402" t="s">
        <v>1302</v>
      </c>
      <c r="G111" s="401" t="s">
        <v>733</v>
      </c>
      <c r="H111" s="401" t="s">
        <v>734</v>
      </c>
      <c r="I111" s="403">
        <v>48.848999999999982</v>
      </c>
      <c r="J111" s="403">
        <v>195</v>
      </c>
      <c r="K111" s="404">
        <v>9513.1799999999985</v>
      </c>
    </row>
    <row r="112" spans="1:11" ht="14.4" customHeight="1" x14ac:dyDescent="0.3">
      <c r="A112" s="399" t="s">
        <v>418</v>
      </c>
      <c r="B112" s="400" t="s">
        <v>419</v>
      </c>
      <c r="C112" s="401" t="s">
        <v>423</v>
      </c>
      <c r="D112" s="402" t="s">
        <v>498</v>
      </c>
      <c r="E112" s="401" t="s">
        <v>1301</v>
      </c>
      <c r="F112" s="402" t="s">
        <v>1302</v>
      </c>
      <c r="G112" s="401" t="s">
        <v>735</v>
      </c>
      <c r="H112" s="401" t="s">
        <v>736</v>
      </c>
      <c r="I112" s="403">
        <v>48.703157894736819</v>
      </c>
      <c r="J112" s="403">
        <v>190</v>
      </c>
      <c r="K112" s="404">
        <v>9253.6800000000039</v>
      </c>
    </row>
    <row r="113" spans="1:11" ht="14.4" customHeight="1" x14ac:dyDescent="0.3">
      <c r="A113" s="399" t="s">
        <v>418</v>
      </c>
      <c r="B113" s="400" t="s">
        <v>419</v>
      </c>
      <c r="C113" s="401" t="s">
        <v>423</v>
      </c>
      <c r="D113" s="402" t="s">
        <v>498</v>
      </c>
      <c r="E113" s="401" t="s">
        <v>1301</v>
      </c>
      <c r="F113" s="402" t="s">
        <v>1302</v>
      </c>
      <c r="G113" s="401" t="s">
        <v>737</v>
      </c>
      <c r="H113" s="401" t="s">
        <v>738</v>
      </c>
      <c r="I113" s="403">
        <v>48.703157894736819</v>
      </c>
      <c r="J113" s="403">
        <v>190</v>
      </c>
      <c r="K113" s="404">
        <v>9253.7000000000025</v>
      </c>
    </row>
    <row r="114" spans="1:11" ht="14.4" customHeight="1" x14ac:dyDescent="0.3">
      <c r="A114" s="399" t="s">
        <v>418</v>
      </c>
      <c r="B114" s="400" t="s">
        <v>419</v>
      </c>
      <c r="C114" s="401" t="s">
        <v>423</v>
      </c>
      <c r="D114" s="402" t="s">
        <v>498</v>
      </c>
      <c r="E114" s="401" t="s">
        <v>1301</v>
      </c>
      <c r="F114" s="402" t="s">
        <v>1302</v>
      </c>
      <c r="G114" s="401" t="s">
        <v>739</v>
      </c>
      <c r="H114" s="401" t="s">
        <v>740</v>
      </c>
      <c r="I114" s="403">
        <v>52.03</v>
      </c>
      <c r="J114" s="403">
        <v>4</v>
      </c>
      <c r="K114" s="404">
        <v>208.12</v>
      </c>
    </row>
    <row r="115" spans="1:11" ht="14.4" customHeight="1" x14ac:dyDescent="0.3">
      <c r="A115" s="399" t="s">
        <v>418</v>
      </c>
      <c r="B115" s="400" t="s">
        <v>419</v>
      </c>
      <c r="C115" s="401" t="s">
        <v>423</v>
      </c>
      <c r="D115" s="402" t="s">
        <v>498</v>
      </c>
      <c r="E115" s="401" t="s">
        <v>1301</v>
      </c>
      <c r="F115" s="402" t="s">
        <v>1302</v>
      </c>
      <c r="G115" s="401" t="s">
        <v>741</v>
      </c>
      <c r="H115" s="401" t="s">
        <v>742</v>
      </c>
      <c r="I115" s="403">
        <v>10890</v>
      </c>
      <c r="J115" s="403">
        <v>3</v>
      </c>
      <c r="K115" s="404">
        <v>32670</v>
      </c>
    </row>
    <row r="116" spans="1:11" ht="14.4" customHeight="1" x14ac:dyDescent="0.3">
      <c r="A116" s="399" t="s">
        <v>418</v>
      </c>
      <c r="B116" s="400" t="s">
        <v>419</v>
      </c>
      <c r="C116" s="401" t="s">
        <v>423</v>
      </c>
      <c r="D116" s="402" t="s">
        <v>498</v>
      </c>
      <c r="E116" s="401" t="s">
        <v>1301</v>
      </c>
      <c r="F116" s="402" t="s">
        <v>1302</v>
      </c>
      <c r="G116" s="401" t="s">
        <v>743</v>
      </c>
      <c r="H116" s="401" t="s">
        <v>744</v>
      </c>
      <c r="I116" s="403">
        <v>48.713684210526303</v>
      </c>
      <c r="J116" s="403">
        <v>570</v>
      </c>
      <c r="K116" s="404">
        <v>27768.219999999994</v>
      </c>
    </row>
    <row r="117" spans="1:11" ht="14.4" customHeight="1" x14ac:dyDescent="0.3">
      <c r="A117" s="399" t="s">
        <v>418</v>
      </c>
      <c r="B117" s="400" t="s">
        <v>419</v>
      </c>
      <c r="C117" s="401" t="s">
        <v>423</v>
      </c>
      <c r="D117" s="402" t="s">
        <v>498</v>
      </c>
      <c r="E117" s="401" t="s">
        <v>1301</v>
      </c>
      <c r="F117" s="402" t="s">
        <v>1302</v>
      </c>
      <c r="G117" s="401" t="s">
        <v>745</v>
      </c>
      <c r="H117" s="401" t="s">
        <v>746</v>
      </c>
      <c r="I117" s="403">
        <v>48.713684210526303</v>
      </c>
      <c r="J117" s="403">
        <v>570</v>
      </c>
      <c r="K117" s="404">
        <v>27768.159999999989</v>
      </c>
    </row>
    <row r="118" spans="1:11" ht="14.4" customHeight="1" x14ac:dyDescent="0.3">
      <c r="A118" s="399" t="s">
        <v>418</v>
      </c>
      <c r="B118" s="400" t="s">
        <v>419</v>
      </c>
      <c r="C118" s="401" t="s">
        <v>423</v>
      </c>
      <c r="D118" s="402" t="s">
        <v>498</v>
      </c>
      <c r="E118" s="401" t="s">
        <v>1301</v>
      </c>
      <c r="F118" s="402" t="s">
        <v>1302</v>
      </c>
      <c r="G118" s="401" t="s">
        <v>747</v>
      </c>
      <c r="H118" s="401" t="s">
        <v>748</v>
      </c>
      <c r="I118" s="403">
        <v>4017.2000000000003</v>
      </c>
      <c r="J118" s="403">
        <v>8</v>
      </c>
      <c r="K118" s="404">
        <v>32137.599999999999</v>
      </c>
    </row>
    <row r="119" spans="1:11" ht="14.4" customHeight="1" x14ac:dyDescent="0.3">
      <c r="A119" s="399" t="s">
        <v>418</v>
      </c>
      <c r="B119" s="400" t="s">
        <v>419</v>
      </c>
      <c r="C119" s="401" t="s">
        <v>423</v>
      </c>
      <c r="D119" s="402" t="s">
        <v>498</v>
      </c>
      <c r="E119" s="401" t="s">
        <v>1301</v>
      </c>
      <c r="F119" s="402" t="s">
        <v>1302</v>
      </c>
      <c r="G119" s="401" t="s">
        <v>749</v>
      </c>
      <c r="H119" s="401" t="s">
        <v>750</v>
      </c>
      <c r="I119" s="403">
        <v>104.66499999999999</v>
      </c>
      <c r="J119" s="403">
        <v>10</v>
      </c>
      <c r="K119" s="404">
        <v>1047.8599999999999</v>
      </c>
    </row>
    <row r="120" spans="1:11" ht="14.4" customHeight="1" x14ac:dyDescent="0.3">
      <c r="A120" s="399" t="s">
        <v>418</v>
      </c>
      <c r="B120" s="400" t="s">
        <v>419</v>
      </c>
      <c r="C120" s="401" t="s">
        <v>423</v>
      </c>
      <c r="D120" s="402" t="s">
        <v>498</v>
      </c>
      <c r="E120" s="401" t="s">
        <v>1301</v>
      </c>
      <c r="F120" s="402" t="s">
        <v>1302</v>
      </c>
      <c r="G120" s="401" t="s">
        <v>751</v>
      </c>
      <c r="H120" s="401" t="s">
        <v>752</v>
      </c>
      <c r="I120" s="403">
        <v>4686.33</v>
      </c>
      <c r="J120" s="403">
        <v>3</v>
      </c>
      <c r="K120" s="404">
        <v>14058.99</v>
      </c>
    </row>
    <row r="121" spans="1:11" ht="14.4" customHeight="1" x14ac:dyDescent="0.3">
      <c r="A121" s="399" t="s">
        <v>418</v>
      </c>
      <c r="B121" s="400" t="s">
        <v>419</v>
      </c>
      <c r="C121" s="401" t="s">
        <v>423</v>
      </c>
      <c r="D121" s="402" t="s">
        <v>498</v>
      </c>
      <c r="E121" s="401" t="s">
        <v>1301</v>
      </c>
      <c r="F121" s="402" t="s">
        <v>1302</v>
      </c>
      <c r="G121" s="401" t="s">
        <v>753</v>
      </c>
      <c r="H121" s="401" t="s">
        <v>754</v>
      </c>
      <c r="I121" s="403">
        <v>8569.2199999999993</v>
      </c>
      <c r="J121" s="403">
        <v>5</v>
      </c>
      <c r="K121" s="404">
        <v>42846.1</v>
      </c>
    </row>
    <row r="122" spans="1:11" ht="14.4" customHeight="1" x14ac:dyDescent="0.3">
      <c r="A122" s="399" t="s">
        <v>418</v>
      </c>
      <c r="B122" s="400" t="s">
        <v>419</v>
      </c>
      <c r="C122" s="401" t="s">
        <v>423</v>
      </c>
      <c r="D122" s="402" t="s">
        <v>498</v>
      </c>
      <c r="E122" s="401" t="s">
        <v>1301</v>
      </c>
      <c r="F122" s="402" t="s">
        <v>1302</v>
      </c>
      <c r="G122" s="401" t="s">
        <v>755</v>
      </c>
      <c r="H122" s="401" t="s">
        <v>756</v>
      </c>
      <c r="I122" s="403">
        <v>2655.95</v>
      </c>
      <c r="J122" s="403">
        <v>3</v>
      </c>
      <c r="K122" s="404">
        <v>7967.8499999999995</v>
      </c>
    </row>
    <row r="123" spans="1:11" ht="14.4" customHeight="1" x14ac:dyDescent="0.3">
      <c r="A123" s="399" t="s">
        <v>418</v>
      </c>
      <c r="B123" s="400" t="s">
        <v>419</v>
      </c>
      <c r="C123" s="401" t="s">
        <v>423</v>
      </c>
      <c r="D123" s="402" t="s">
        <v>498</v>
      </c>
      <c r="E123" s="401" t="s">
        <v>1301</v>
      </c>
      <c r="F123" s="402" t="s">
        <v>1302</v>
      </c>
      <c r="G123" s="401" t="s">
        <v>757</v>
      </c>
      <c r="H123" s="401" t="s">
        <v>758</v>
      </c>
      <c r="I123" s="403">
        <v>175.95</v>
      </c>
      <c r="J123" s="403">
        <v>3</v>
      </c>
      <c r="K123" s="404">
        <v>527.85</v>
      </c>
    </row>
    <row r="124" spans="1:11" ht="14.4" customHeight="1" x14ac:dyDescent="0.3">
      <c r="A124" s="399" t="s">
        <v>418</v>
      </c>
      <c r="B124" s="400" t="s">
        <v>419</v>
      </c>
      <c r="C124" s="401" t="s">
        <v>423</v>
      </c>
      <c r="D124" s="402" t="s">
        <v>498</v>
      </c>
      <c r="E124" s="401" t="s">
        <v>1301</v>
      </c>
      <c r="F124" s="402" t="s">
        <v>1302</v>
      </c>
      <c r="G124" s="401" t="s">
        <v>759</v>
      </c>
      <c r="H124" s="401" t="s">
        <v>760</v>
      </c>
      <c r="I124" s="403">
        <v>3346.86</v>
      </c>
      <c r="J124" s="403">
        <v>1</v>
      </c>
      <c r="K124" s="404">
        <v>3346.86</v>
      </c>
    </row>
    <row r="125" spans="1:11" ht="14.4" customHeight="1" x14ac:dyDescent="0.3">
      <c r="A125" s="399" t="s">
        <v>418</v>
      </c>
      <c r="B125" s="400" t="s">
        <v>419</v>
      </c>
      <c r="C125" s="401" t="s">
        <v>423</v>
      </c>
      <c r="D125" s="402" t="s">
        <v>498</v>
      </c>
      <c r="E125" s="401" t="s">
        <v>1301</v>
      </c>
      <c r="F125" s="402" t="s">
        <v>1302</v>
      </c>
      <c r="G125" s="401" t="s">
        <v>761</v>
      </c>
      <c r="H125" s="401" t="s">
        <v>762</v>
      </c>
      <c r="I125" s="403">
        <v>2383.7000000000003</v>
      </c>
      <c r="J125" s="403">
        <v>8</v>
      </c>
      <c r="K125" s="404">
        <v>19069.600000000002</v>
      </c>
    </row>
    <row r="126" spans="1:11" ht="14.4" customHeight="1" x14ac:dyDescent="0.3">
      <c r="A126" s="399" t="s">
        <v>418</v>
      </c>
      <c r="B126" s="400" t="s">
        <v>419</v>
      </c>
      <c r="C126" s="401" t="s">
        <v>423</v>
      </c>
      <c r="D126" s="402" t="s">
        <v>498</v>
      </c>
      <c r="E126" s="401" t="s">
        <v>1301</v>
      </c>
      <c r="F126" s="402" t="s">
        <v>1302</v>
      </c>
      <c r="G126" s="401" t="s">
        <v>763</v>
      </c>
      <c r="H126" s="401" t="s">
        <v>764</v>
      </c>
      <c r="I126" s="403">
        <v>3346.8599999999997</v>
      </c>
      <c r="J126" s="403">
        <v>5</v>
      </c>
      <c r="K126" s="404">
        <v>16734.3</v>
      </c>
    </row>
    <row r="127" spans="1:11" ht="14.4" customHeight="1" x14ac:dyDescent="0.3">
      <c r="A127" s="399" t="s">
        <v>418</v>
      </c>
      <c r="B127" s="400" t="s">
        <v>419</v>
      </c>
      <c r="C127" s="401" t="s">
        <v>423</v>
      </c>
      <c r="D127" s="402" t="s">
        <v>498</v>
      </c>
      <c r="E127" s="401" t="s">
        <v>1301</v>
      </c>
      <c r="F127" s="402" t="s">
        <v>1302</v>
      </c>
      <c r="G127" s="401" t="s">
        <v>765</v>
      </c>
      <c r="H127" s="401" t="s">
        <v>766</v>
      </c>
      <c r="I127" s="403">
        <v>4646.5249999999996</v>
      </c>
      <c r="J127" s="403">
        <v>7</v>
      </c>
      <c r="K127" s="404">
        <v>32525.8</v>
      </c>
    </row>
    <row r="128" spans="1:11" ht="14.4" customHeight="1" x14ac:dyDescent="0.3">
      <c r="A128" s="399" t="s">
        <v>418</v>
      </c>
      <c r="B128" s="400" t="s">
        <v>419</v>
      </c>
      <c r="C128" s="401" t="s">
        <v>423</v>
      </c>
      <c r="D128" s="402" t="s">
        <v>498</v>
      </c>
      <c r="E128" s="401" t="s">
        <v>1301</v>
      </c>
      <c r="F128" s="402" t="s">
        <v>1302</v>
      </c>
      <c r="G128" s="401" t="s">
        <v>767</v>
      </c>
      <c r="H128" s="401" t="s">
        <v>768</v>
      </c>
      <c r="I128" s="403">
        <v>18441.009999999998</v>
      </c>
      <c r="J128" s="403">
        <v>3</v>
      </c>
      <c r="K128" s="404">
        <v>55323.03</v>
      </c>
    </row>
    <row r="129" spans="1:11" ht="14.4" customHeight="1" x14ac:dyDescent="0.3">
      <c r="A129" s="399" t="s">
        <v>418</v>
      </c>
      <c r="B129" s="400" t="s">
        <v>419</v>
      </c>
      <c r="C129" s="401" t="s">
        <v>423</v>
      </c>
      <c r="D129" s="402" t="s">
        <v>498</v>
      </c>
      <c r="E129" s="401" t="s">
        <v>1301</v>
      </c>
      <c r="F129" s="402" t="s">
        <v>1302</v>
      </c>
      <c r="G129" s="401" t="s">
        <v>769</v>
      </c>
      <c r="H129" s="401" t="s">
        <v>770</v>
      </c>
      <c r="I129" s="403">
        <v>18.789999999999996</v>
      </c>
      <c r="J129" s="403">
        <v>1080</v>
      </c>
      <c r="K129" s="404">
        <v>20294.62</v>
      </c>
    </row>
    <row r="130" spans="1:11" ht="14.4" customHeight="1" x14ac:dyDescent="0.3">
      <c r="A130" s="399" t="s">
        <v>418</v>
      </c>
      <c r="B130" s="400" t="s">
        <v>419</v>
      </c>
      <c r="C130" s="401" t="s">
        <v>423</v>
      </c>
      <c r="D130" s="402" t="s">
        <v>498</v>
      </c>
      <c r="E130" s="401" t="s">
        <v>1301</v>
      </c>
      <c r="F130" s="402" t="s">
        <v>1302</v>
      </c>
      <c r="G130" s="401" t="s">
        <v>771</v>
      </c>
      <c r="H130" s="401" t="s">
        <v>772</v>
      </c>
      <c r="I130" s="403">
        <v>2359.5</v>
      </c>
      <c r="J130" s="403">
        <v>4</v>
      </c>
      <c r="K130" s="404">
        <v>9438</v>
      </c>
    </row>
    <row r="131" spans="1:11" ht="14.4" customHeight="1" x14ac:dyDescent="0.3">
      <c r="A131" s="399" t="s">
        <v>418</v>
      </c>
      <c r="B131" s="400" t="s">
        <v>419</v>
      </c>
      <c r="C131" s="401" t="s">
        <v>423</v>
      </c>
      <c r="D131" s="402" t="s">
        <v>498</v>
      </c>
      <c r="E131" s="401" t="s">
        <v>1301</v>
      </c>
      <c r="F131" s="402" t="s">
        <v>1302</v>
      </c>
      <c r="G131" s="401" t="s">
        <v>773</v>
      </c>
      <c r="H131" s="401" t="s">
        <v>774</v>
      </c>
      <c r="I131" s="403">
        <v>4356</v>
      </c>
      <c r="J131" s="403">
        <v>25</v>
      </c>
      <c r="K131" s="404">
        <v>108900</v>
      </c>
    </row>
    <row r="132" spans="1:11" ht="14.4" customHeight="1" x14ac:dyDescent="0.3">
      <c r="A132" s="399" t="s">
        <v>418</v>
      </c>
      <c r="B132" s="400" t="s">
        <v>419</v>
      </c>
      <c r="C132" s="401" t="s">
        <v>423</v>
      </c>
      <c r="D132" s="402" t="s">
        <v>498</v>
      </c>
      <c r="E132" s="401" t="s">
        <v>1301</v>
      </c>
      <c r="F132" s="402" t="s">
        <v>1302</v>
      </c>
      <c r="G132" s="401" t="s">
        <v>775</v>
      </c>
      <c r="H132" s="401" t="s">
        <v>776</v>
      </c>
      <c r="I132" s="403">
        <v>4356</v>
      </c>
      <c r="J132" s="403">
        <v>25</v>
      </c>
      <c r="K132" s="404">
        <v>108900</v>
      </c>
    </row>
    <row r="133" spans="1:11" ht="14.4" customHeight="1" x14ac:dyDescent="0.3">
      <c r="A133" s="399" t="s">
        <v>418</v>
      </c>
      <c r="B133" s="400" t="s">
        <v>419</v>
      </c>
      <c r="C133" s="401" t="s">
        <v>423</v>
      </c>
      <c r="D133" s="402" t="s">
        <v>498</v>
      </c>
      <c r="E133" s="401" t="s">
        <v>1301</v>
      </c>
      <c r="F133" s="402" t="s">
        <v>1302</v>
      </c>
      <c r="G133" s="401" t="s">
        <v>777</v>
      </c>
      <c r="H133" s="401" t="s">
        <v>778</v>
      </c>
      <c r="I133" s="403">
        <v>4356</v>
      </c>
      <c r="J133" s="403">
        <v>25</v>
      </c>
      <c r="K133" s="404">
        <v>108900</v>
      </c>
    </row>
    <row r="134" spans="1:11" ht="14.4" customHeight="1" x14ac:dyDescent="0.3">
      <c r="A134" s="399" t="s">
        <v>418</v>
      </c>
      <c r="B134" s="400" t="s">
        <v>419</v>
      </c>
      <c r="C134" s="401" t="s">
        <v>423</v>
      </c>
      <c r="D134" s="402" t="s">
        <v>498</v>
      </c>
      <c r="E134" s="401" t="s">
        <v>1301</v>
      </c>
      <c r="F134" s="402" t="s">
        <v>1302</v>
      </c>
      <c r="G134" s="401" t="s">
        <v>779</v>
      </c>
      <c r="H134" s="401" t="s">
        <v>780</v>
      </c>
      <c r="I134" s="403">
        <v>10800.519999999999</v>
      </c>
      <c r="J134" s="403">
        <v>17</v>
      </c>
      <c r="K134" s="404">
        <v>186452.50000000006</v>
      </c>
    </row>
    <row r="135" spans="1:11" ht="14.4" customHeight="1" x14ac:dyDescent="0.3">
      <c r="A135" s="399" t="s">
        <v>418</v>
      </c>
      <c r="B135" s="400" t="s">
        <v>419</v>
      </c>
      <c r="C135" s="401" t="s">
        <v>423</v>
      </c>
      <c r="D135" s="402" t="s">
        <v>498</v>
      </c>
      <c r="E135" s="401" t="s">
        <v>1301</v>
      </c>
      <c r="F135" s="402" t="s">
        <v>1302</v>
      </c>
      <c r="G135" s="401" t="s">
        <v>781</v>
      </c>
      <c r="H135" s="401" t="s">
        <v>782</v>
      </c>
      <c r="I135" s="403">
        <v>13706.880000000001</v>
      </c>
      <c r="J135" s="403">
        <v>14</v>
      </c>
      <c r="K135" s="404">
        <v>191896.32000000001</v>
      </c>
    </row>
    <row r="136" spans="1:11" ht="14.4" customHeight="1" x14ac:dyDescent="0.3">
      <c r="A136" s="399" t="s">
        <v>418</v>
      </c>
      <c r="B136" s="400" t="s">
        <v>419</v>
      </c>
      <c r="C136" s="401" t="s">
        <v>423</v>
      </c>
      <c r="D136" s="402" t="s">
        <v>498</v>
      </c>
      <c r="E136" s="401" t="s">
        <v>1301</v>
      </c>
      <c r="F136" s="402" t="s">
        <v>1302</v>
      </c>
      <c r="G136" s="401" t="s">
        <v>783</v>
      </c>
      <c r="H136" s="401" t="s">
        <v>784</v>
      </c>
      <c r="I136" s="403">
        <v>104.66499999999999</v>
      </c>
      <c r="J136" s="403">
        <v>8</v>
      </c>
      <c r="K136" s="404">
        <v>837.31999999999994</v>
      </c>
    </row>
    <row r="137" spans="1:11" ht="14.4" customHeight="1" x14ac:dyDescent="0.3">
      <c r="A137" s="399" t="s">
        <v>418</v>
      </c>
      <c r="B137" s="400" t="s">
        <v>419</v>
      </c>
      <c r="C137" s="401" t="s">
        <v>423</v>
      </c>
      <c r="D137" s="402" t="s">
        <v>498</v>
      </c>
      <c r="E137" s="401" t="s">
        <v>1301</v>
      </c>
      <c r="F137" s="402" t="s">
        <v>1302</v>
      </c>
      <c r="G137" s="401" t="s">
        <v>785</v>
      </c>
      <c r="H137" s="401" t="s">
        <v>786</v>
      </c>
      <c r="I137" s="403">
        <v>25.269000000000002</v>
      </c>
      <c r="J137" s="403">
        <v>220</v>
      </c>
      <c r="K137" s="404">
        <v>5558.2900000000009</v>
      </c>
    </row>
    <row r="138" spans="1:11" ht="14.4" customHeight="1" x14ac:dyDescent="0.3">
      <c r="A138" s="399" t="s">
        <v>418</v>
      </c>
      <c r="B138" s="400" t="s">
        <v>419</v>
      </c>
      <c r="C138" s="401" t="s">
        <v>423</v>
      </c>
      <c r="D138" s="402" t="s">
        <v>498</v>
      </c>
      <c r="E138" s="401" t="s">
        <v>1301</v>
      </c>
      <c r="F138" s="402" t="s">
        <v>1302</v>
      </c>
      <c r="G138" s="401" t="s">
        <v>787</v>
      </c>
      <c r="H138" s="401" t="s">
        <v>788</v>
      </c>
      <c r="I138" s="403">
        <v>2916.4</v>
      </c>
      <c r="J138" s="403">
        <v>1</v>
      </c>
      <c r="K138" s="404">
        <v>2916.4</v>
      </c>
    </row>
    <row r="139" spans="1:11" ht="14.4" customHeight="1" x14ac:dyDescent="0.3">
      <c r="A139" s="399" t="s">
        <v>418</v>
      </c>
      <c r="B139" s="400" t="s">
        <v>419</v>
      </c>
      <c r="C139" s="401" t="s">
        <v>423</v>
      </c>
      <c r="D139" s="402" t="s">
        <v>498</v>
      </c>
      <c r="E139" s="401" t="s">
        <v>1301</v>
      </c>
      <c r="F139" s="402" t="s">
        <v>1302</v>
      </c>
      <c r="G139" s="401" t="s">
        <v>789</v>
      </c>
      <c r="H139" s="401" t="s">
        <v>790</v>
      </c>
      <c r="I139" s="403">
        <v>17007</v>
      </c>
      <c r="J139" s="403">
        <v>2</v>
      </c>
      <c r="K139" s="404">
        <v>34014</v>
      </c>
    </row>
    <row r="140" spans="1:11" ht="14.4" customHeight="1" x14ac:dyDescent="0.3">
      <c r="A140" s="399" t="s">
        <v>418</v>
      </c>
      <c r="B140" s="400" t="s">
        <v>419</v>
      </c>
      <c r="C140" s="401" t="s">
        <v>423</v>
      </c>
      <c r="D140" s="402" t="s">
        <v>498</v>
      </c>
      <c r="E140" s="401" t="s">
        <v>1301</v>
      </c>
      <c r="F140" s="402" t="s">
        <v>1302</v>
      </c>
      <c r="G140" s="401" t="s">
        <v>791</v>
      </c>
      <c r="H140" s="401" t="s">
        <v>792</v>
      </c>
      <c r="I140" s="403">
        <v>4017.2000000000003</v>
      </c>
      <c r="J140" s="403">
        <v>8</v>
      </c>
      <c r="K140" s="404">
        <v>32137.599999999999</v>
      </c>
    </row>
    <row r="141" spans="1:11" ht="14.4" customHeight="1" x14ac:dyDescent="0.3">
      <c r="A141" s="399" t="s">
        <v>418</v>
      </c>
      <c r="B141" s="400" t="s">
        <v>419</v>
      </c>
      <c r="C141" s="401" t="s">
        <v>423</v>
      </c>
      <c r="D141" s="402" t="s">
        <v>498</v>
      </c>
      <c r="E141" s="401" t="s">
        <v>1301</v>
      </c>
      <c r="F141" s="402" t="s">
        <v>1302</v>
      </c>
      <c r="G141" s="401" t="s">
        <v>793</v>
      </c>
      <c r="H141" s="401" t="s">
        <v>794</v>
      </c>
      <c r="I141" s="403">
        <v>7872.2600000000011</v>
      </c>
      <c r="J141" s="403">
        <v>12</v>
      </c>
      <c r="K141" s="404">
        <v>94467.12000000001</v>
      </c>
    </row>
    <row r="142" spans="1:11" ht="14.4" customHeight="1" x14ac:dyDescent="0.3">
      <c r="A142" s="399" t="s">
        <v>418</v>
      </c>
      <c r="B142" s="400" t="s">
        <v>419</v>
      </c>
      <c r="C142" s="401" t="s">
        <v>423</v>
      </c>
      <c r="D142" s="402" t="s">
        <v>498</v>
      </c>
      <c r="E142" s="401" t="s">
        <v>1301</v>
      </c>
      <c r="F142" s="402" t="s">
        <v>1302</v>
      </c>
      <c r="G142" s="401" t="s">
        <v>795</v>
      </c>
      <c r="H142" s="401" t="s">
        <v>796</v>
      </c>
      <c r="I142" s="403">
        <v>227.48</v>
      </c>
      <c r="J142" s="403">
        <v>3</v>
      </c>
      <c r="K142" s="404">
        <v>682.43999999999994</v>
      </c>
    </row>
    <row r="143" spans="1:11" ht="14.4" customHeight="1" x14ac:dyDescent="0.3">
      <c r="A143" s="399" t="s">
        <v>418</v>
      </c>
      <c r="B143" s="400" t="s">
        <v>419</v>
      </c>
      <c r="C143" s="401" t="s">
        <v>423</v>
      </c>
      <c r="D143" s="402" t="s">
        <v>498</v>
      </c>
      <c r="E143" s="401" t="s">
        <v>1301</v>
      </c>
      <c r="F143" s="402" t="s">
        <v>1302</v>
      </c>
      <c r="G143" s="401" t="s">
        <v>797</v>
      </c>
      <c r="H143" s="401" t="s">
        <v>798</v>
      </c>
      <c r="I143" s="403">
        <v>411.4</v>
      </c>
      <c r="J143" s="403">
        <v>1</v>
      </c>
      <c r="K143" s="404">
        <v>411.4</v>
      </c>
    </row>
    <row r="144" spans="1:11" ht="14.4" customHeight="1" x14ac:dyDescent="0.3">
      <c r="A144" s="399" t="s">
        <v>418</v>
      </c>
      <c r="B144" s="400" t="s">
        <v>419</v>
      </c>
      <c r="C144" s="401" t="s">
        <v>423</v>
      </c>
      <c r="D144" s="402" t="s">
        <v>498</v>
      </c>
      <c r="E144" s="401" t="s">
        <v>1301</v>
      </c>
      <c r="F144" s="402" t="s">
        <v>1302</v>
      </c>
      <c r="G144" s="401" t="s">
        <v>799</v>
      </c>
      <c r="H144" s="401" t="s">
        <v>800</v>
      </c>
      <c r="I144" s="403">
        <v>7235.800000000002</v>
      </c>
      <c r="J144" s="403">
        <v>46</v>
      </c>
      <c r="K144" s="404">
        <v>332846.80000000005</v>
      </c>
    </row>
    <row r="145" spans="1:11" ht="14.4" customHeight="1" x14ac:dyDescent="0.3">
      <c r="A145" s="399" t="s">
        <v>418</v>
      </c>
      <c r="B145" s="400" t="s">
        <v>419</v>
      </c>
      <c r="C145" s="401" t="s">
        <v>423</v>
      </c>
      <c r="D145" s="402" t="s">
        <v>498</v>
      </c>
      <c r="E145" s="401" t="s">
        <v>1301</v>
      </c>
      <c r="F145" s="402" t="s">
        <v>1302</v>
      </c>
      <c r="G145" s="401" t="s">
        <v>801</v>
      </c>
      <c r="H145" s="401" t="s">
        <v>802</v>
      </c>
      <c r="I145" s="403">
        <v>2964.5</v>
      </c>
      <c r="J145" s="403">
        <v>4</v>
      </c>
      <c r="K145" s="404">
        <v>11858</v>
      </c>
    </row>
    <row r="146" spans="1:11" ht="14.4" customHeight="1" x14ac:dyDescent="0.3">
      <c r="A146" s="399" t="s">
        <v>418</v>
      </c>
      <c r="B146" s="400" t="s">
        <v>419</v>
      </c>
      <c r="C146" s="401" t="s">
        <v>423</v>
      </c>
      <c r="D146" s="402" t="s">
        <v>498</v>
      </c>
      <c r="E146" s="401" t="s">
        <v>1301</v>
      </c>
      <c r="F146" s="402" t="s">
        <v>1302</v>
      </c>
      <c r="G146" s="401" t="s">
        <v>803</v>
      </c>
      <c r="H146" s="401" t="s">
        <v>804</v>
      </c>
      <c r="I146" s="403">
        <v>3388</v>
      </c>
      <c r="J146" s="403">
        <v>1</v>
      </c>
      <c r="K146" s="404">
        <v>3388</v>
      </c>
    </row>
    <row r="147" spans="1:11" ht="14.4" customHeight="1" x14ac:dyDescent="0.3">
      <c r="A147" s="399" t="s">
        <v>418</v>
      </c>
      <c r="B147" s="400" t="s">
        <v>419</v>
      </c>
      <c r="C147" s="401" t="s">
        <v>423</v>
      </c>
      <c r="D147" s="402" t="s">
        <v>498</v>
      </c>
      <c r="E147" s="401" t="s">
        <v>1301</v>
      </c>
      <c r="F147" s="402" t="s">
        <v>1302</v>
      </c>
      <c r="G147" s="401" t="s">
        <v>805</v>
      </c>
      <c r="H147" s="401" t="s">
        <v>806</v>
      </c>
      <c r="I147" s="403">
        <v>10800.763000000003</v>
      </c>
      <c r="J147" s="403">
        <v>17</v>
      </c>
      <c r="K147" s="404">
        <v>186455.49999999994</v>
      </c>
    </row>
    <row r="148" spans="1:11" ht="14.4" customHeight="1" x14ac:dyDescent="0.3">
      <c r="A148" s="399" t="s">
        <v>418</v>
      </c>
      <c r="B148" s="400" t="s">
        <v>419</v>
      </c>
      <c r="C148" s="401" t="s">
        <v>423</v>
      </c>
      <c r="D148" s="402" t="s">
        <v>498</v>
      </c>
      <c r="E148" s="401" t="s">
        <v>1301</v>
      </c>
      <c r="F148" s="402" t="s">
        <v>1302</v>
      </c>
      <c r="G148" s="401" t="s">
        <v>807</v>
      </c>
      <c r="H148" s="401" t="s">
        <v>808</v>
      </c>
      <c r="I148" s="403">
        <v>3567.08</v>
      </c>
      <c r="J148" s="403">
        <v>2</v>
      </c>
      <c r="K148" s="404">
        <v>7134.16</v>
      </c>
    </row>
    <row r="149" spans="1:11" ht="14.4" customHeight="1" x14ac:dyDescent="0.3">
      <c r="A149" s="399" t="s">
        <v>418</v>
      </c>
      <c r="B149" s="400" t="s">
        <v>419</v>
      </c>
      <c r="C149" s="401" t="s">
        <v>423</v>
      </c>
      <c r="D149" s="402" t="s">
        <v>498</v>
      </c>
      <c r="E149" s="401" t="s">
        <v>1301</v>
      </c>
      <c r="F149" s="402" t="s">
        <v>1302</v>
      </c>
      <c r="G149" s="401" t="s">
        <v>809</v>
      </c>
      <c r="H149" s="401" t="s">
        <v>810</v>
      </c>
      <c r="I149" s="403">
        <v>2740.65</v>
      </c>
      <c r="J149" s="403">
        <v>6</v>
      </c>
      <c r="K149" s="404">
        <v>16443.900000000001</v>
      </c>
    </row>
    <row r="150" spans="1:11" ht="14.4" customHeight="1" x14ac:dyDescent="0.3">
      <c r="A150" s="399" t="s">
        <v>418</v>
      </c>
      <c r="B150" s="400" t="s">
        <v>419</v>
      </c>
      <c r="C150" s="401" t="s">
        <v>423</v>
      </c>
      <c r="D150" s="402" t="s">
        <v>498</v>
      </c>
      <c r="E150" s="401" t="s">
        <v>1301</v>
      </c>
      <c r="F150" s="402" t="s">
        <v>1302</v>
      </c>
      <c r="G150" s="401" t="s">
        <v>811</v>
      </c>
      <c r="H150" s="401" t="s">
        <v>812</v>
      </c>
      <c r="I150" s="403">
        <v>903.9</v>
      </c>
      <c r="J150" s="403">
        <v>1</v>
      </c>
      <c r="K150" s="404">
        <v>903.9</v>
      </c>
    </row>
    <row r="151" spans="1:11" ht="14.4" customHeight="1" x14ac:dyDescent="0.3">
      <c r="A151" s="399" t="s">
        <v>418</v>
      </c>
      <c r="B151" s="400" t="s">
        <v>419</v>
      </c>
      <c r="C151" s="401" t="s">
        <v>423</v>
      </c>
      <c r="D151" s="402" t="s">
        <v>498</v>
      </c>
      <c r="E151" s="401" t="s">
        <v>1301</v>
      </c>
      <c r="F151" s="402" t="s">
        <v>1302</v>
      </c>
      <c r="G151" s="401" t="s">
        <v>813</v>
      </c>
      <c r="H151" s="401" t="s">
        <v>814</v>
      </c>
      <c r="I151" s="403">
        <v>274.68333333333334</v>
      </c>
      <c r="J151" s="403">
        <v>6</v>
      </c>
      <c r="K151" s="404">
        <v>1648.0700000000002</v>
      </c>
    </row>
    <row r="152" spans="1:11" ht="14.4" customHeight="1" x14ac:dyDescent="0.3">
      <c r="A152" s="399" t="s">
        <v>418</v>
      </c>
      <c r="B152" s="400" t="s">
        <v>419</v>
      </c>
      <c r="C152" s="401" t="s">
        <v>423</v>
      </c>
      <c r="D152" s="402" t="s">
        <v>498</v>
      </c>
      <c r="E152" s="401" t="s">
        <v>1301</v>
      </c>
      <c r="F152" s="402" t="s">
        <v>1302</v>
      </c>
      <c r="G152" s="401" t="s">
        <v>815</v>
      </c>
      <c r="H152" s="401" t="s">
        <v>816</v>
      </c>
      <c r="I152" s="403">
        <v>327.91</v>
      </c>
      <c r="J152" s="403">
        <v>5</v>
      </c>
      <c r="K152" s="404">
        <v>1639.5500000000002</v>
      </c>
    </row>
    <row r="153" spans="1:11" ht="14.4" customHeight="1" x14ac:dyDescent="0.3">
      <c r="A153" s="399" t="s">
        <v>418</v>
      </c>
      <c r="B153" s="400" t="s">
        <v>419</v>
      </c>
      <c r="C153" s="401" t="s">
        <v>423</v>
      </c>
      <c r="D153" s="402" t="s">
        <v>498</v>
      </c>
      <c r="E153" s="401" t="s">
        <v>1301</v>
      </c>
      <c r="F153" s="402" t="s">
        <v>1302</v>
      </c>
      <c r="G153" s="401" t="s">
        <v>817</v>
      </c>
      <c r="H153" s="401" t="s">
        <v>818</v>
      </c>
      <c r="I153" s="403">
        <v>3617.9</v>
      </c>
      <c r="J153" s="403">
        <v>6</v>
      </c>
      <c r="K153" s="404">
        <v>21707.4</v>
      </c>
    </row>
    <row r="154" spans="1:11" ht="14.4" customHeight="1" x14ac:dyDescent="0.3">
      <c r="A154" s="399" t="s">
        <v>418</v>
      </c>
      <c r="B154" s="400" t="s">
        <v>419</v>
      </c>
      <c r="C154" s="401" t="s">
        <v>423</v>
      </c>
      <c r="D154" s="402" t="s">
        <v>498</v>
      </c>
      <c r="E154" s="401" t="s">
        <v>1301</v>
      </c>
      <c r="F154" s="402" t="s">
        <v>1302</v>
      </c>
      <c r="G154" s="401" t="s">
        <v>819</v>
      </c>
      <c r="H154" s="401" t="s">
        <v>820</v>
      </c>
      <c r="I154" s="403">
        <v>7871.0500000000011</v>
      </c>
      <c r="J154" s="403">
        <v>12</v>
      </c>
      <c r="K154" s="404">
        <v>94452.6</v>
      </c>
    </row>
    <row r="155" spans="1:11" ht="14.4" customHeight="1" x14ac:dyDescent="0.3">
      <c r="A155" s="399" t="s">
        <v>418</v>
      </c>
      <c r="B155" s="400" t="s">
        <v>419</v>
      </c>
      <c r="C155" s="401" t="s">
        <v>423</v>
      </c>
      <c r="D155" s="402" t="s">
        <v>498</v>
      </c>
      <c r="E155" s="401" t="s">
        <v>1301</v>
      </c>
      <c r="F155" s="402" t="s">
        <v>1302</v>
      </c>
      <c r="G155" s="401" t="s">
        <v>821</v>
      </c>
      <c r="H155" s="401" t="s">
        <v>822</v>
      </c>
      <c r="I155" s="403">
        <v>7235.800000000002</v>
      </c>
      <c r="J155" s="403">
        <v>47</v>
      </c>
      <c r="K155" s="404">
        <v>340082.60000000003</v>
      </c>
    </row>
    <row r="156" spans="1:11" ht="14.4" customHeight="1" x14ac:dyDescent="0.3">
      <c r="A156" s="399" t="s">
        <v>418</v>
      </c>
      <c r="B156" s="400" t="s">
        <v>419</v>
      </c>
      <c r="C156" s="401" t="s">
        <v>423</v>
      </c>
      <c r="D156" s="402" t="s">
        <v>498</v>
      </c>
      <c r="E156" s="401" t="s">
        <v>1301</v>
      </c>
      <c r="F156" s="402" t="s">
        <v>1302</v>
      </c>
      <c r="G156" s="401" t="s">
        <v>823</v>
      </c>
      <c r="H156" s="401" t="s">
        <v>824</v>
      </c>
      <c r="I156" s="403">
        <v>469.48</v>
      </c>
      <c r="J156" s="403">
        <v>4</v>
      </c>
      <c r="K156" s="404">
        <v>1877.92</v>
      </c>
    </row>
    <row r="157" spans="1:11" ht="14.4" customHeight="1" x14ac:dyDescent="0.3">
      <c r="A157" s="399" t="s">
        <v>418</v>
      </c>
      <c r="B157" s="400" t="s">
        <v>419</v>
      </c>
      <c r="C157" s="401" t="s">
        <v>423</v>
      </c>
      <c r="D157" s="402" t="s">
        <v>498</v>
      </c>
      <c r="E157" s="401" t="s">
        <v>1301</v>
      </c>
      <c r="F157" s="402" t="s">
        <v>1302</v>
      </c>
      <c r="G157" s="401" t="s">
        <v>825</v>
      </c>
      <c r="H157" s="401" t="s">
        <v>826</v>
      </c>
      <c r="I157" s="403">
        <v>6066.81</v>
      </c>
      <c r="J157" s="403">
        <v>3</v>
      </c>
      <c r="K157" s="404">
        <v>18200.43</v>
      </c>
    </row>
    <row r="158" spans="1:11" ht="14.4" customHeight="1" x14ac:dyDescent="0.3">
      <c r="A158" s="399" t="s">
        <v>418</v>
      </c>
      <c r="B158" s="400" t="s">
        <v>419</v>
      </c>
      <c r="C158" s="401" t="s">
        <v>423</v>
      </c>
      <c r="D158" s="402" t="s">
        <v>498</v>
      </c>
      <c r="E158" s="401" t="s">
        <v>1301</v>
      </c>
      <c r="F158" s="402" t="s">
        <v>1302</v>
      </c>
      <c r="G158" s="401" t="s">
        <v>827</v>
      </c>
      <c r="H158" s="401" t="s">
        <v>828</v>
      </c>
      <c r="I158" s="403">
        <v>904</v>
      </c>
      <c r="J158" s="403">
        <v>1</v>
      </c>
      <c r="K158" s="404">
        <v>904</v>
      </c>
    </row>
    <row r="159" spans="1:11" ht="14.4" customHeight="1" x14ac:dyDescent="0.3">
      <c r="A159" s="399" t="s">
        <v>418</v>
      </c>
      <c r="B159" s="400" t="s">
        <v>419</v>
      </c>
      <c r="C159" s="401" t="s">
        <v>423</v>
      </c>
      <c r="D159" s="402" t="s">
        <v>498</v>
      </c>
      <c r="E159" s="401" t="s">
        <v>1301</v>
      </c>
      <c r="F159" s="402" t="s">
        <v>1302</v>
      </c>
      <c r="G159" s="401" t="s">
        <v>829</v>
      </c>
      <c r="H159" s="401" t="s">
        <v>830</v>
      </c>
      <c r="I159" s="403">
        <v>9110.0899999999983</v>
      </c>
      <c r="J159" s="403">
        <v>14</v>
      </c>
      <c r="K159" s="404">
        <v>127541.26000000001</v>
      </c>
    </row>
    <row r="160" spans="1:11" ht="14.4" customHeight="1" x14ac:dyDescent="0.3">
      <c r="A160" s="399" t="s">
        <v>418</v>
      </c>
      <c r="B160" s="400" t="s">
        <v>419</v>
      </c>
      <c r="C160" s="401" t="s">
        <v>423</v>
      </c>
      <c r="D160" s="402" t="s">
        <v>498</v>
      </c>
      <c r="E160" s="401" t="s">
        <v>1301</v>
      </c>
      <c r="F160" s="402" t="s">
        <v>1302</v>
      </c>
      <c r="G160" s="401" t="s">
        <v>831</v>
      </c>
      <c r="H160" s="401" t="s">
        <v>832</v>
      </c>
      <c r="I160" s="403">
        <v>904</v>
      </c>
      <c r="J160" s="403">
        <v>1</v>
      </c>
      <c r="K160" s="404">
        <v>904</v>
      </c>
    </row>
    <row r="161" spans="1:11" ht="14.4" customHeight="1" x14ac:dyDescent="0.3">
      <c r="A161" s="399" t="s">
        <v>418</v>
      </c>
      <c r="B161" s="400" t="s">
        <v>419</v>
      </c>
      <c r="C161" s="401" t="s">
        <v>423</v>
      </c>
      <c r="D161" s="402" t="s">
        <v>498</v>
      </c>
      <c r="E161" s="401" t="s">
        <v>1301</v>
      </c>
      <c r="F161" s="402" t="s">
        <v>1302</v>
      </c>
      <c r="G161" s="401" t="s">
        <v>833</v>
      </c>
      <c r="H161" s="401" t="s">
        <v>834</v>
      </c>
      <c r="I161" s="403">
        <v>588.6</v>
      </c>
      <c r="J161" s="403">
        <v>1</v>
      </c>
      <c r="K161" s="404">
        <v>588.6</v>
      </c>
    </row>
    <row r="162" spans="1:11" ht="14.4" customHeight="1" x14ac:dyDescent="0.3">
      <c r="A162" s="399" t="s">
        <v>418</v>
      </c>
      <c r="B162" s="400" t="s">
        <v>419</v>
      </c>
      <c r="C162" s="401" t="s">
        <v>423</v>
      </c>
      <c r="D162" s="402" t="s">
        <v>498</v>
      </c>
      <c r="E162" s="401" t="s">
        <v>1301</v>
      </c>
      <c r="F162" s="402" t="s">
        <v>1302</v>
      </c>
      <c r="G162" s="401" t="s">
        <v>835</v>
      </c>
      <c r="H162" s="401" t="s">
        <v>836</v>
      </c>
      <c r="I162" s="403">
        <v>9980.69</v>
      </c>
      <c r="J162" s="403">
        <v>1</v>
      </c>
      <c r="K162" s="404">
        <v>9980.69</v>
      </c>
    </row>
    <row r="163" spans="1:11" ht="14.4" customHeight="1" x14ac:dyDescent="0.3">
      <c r="A163" s="399" t="s">
        <v>418</v>
      </c>
      <c r="B163" s="400" t="s">
        <v>419</v>
      </c>
      <c r="C163" s="401" t="s">
        <v>423</v>
      </c>
      <c r="D163" s="402" t="s">
        <v>498</v>
      </c>
      <c r="E163" s="401" t="s">
        <v>1301</v>
      </c>
      <c r="F163" s="402" t="s">
        <v>1302</v>
      </c>
      <c r="G163" s="401" t="s">
        <v>837</v>
      </c>
      <c r="H163" s="401" t="s">
        <v>838</v>
      </c>
      <c r="I163" s="403">
        <v>344.8</v>
      </c>
      <c r="J163" s="403">
        <v>5</v>
      </c>
      <c r="K163" s="404">
        <v>1724</v>
      </c>
    </row>
    <row r="164" spans="1:11" ht="14.4" customHeight="1" x14ac:dyDescent="0.3">
      <c r="A164" s="399" t="s">
        <v>418</v>
      </c>
      <c r="B164" s="400" t="s">
        <v>419</v>
      </c>
      <c r="C164" s="401" t="s">
        <v>423</v>
      </c>
      <c r="D164" s="402" t="s">
        <v>498</v>
      </c>
      <c r="E164" s="401" t="s">
        <v>1301</v>
      </c>
      <c r="F164" s="402" t="s">
        <v>1302</v>
      </c>
      <c r="G164" s="401" t="s">
        <v>839</v>
      </c>
      <c r="H164" s="401" t="s">
        <v>840</v>
      </c>
      <c r="I164" s="403">
        <v>1222.0999999999999</v>
      </c>
      <c r="J164" s="403">
        <v>11</v>
      </c>
      <c r="K164" s="404">
        <v>13443.099999999999</v>
      </c>
    </row>
    <row r="165" spans="1:11" ht="14.4" customHeight="1" x14ac:dyDescent="0.3">
      <c r="A165" s="399" t="s">
        <v>418</v>
      </c>
      <c r="B165" s="400" t="s">
        <v>419</v>
      </c>
      <c r="C165" s="401" t="s">
        <v>423</v>
      </c>
      <c r="D165" s="402" t="s">
        <v>498</v>
      </c>
      <c r="E165" s="401" t="s">
        <v>1301</v>
      </c>
      <c r="F165" s="402" t="s">
        <v>1302</v>
      </c>
      <c r="G165" s="401" t="s">
        <v>841</v>
      </c>
      <c r="H165" s="401" t="s">
        <v>842</v>
      </c>
      <c r="I165" s="403">
        <v>1035.76</v>
      </c>
      <c r="J165" s="403">
        <v>25</v>
      </c>
      <c r="K165" s="404">
        <v>25894</v>
      </c>
    </row>
    <row r="166" spans="1:11" ht="14.4" customHeight="1" x14ac:dyDescent="0.3">
      <c r="A166" s="399" t="s">
        <v>418</v>
      </c>
      <c r="B166" s="400" t="s">
        <v>419</v>
      </c>
      <c r="C166" s="401" t="s">
        <v>423</v>
      </c>
      <c r="D166" s="402" t="s">
        <v>498</v>
      </c>
      <c r="E166" s="401" t="s">
        <v>1301</v>
      </c>
      <c r="F166" s="402" t="s">
        <v>1302</v>
      </c>
      <c r="G166" s="401" t="s">
        <v>843</v>
      </c>
      <c r="H166" s="401" t="s">
        <v>844</v>
      </c>
      <c r="I166" s="403">
        <v>26199.4</v>
      </c>
      <c r="J166" s="403">
        <v>4</v>
      </c>
      <c r="K166" s="404">
        <v>104797.6</v>
      </c>
    </row>
    <row r="167" spans="1:11" ht="14.4" customHeight="1" x14ac:dyDescent="0.3">
      <c r="A167" s="399" t="s">
        <v>418</v>
      </c>
      <c r="B167" s="400" t="s">
        <v>419</v>
      </c>
      <c r="C167" s="401" t="s">
        <v>423</v>
      </c>
      <c r="D167" s="402" t="s">
        <v>498</v>
      </c>
      <c r="E167" s="401" t="s">
        <v>1301</v>
      </c>
      <c r="F167" s="402" t="s">
        <v>1302</v>
      </c>
      <c r="G167" s="401" t="s">
        <v>845</v>
      </c>
      <c r="H167" s="401" t="s">
        <v>846</v>
      </c>
      <c r="I167" s="403">
        <v>6644</v>
      </c>
      <c r="J167" s="403">
        <v>2</v>
      </c>
      <c r="K167" s="404">
        <v>13288</v>
      </c>
    </row>
    <row r="168" spans="1:11" ht="14.4" customHeight="1" x14ac:dyDescent="0.3">
      <c r="A168" s="399" t="s">
        <v>418</v>
      </c>
      <c r="B168" s="400" t="s">
        <v>419</v>
      </c>
      <c r="C168" s="401" t="s">
        <v>423</v>
      </c>
      <c r="D168" s="402" t="s">
        <v>498</v>
      </c>
      <c r="E168" s="401" t="s">
        <v>1301</v>
      </c>
      <c r="F168" s="402" t="s">
        <v>1302</v>
      </c>
      <c r="G168" s="401" t="s">
        <v>847</v>
      </c>
      <c r="H168" s="401" t="s">
        <v>848</v>
      </c>
      <c r="I168" s="403">
        <v>6976.86</v>
      </c>
      <c r="J168" s="403">
        <v>15</v>
      </c>
      <c r="K168" s="404">
        <v>104652.9</v>
      </c>
    </row>
    <row r="169" spans="1:11" ht="14.4" customHeight="1" x14ac:dyDescent="0.3">
      <c r="A169" s="399" t="s">
        <v>418</v>
      </c>
      <c r="B169" s="400" t="s">
        <v>419</v>
      </c>
      <c r="C169" s="401" t="s">
        <v>423</v>
      </c>
      <c r="D169" s="402" t="s">
        <v>498</v>
      </c>
      <c r="E169" s="401" t="s">
        <v>1301</v>
      </c>
      <c r="F169" s="402" t="s">
        <v>1302</v>
      </c>
      <c r="G169" s="401" t="s">
        <v>849</v>
      </c>
      <c r="H169" s="401" t="s">
        <v>850</v>
      </c>
      <c r="I169" s="403">
        <v>13103.09</v>
      </c>
      <c r="J169" s="403">
        <v>5</v>
      </c>
      <c r="K169" s="404">
        <v>65515.45</v>
      </c>
    </row>
    <row r="170" spans="1:11" ht="14.4" customHeight="1" x14ac:dyDescent="0.3">
      <c r="A170" s="399" t="s">
        <v>418</v>
      </c>
      <c r="B170" s="400" t="s">
        <v>419</v>
      </c>
      <c r="C170" s="401" t="s">
        <v>423</v>
      </c>
      <c r="D170" s="402" t="s">
        <v>498</v>
      </c>
      <c r="E170" s="401" t="s">
        <v>1301</v>
      </c>
      <c r="F170" s="402" t="s">
        <v>1302</v>
      </c>
      <c r="G170" s="401" t="s">
        <v>851</v>
      </c>
      <c r="H170" s="401" t="s">
        <v>852</v>
      </c>
      <c r="I170" s="403">
        <v>9110.0899999999983</v>
      </c>
      <c r="J170" s="403">
        <v>14</v>
      </c>
      <c r="K170" s="404">
        <v>127541.26</v>
      </c>
    </row>
    <row r="171" spans="1:11" ht="14.4" customHeight="1" x14ac:dyDescent="0.3">
      <c r="A171" s="399" t="s">
        <v>418</v>
      </c>
      <c r="B171" s="400" t="s">
        <v>419</v>
      </c>
      <c r="C171" s="401" t="s">
        <v>423</v>
      </c>
      <c r="D171" s="402" t="s">
        <v>498</v>
      </c>
      <c r="E171" s="401" t="s">
        <v>1301</v>
      </c>
      <c r="F171" s="402" t="s">
        <v>1302</v>
      </c>
      <c r="G171" s="401" t="s">
        <v>853</v>
      </c>
      <c r="H171" s="401" t="s">
        <v>854</v>
      </c>
      <c r="I171" s="403">
        <v>665.5</v>
      </c>
      <c r="J171" s="403">
        <v>1</v>
      </c>
      <c r="K171" s="404">
        <v>665.5</v>
      </c>
    </row>
    <row r="172" spans="1:11" ht="14.4" customHeight="1" x14ac:dyDescent="0.3">
      <c r="A172" s="399" t="s">
        <v>418</v>
      </c>
      <c r="B172" s="400" t="s">
        <v>419</v>
      </c>
      <c r="C172" s="401" t="s">
        <v>423</v>
      </c>
      <c r="D172" s="402" t="s">
        <v>498</v>
      </c>
      <c r="E172" s="401" t="s">
        <v>1301</v>
      </c>
      <c r="F172" s="402" t="s">
        <v>1302</v>
      </c>
      <c r="G172" s="401" t="s">
        <v>855</v>
      </c>
      <c r="H172" s="401" t="s">
        <v>856</v>
      </c>
      <c r="I172" s="403">
        <v>4743.2</v>
      </c>
      <c r="J172" s="403">
        <v>3</v>
      </c>
      <c r="K172" s="404">
        <v>14229.599999999999</v>
      </c>
    </row>
    <row r="173" spans="1:11" ht="14.4" customHeight="1" x14ac:dyDescent="0.3">
      <c r="A173" s="399" t="s">
        <v>418</v>
      </c>
      <c r="B173" s="400" t="s">
        <v>419</v>
      </c>
      <c r="C173" s="401" t="s">
        <v>423</v>
      </c>
      <c r="D173" s="402" t="s">
        <v>498</v>
      </c>
      <c r="E173" s="401" t="s">
        <v>1301</v>
      </c>
      <c r="F173" s="402" t="s">
        <v>1302</v>
      </c>
      <c r="G173" s="401" t="s">
        <v>857</v>
      </c>
      <c r="H173" s="401" t="s">
        <v>858</v>
      </c>
      <c r="I173" s="403">
        <v>1661.1</v>
      </c>
      <c r="J173" s="403">
        <v>1</v>
      </c>
      <c r="K173" s="404">
        <v>1661.1</v>
      </c>
    </row>
    <row r="174" spans="1:11" ht="14.4" customHeight="1" x14ac:dyDescent="0.3">
      <c r="A174" s="399" t="s">
        <v>418</v>
      </c>
      <c r="B174" s="400" t="s">
        <v>419</v>
      </c>
      <c r="C174" s="401" t="s">
        <v>423</v>
      </c>
      <c r="D174" s="402" t="s">
        <v>498</v>
      </c>
      <c r="E174" s="401" t="s">
        <v>1301</v>
      </c>
      <c r="F174" s="402" t="s">
        <v>1302</v>
      </c>
      <c r="G174" s="401" t="s">
        <v>859</v>
      </c>
      <c r="H174" s="401" t="s">
        <v>860</v>
      </c>
      <c r="I174" s="403">
        <v>6071.8</v>
      </c>
      <c r="J174" s="403">
        <v>1</v>
      </c>
      <c r="K174" s="404">
        <v>6071.8</v>
      </c>
    </row>
    <row r="175" spans="1:11" ht="14.4" customHeight="1" x14ac:dyDescent="0.3">
      <c r="A175" s="399" t="s">
        <v>418</v>
      </c>
      <c r="B175" s="400" t="s">
        <v>419</v>
      </c>
      <c r="C175" s="401" t="s">
        <v>423</v>
      </c>
      <c r="D175" s="402" t="s">
        <v>498</v>
      </c>
      <c r="E175" s="401" t="s">
        <v>1301</v>
      </c>
      <c r="F175" s="402" t="s">
        <v>1302</v>
      </c>
      <c r="G175" s="401" t="s">
        <v>861</v>
      </c>
      <c r="H175" s="401" t="s">
        <v>862</v>
      </c>
      <c r="I175" s="403">
        <v>6694.93</v>
      </c>
      <c r="J175" s="403">
        <v>1</v>
      </c>
      <c r="K175" s="404">
        <v>6694.93</v>
      </c>
    </row>
    <row r="176" spans="1:11" ht="14.4" customHeight="1" x14ac:dyDescent="0.3">
      <c r="A176" s="399" t="s">
        <v>418</v>
      </c>
      <c r="B176" s="400" t="s">
        <v>419</v>
      </c>
      <c r="C176" s="401" t="s">
        <v>423</v>
      </c>
      <c r="D176" s="402" t="s">
        <v>498</v>
      </c>
      <c r="E176" s="401" t="s">
        <v>1301</v>
      </c>
      <c r="F176" s="402" t="s">
        <v>1302</v>
      </c>
      <c r="G176" s="401" t="s">
        <v>863</v>
      </c>
      <c r="H176" s="401" t="s">
        <v>864</v>
      </c>
      <c r="I176" s="403">
        <v>5143.0199999999995</v>
      </c>
      <c r="J176" s="403">
        <v>7</v>
      </c>
      <c r="K176" s="404">
        <v>36001.14</v>
      </c>
    </row>
    <row r="177" spans="1:11" ht="14.4" customHeight="1" x14ac:dyDescent="0.3">
      <c r="A177" s="399" t="s">
        <v>418</v>
      </c>
      <c r="B177" s="400" t="s">
        <v>419</v>
      </c>
      <c r="C177" s="401" t="s">
        <v>423</v>
      </c>
      <c r="D177" s="402" t="s">
        <v>498</v>
      </c>
      <c r="E177" s="401" t="s">
        <v>1301</v>
      </c>
      <c r="F177" s="402" t="s">
        <v>1302</v>
      </c>
      <c r="G177" s="401" t="s">
        <v>865</v>
      </c>
      <c r="H177" s="401" t="s">
        <v>866</v>
      </c>
      <c r="I177" s="403">
        <v>3259.74</v>
      </c>
      <c r="J177" s="403">
        <v>2</v>
      </c>
      <c r="K177" s="404">
        <v>6519.48</v>
      </c>
    </row>
    <row r="178" spans="1:11" ht="14.4" customHeight="1" x14ac:dyDescent="0.3">
      <c r="A178" s="399" t="s">
        <v>418</v>
      </c>
      <c r="B178" s="400" t="s">
        <v>419</v>
      </c>
      <c r="C178" s="401" t="s">
        <v>423</v>
      </c>
      <c r="D178" s="402" t="s">
        <v>498</v>
      </c>
      <c r="E178" s="401" t="s">
        <v>1301</v>
      </c>
      <c r="F178" s="402" t="s">
        <v>1302</v>
      </c>
      <c r="G178" s="401" t="s">
        <v>867</v>
      </c>
      <c r="H178" s="401" t="s">
        <v>868</v>
      </c>
      <c r="I178" s="403">
        <v>7364.0599999999995</v>
      </c>
      <c r="J178" s="403">
        <v>15</v>
      </c>
      <c r="K178" s="404">
        <v>110460.9</v>
      </c>
    </row>
    <row r="179" spans="1:11" ht="14.4" customHeight="1" x14ac:dyDescent="0.3">
      <c r="A179" s="399" t="s">
        <v>418</v>
      </c>
      <c r="B179" s="400" t="s">
        <v>419</v>
      </c>
      <c r="C179" s="401" t="s">
        <v>423</v>
      </c>
      <c r="D179" s="402" t="s">
        <v>498</v>
      </c>
      <c r="E179" s="401" t="s">
        <v>1301</v>
      </c>
      <c r="F179" s="402" t="s">
        <v>1302</v>
      </c>
      <c r="G179" s="401" t="s">
        <v>869</v>
      </c>
      <c r="H179" s="401" t="s">
        <v>870</v>
      </c>
      <c r="I179" s="403">
        <v>3325.08</v>
      </c>
      <c r="J179" s="403">
        <v>1</v>
      </c>
      <c r="K179" s="404">
        <v>3325.08</v>
      </c>
    </row>
    <row r="180" spans="1:11" ht="14.4" customHeight="1" x14ac:dyDescent="0.3">
      <c r="A180" s="399" t="s">
        <v>418</v>
      </c>
      <c r="B180" s="400" t="s">
        <v>419</v>
      </c>
      <c r="C180" s="401" t="s">
        <v>423</v>
      </c>
      <c r="D180" s="402" t="s">
        <v>498</v>
      </c>
      <c r="E180" s="401" t="s">
        <v>1301</v>
      </c>
      <c r="F180" s="402" t="s">
        <v>1302</v>
      </c>
      <c r="G180" s="401" t="s">
        <v>871</v>
      </c>
      <c r="H180" s="401" t="s">
        <v>872</v>
      </c>
      <c r="I180" s="403">
        <v>1744.82</v>
      </c>
      <c r="J180" s="403">
        <v>10</v>
      </c>
      <c r="K180" s="404">
        <v>17448.099999999999</v>
      </c>
    </row>
    <row r="181" spans="1:11" ht="14.4" customHeight="1" x14ac:dyDescent="0.3">
      <c r="A181" s="399" t="s">
        <v>418</v>
      </c>
      <c r="B181" s="400" t="s">
        <v>419</v>
      </c>
      <c r="C181" s="401" t="s">
        <v>423</v>
      </c>
      <c r="D181" s="402" t="s">
        <v>498</v>
      </c>
      <c r="E181" s="401" t="s">
        <v>1301</v>
      </c>
      <c r="F181" s="402" t="s">
        <v>1302</v>
      </c>
      <c r="G181" s="401" t="s">
        <v>873</v>
      </c>
      <c r="H181" s="401" t="s">
        <v>874</v>
      </c>
      <c r="I181" s="403">
        <v>411.4</v>
      </c>
      <c r="J181" s="403">
        <v>1</v>
      </c>
      <c r="K181" s="404">
        <v>411.4</v>
      </c>
    </row>
    <row r="182" spans="1:11" ht="14.4" customHeight="1" x14ac:dyDescent="0.3">
      <c r="A182" s="399" t="s">
        <v>418</v>
      </c>
      <c r="B182" s="400" t="s">
        <v>419</v>
      </c>
      <c r="C182" s="401" t="s">
        <v>423</v>
      </c>
      <c r="D182" s="402" t="s">
        <v>498</v>
      </c>
      <c r="E182" s="401" t="s">
        <v>1301</v>
      </c>
      <c r="F182" s="402" t="s">
        <v>1302</v>
      </c>
      <c r="G182" s="401" t="s">
        <v>875</v>
      </c>
      <c r="H182" s="401" t="s">
        <v>876</v>
      </c>
      <c r="I182" s="403">
        <v>31460</v>
      </c>
      <c r="J182" s="403">
        <v>9</v>
      </c>
      <c r="K182" s="404">
        <v>283140</v>
      </c>
    </row>
    <row r="183" spans="1:11" ht="14.4" customHeight="1" x14ac:dyDescent="0.3">
      <c r="A183" s="399" t="s">
        <v>418</v>
      </c>
      <c r="B183" s="400" t="s">
        <v>419</v>
      </c>
      <c r="C183" s="401" t="s">
        <v>423</v>
      </c>
      <c r="D183" s="402" t="s">
        <v>498</v>
      </c>
      <c r="E183" s="401" t="s">
        <v>1301</v>
      </c>
      <c r="F183" s="402" t="s">
        <v>1302</v>
      </c>
      <c r="G183" s="401" t="s">
        <v>877</v>
      </c>
      <c r="H183" s="401" t="s">
        <v>878</v>
      </c>
      <c r="I183" s="403">
        <v>9110.0899999999983</v>
      </c>
      <c r="J183" s="403">
        <v>13</v>
      </c>
      <c r="K183" s="404">
        <v>118431.17</v>
      </c>
    </row>
    <row r="184" spans="1:11" ht="14.4" customHeight="1" x14ac:dyDescent="0.3">
      <c r="A184" s="399" t="s">
        <v>418</v>
      </c>
      <c r="B184" s="400" t="s">
        <v>419</v>
      </c>
      <c r="C184" s="401" t="s">
        <v>423</v>
      </c>
      <c r="D184" s="402" t="s">
        <v>498</v>
      </c>
      <c r="E184" s="401" t="s">
        <v>1301</v>
      </c>
      <c r="F184" s="402" t="s">
        <v>1302</v>
      </c>
      <c r="G184" s="401" t="s">
        <v>879</v>
      </c>
      <c r="H184" s="401" t="s">
        <v>880</v>
      </c>
      <c r="I184" s="403">
        <v>217.8</v>
      </c>
      <c r="J184" s="403">
        <v>2</v>
      </c>
      <c r="K184" s="404">
        <v>435.6</v>
      </c>
    </row>
    <row r="185" spans="1:11" ht="14.4" customHeight="1" x14ac:dyDescent="0.3">
      <c r="A185" s="399" t="s">
        <v>418</v>
      </c>
      <c r="B185" s="400" t="s">
        <v>419</v>
      </c>
      <c r="C185" s="401" t="s">
        <v>423</v>
      </c>
      <c r="D185" s="402" t="s">
        <v>498</v>
      </c>
      <c r="E185" s="401" t="s">
        <v>1301</v>
      </c>
      <c r="F185" s="402" t="s">
        <v>1302</v>
      </c>
      <c r="G185" s="401" t="s">
        <v>881</v>
      </c>
      <c r="H185" s="401" t="s">
        <v>882</v>
      </c>
      <c r="I185" s="403">
        <v>3346.86</v>
      </c>
      <c r="J185" s="403">
        <v>1</v>
      </c>
      <c r="K185" s="404">
        <v>3346.86</v>
      </c>
    </row>
    <row r="186" spans="1:11" ht="14.4" customHeight="1" x14ac:dyDescent="0.3">
      <c r="A186" s="399" t="s">
        <v>418</v>
      </c>
      <c r="B186" s="400" t="s">
        <v>419</v>
      </c>
      <c r="C186" s="401" t="s">
        <v>423</v>
      </c>
      <c r="D186" s="402" t="s">
        <v>498</v>
      </c>
      <c r="E186" s="401" t="s">
        <v>1301</v>
      </c>
      <c r="F186" s="402" t="s">
        <v>1302</v>
      </c>
      <c r="G186" s="401" t="s">
        <v>883</v>
      </c>
      <c r="H186" s="401" t="s">
        <v>884</v>
      </c>
      <c r="I186" s="403">
        <v>14534.519999999999</v>
      </c>
      <c r="J186" s="403">
        <v>3</v>
      </c>
      <c r="K186" s="404">
        <v>43603.56</v>
      </c>
    </row>
    <row r="187" spans="1:11" ht="14.4" customHeight="1" x14ac:dyDescent="0.3">
      <c r="A187" s="399" t="s">
        <v>418</v>
      </c>
      <c r="B187" s="400" t="s">
        <v>419</v>
      </c>
      <c r="C187" s="401" t="s">
        <v>423</v>
      </c>
      <c r="D187" s="402" t="s">
        <v>498</v>
      </c>
      <c r="E187" s="401" t="s">
        <v>1301</v>
      </c>
      <c r="F187" s="402" t="s">
        <v>1302</v>
      </c>
      <c r="G187" s="401" t="s">
        <v>885</v>
      </c>
      <c r="H187" s="401" t="s">
        <v>886</v>
      </c>
      <c r="I187" s="403">
        <v>5355.46</v>
      </c>
      <c r="J187" s="403">
        <v>12</v>
      </c>
      <c r="K187" s="404">
        <v>64265.52</v>
      </c>
    </row>
    <row r="188" spans="1:11" ht="14.4" customHeight="1" x14ac:dyDescent="0.3">
      <c r="A188" s="399" t="s">
        <v>418</v>
      </c>
      <c r="B188" s="400" t="s">
        <v>419</v>
      </c>
      <c r="C188" s="401" t="s">
        <v>423</v>
      </c>
      <c r="D188" s="402" t="s">
        <v>498</v>
      </c>
      <c r="E188" s="401" t="s">
        <v>1301</v>
      </c>
      <c r="F188" s="402" t="s">
        <v>1302</v>
      </c>
      <c r="G188" s="401" t="s">
        <v>887</v>
      </c>
      <c r="H188" s="401" t="s">
        <v>888</v>
      </c>
      <c r="I188" s="403">
        <v>411.4</v>
      </c>
      <c r="J188" s="403">
        <v>1</v>
      </c>
      <c r="K188" s="404">
        <v>411.4</v>
      </c>
    </row>
    <row r="189" spans="1:11" ht="14.4" customHeight="1" x14ac:dyDescent="0.3">
      <c r="A189" s="399" t="s">
        <v>418</v>
      </c>
      <c r="B189" s="400" t="s">
        <v>419</v>
      </c>
      <c r="C189" s="401" t="s">
        <v>423</v>
      </c>
      <c r="D189" s="402" t="s">
        <v>498</v>
      </c>
      <c r="E189" s="401" t="s">
        <v>1301</v>
      </c>
      <c r="F189" s="402" t="s">
        <v>1302</v>
      </c>
      <c r="G189" s="401" t="s">
        <v>889</v>
      </c>
      <c r="H189" s="401" t="s">
        <v>890</v>
      </c>
      <c r="I189" s="403">
        <v>19198</v>
      </c>
      <c r="J189" s="403">
        <v>1</v>
      </c>
      <c r="K189" s="404">
        <v>19198</v>
      </c>
    </row>
    <row r="190" spans="1:11" ht="14.4" customHeight="1" x14ac:dyDescent="0.3">
      <c r="A190" s="399" t="s">
        <v>418</v>
      </c>
      <c r="B190" s="400" t="s">
        <v>419</v>
      </c>
      <c r="C190" s="401" t="s">
        <v>423</v>
      </c>
      <c r="D190" s="402" t="s">
        <v>498</v>
      </c>
      <c r="E190" s="401" t="s">
        <v>1301</v>
      </c>
      <c r="F190" s="402" t="s">
        <v>1302</v>
      </c>
      <c r="G190" s="401" t="s">
        <v>891</v>
      </c>
      <c r="H190" s="401" t="s">
        <v>892</v>
      </c>
      <c r="I190" s="403">
        <v>274.66500000000002</v>
      </c>
      <c r="J190" s="403">
        <v>2</v>
      </c>
      <c r="K190" s="404">
        <v>549.33000000000004</v>
      </c>
    </row>
    <row r="191" spans="1:11" ht="14.4" customHeight="1" x14ac:dyDescent="0.3">
      <c r="A191" s="399" t="s">
        <v>418</v>
      </c>
      <c r="B191" s="400" t="s">
        <v>419</v>
      </c>
      <c r="C191" s="401" t="s">
        <v>423</v>
      </c>
      <c r="D191" s="402" t="s">
        <v>498</v>
      </c>
      <c r="E191" s="401" t="s">
        <v>1301</v>
      </c>
      <c r="F191" s="402" t="s">
        <v>1302</v>
      </c>
      <c r="G191" s="401" t="s">
        <v>893</v>
      </c>
      <c r="H191" s="401" t="s">
        <v>894</v>
      </c>
      <c r="I191" s="403">
        <v>133.1</v>
      </c>
      <c r="J191" s="403">
        <v>3</v>
      </c>
      <c r="K191" s="404">
        <v>399.29999999999995</v>
      </c>
    </row>
    <row r="192" spans="1:11" ht="14.4" customHeight="1" x14ac:dyDescent="0.3">
      <c r="A192" s="399" t="s">
        <v>418</v>
      </c>
      <c r="B192" s="400" t="s">
        <v>419</v>
      </c>
      <c r="C192" s="401" t="s">
        <v>423</v>
      </c>
      <c r="D192" s="402" t="s">
        <v>498</v>
      </c>
      <c r="E192" s="401" t="s">
        <v>1301</v>
      </c>
      <c r="F192" s="402" t="s">
        <v>1302</v>
      </c>
      <c r="G192" s="401" t="s">
        <v>895</v>
      </c>
      <c r="H192" s="401" t="s">
        <v>896</v>
      </c>
      <c r="I192" s="403">
        <v>66550</v>
      </c>
      <c r="J192" s="403">
        <v>2</v>
      </c>
      <c r="K192" s="404">
        <v>133100</v>
      </c>
    </row>
    <row r="193" spans="1:11" ht="14.4" customHeight="1" x14ac:dyDescent="0.3">
      <c r="A193" s="399" t="s">
        <v>418</v>
      </c>
      <c r="B193" s="400" t="s">
        <v>419</v>
      </c>
      <c r="C193" s="401" t="s">
        <v>423</v>
      </c>
      <c r="D193" s="402" t="s">
        <v>498</v>
      </c>
      <c r="E193" s="401" t="s">
        <v>1301</v>
      </c>
      <c r="F193" s="402" t="s">
        <v>1302</v>
      </c>
      <c r="G193" s="401" t="s">
        <v>897</v>
      </c>
      <c r="H193" s="401" t="s">
        <v>898</v>
      </c>
      <c r="I193" s="403">
        <v>3633.63</v>
      </c>
      <c r="J193" s="403">
        <v>2</v>
      </c>
      <c r="K193" s="404">
        <v>7267.26</v>
      </c>
    </row>
    <row r="194" spans="1:11" ht="14.4" customHeight="1" x14ac:dyDescent="0.3">
      <c r="A194" s="399" t="s">
        <v>418</v>
      </c>
      <c r="B194" s="400" t="s">
        <v>419</v>
      </c>
      <c r="C194" s="401" t="s">
        <v>423</v>
      </c>
      <c r="D194" s="402" t="s">
        <v>498</v>
      </c>
      <c r="E194" s="401" t="s">
        <v>1301</v>
      </c>
      <c r="F194" s="402" t="s">
        <v>1302</v>
      </c>
      <c r="G194" s="401" t="s">
        <v>899</v>
      </c>
      <c r="H194" s="401" t="s">
        <v>900</v>
      </c>
      <c r="I194" s="403">
        <v>3414.62</v>
      </c>
      <c r="J194" s="403">
        <v>1</v>
      </c>
      <c r="K194" s="404">
        <v>3414.62</v>
      </c>
    </row>
    <row r="195" spans="1:11" ht="14.4" customHeight="1" x14ac:dyDescent="0.3">
      <c r="A195" s="399" t="s">
        <v>418</v>
      </c>
      <c r="B195" s="400" t="s">
        <v>419</v>
      </c>
      <c r="C195" s="401" t="s">
        <v>423</v>
      </c>
      <c r="D195" s="402" t="s">
        <v>498</v>
      </c>
      <c r="E195" s="401" t="s">
        <v>1301</v>
      </c>
      <c r="F195" s="402" t="s">
        <v>1302</v>
      </c>
      <c r="G195" s="401" t="s">
        <v>901</v>
      </c>
      <c r="H195" s="401" t="s">
        <v>902</v>
      </c>
      <c r="I195" s="403">
        <v>411.4</v>
      </c>
      <c r="J195" s="403">
        <v>1</v>
      </c>
      <c r="K195" s="404">
        <v>411.4</v>
      </c>
    </row>
    <row r="196" spans="1:11" ht="14.4" customHeight="1" x14ac:dyDescent="0.3">
      <c r="A196" s="399" t="s">
        <v>418</v>
      </c>
      <c r="B196" s="400" t="s">
        <v>419</v>
      </c>
      <c r="C196" s="401" t="s">
        <v>423</v>
      </c>
      <c r="D196" s="402" t="s">
        <v>498</v>
      </c>
      <c r="E196" s="401" t="s">
        <v>1301</v>
      </c>
      <c r="F196" s="402" t="s">
        <v>1302</v>
      </c>
      <c r="G196" s="401" t="s">
        <v>903</v>
      </c>
      <c r="H196" s="401" t="s">
        <v>904</v>
      </c>
      <c r="I196" s="403">
        <v>5929</v>
      </c>
      <c r="J196" s="403">
        <v>3</v>
      </c>
      <c r="K196" s="404">
        <v>17787</v>
      </c>
    </row>
    <row r="197" spans="1:11" ht="14.4" customHeight="1" x14ac:dyDescent="0.3">
      <c r="A197" s="399" t="s">
        <v>418</v>
      </c>
      <c r="B197" s="400" t="s">
        <v>419</v>
      </c>
      <c r="C197" s="401" t="s">
        <v>423</v>
      </c>
      <c r="D197" s="402" t="s">
        <v>498</v>
      </c>
      <c r="E197" s="401" t="s">
        <v>1301</v>
      </c>
      <c r="F197" s="402" t="s">
        <v>1302</v>
      </c>
      <c r="G197" s="401" t="s">
        <v>905</v>
      </c>
      <c r="H197" s="401" t="s">
        <v>906</v>
      </c>
      <c r="I197" s="403">
        <v>133.1</v>
      </c>
      <c r="J197" s="403">
        <v>3</v>
      </c>
      <c r="K197" s="404">
        <v>399.29999999999995</v>
      </c>
    </row>
    <row r="198" spans="1:11" ht="14.4" customHeight="1" x14ac:dyDescent="0.3">
      <c r="A198" s="399" t="s">
        <v>418</v>
      </c>
      <c r="B198" s="400" t="s">
        <v>419</v>
      </c>
      <c r="C198" s="401" t="s">
        <v>423</v>
      </c>
      <c r="D198" s="402" t="s">
        <v>498</v>
      </c>
      <c r="E198" s="401" t="s">
        <v>1301</v>
      </c>
      <c r="F198" s="402" t="s">
        <v>1302</v>
      </c>
      <c r="G198" s="401" t="s">
        <v>907</v>
      </c>
      <c r="H198" s="401" t="s">
        <v>908</v>
      </c>
      <c r="I198" s="403">
        <v>13.61</v>
      </c>
      <c r="J198" s="403">
        <v>600</v>
      </c>
      <c r="K198" s="404">
        <v>8167.5</v>
      </c>
    </row>
    <row r="199" spans="1:11" ht="14.4" customHeight="1" x14ac:dyDescent="0.3">
      <c r="A199" s="399" t="s">
        <v>418</v>
      </c>
      <c r="B199" s="400" t="s">
        <v>419</v>
      </c>
      <c r="C199" s="401" t="s">
        <v>423</v>
      </c>
      <c r="D199" s="402" t="s">
        <v>498</v>
      </c>
      <c r="E199" s="401" t="s">
        <v>1301</v>
      </c>
      <c r="F199" s="402" t="s">
        <v>1302</v>
      </c>
      <c r="G199" s="401" t="s">
        <v>909</v>
      </c>
      <c r="H199" s="401" t="s">
        <v>910</v>
      </c>
      <c r="I199" s="403">
        <v>419.87000000000006</v>
      </c>
      <c r="J199" s="403">
        <v>11</v>
      </c>
      <c r="K199" s="404">
        <v>4618.57</v>
      </c>
    </row>
    <row r="200" spans="1:11" ht="14.4" customHeight="1" x14ac:dyDescent="0.3">
      <c r="A200" s="399" t="s">
        <v>418</v>
      </c>
      <c r="B200" s="400" t="s">
        <v>419</v>
      </c>
      <c r="C200" s="401" t="s">
        <v>423</v>
      </c>
      <c r="D200" s="402" t="s">
        <v>498</v>
      </c>
      <c r="E200" s="401" t="s">
        <v>1301</v>
      </c>
      <c r="F200" s="402" t="s">
        <v>1302</v>
      </c>
      <c r="G200" s="401" t="s">
        <v>911</v>
      </c>
      <c r="H200" s="401" t="s">
        <v>912</v>
      </c>
      <c r="I200" s="403">
        <v>4935.5733333333328</v>
      </c>
      <c r="J200" s="403">
        <v>3</v>
      </c>
      <c r="K200" s="404">
        <v>14806.72</v>
      </c>
    </row>
    <row r="201" spans="1:11" ht="14.4" customHeight="1" x14ac:dyDescent="0.3">
      <c r="A201" s="399" t="s">
        <v>418</v>
      </c>
      <c r="B201" s="400" t="s">
        <v>419</v>
      </c>
      <c r="C201" s="401" t="s">
        <v>423</v>
      </c>
      <c r="D201" s="402" t="s">
        <v>498</v>
      </c>
      <c r="E201" s="401" t="s">
        <v>1301</v>
      </c>
      <c r="F201" s="402" t="s">
        <v>1302</v>
      </c>
      <c r="G201" s="401" t="s">
        <v>913</v>
      </c>
      <c r="H201" s="401" t="s">
        <v>914</v>
      </c>
      <c r="I201" s="403">
        <v>10676.15</v>
      </c>
      <c r="J201" s="403">
        <v>3</v>
      </c>
      <c r="K201" s="404">
        <v>31363.199999999997</v>
      </c>
    </row>
    <row r="202" spans="1:11" ht="14.4" customHeight="1" x14ac:dyDescent="0.3">
      <c r="A202" s="399" t="s">
        <v>418</v>
      </c>
      <c r="B202" s="400" t="s">
        <v>419</v>
      </c>
      <c r="C202" s="401" t="s">
        <v>423</v>
      </c>
      <c r="D202" s="402" t="s">
        <v>498</v>
      </c>
      <c r="E202" s="401" t="s">
        <v>1301</v>
      </c>
      <c r="F202" s="402" t="s">
        <v>1302</v>
      </c>
      <c r="G202" s="401" t="s">
        <v>915</v>
      </c>
      <c r="H202" s="401" t="s">
        <v>916</v>
      </c>
      <c r="I202" s="403">
        <v>7626.63</v>
      </c>
      <c r="J202" s="403">
        <v>5</v>
      </c>
      <c r="K202" s="404">
        <v>38133.15</v>
      </c>
    </row>
    <row r="203" spans="1:11" ht="14.4" customHeight="1" x14ac:dyDescent="0.3">
      <c r="A203" s="399" t="s">
        <v>418</v>
      </c>
      <c r="B203" s="400" t="s">
        <v>419</v>
      </c>
      <c r="C203" s="401" t="s">
        <v>423</v>
      </c>
      <c r="D203" s="402" t="s">
        <v>498</v>
      </c>
      <c r="E203" s="401" t="s">
        <v>1301</v>
      </c>
      <c r="F203" s="402" t="s">
        <v>1302</v>
      </c>
      <c r="G203" s="401" t="s">
        <v>917</v>
      </c>
      <c r="H203" s="401" t="s">
        <v>918</v>
      </c>
      <c r="I203" s="403">
        <v>8569.2199999999993</v>
      </c>
      <c r="J203" s="403">
        <v>3</v>
      </c>
      <c r="K203" s="404">
        <v>25707.659999999996</v>
      </c>
    </row>
    <row r="204" spans="1:11" ht="14.4" customHeight="1" x14ac:dyDescent="0.3">
      <c r="A204" s="399" t="s">
        <v>418</v>
      </c>
      <c r="B204" s="400" t="s">
        <v>419</v>
      </c>
      <c r="C204" s="401" t="s">
        <v>423</v>
      </c>
      <c r="D204" s="402" t="s">
        <v>498</v>
      </c>
      <c r="E204" s="401" t="s">
        <v>1301</v>
      </c>
      <c r="F204" s="402" t="s">
        <v>1302</v>
      </c>
      <c r="G204" s="401" t="s">
        <v>919</v>
      </c>
      <c r="H204" s="401" t="s">
        <v>920</v>
      </c>
      <c r="I204" s="403">
        <v>2752.75</v>
      </c>
      <c r="J204" s="403">
        <v>1</v>
      </c>
      <c r="K204" s="404">
        <v>2752.75</v>
      </c>
    </row>
    <row r="205" spans="1:11" ht="14.4" customHeight="1" x14ac:dyDescent="0.3">
      <c r="A205" s="399" t="s">
        <v>418</v>
      </c>
      <c r="B205" s="400" t="s">
        <v>419</v>
      </c>
      <c r="C205" s="401" t="s">
        <v>423</v>
      </c>
      <c r="D205" s="402" t="s">
        <v>498</v>
      </c>
      <c r="E205" s="401" t="s">
        <v>1301</v>
      </c>
      <c r="F205" s="402" t="s">
        <v>1302</v>
      </c>
      <c r="G205" s="401" t="s">
        <v>921</v>
      </c>
      <c r="H205" s="401" t="s">
        <v>922</v>
      </c>
      <c r="I205" s="403">
        <v>3630</v>
      </c>
      <c r="J205" s="403">
        <v>23</v>
      </c>
      <c r="K205" s="404">
        <v>83490</v>
      </c>
    </row>
    <row r="206" spans="1:11" ht="14.4" customHeight="1" x14ac:dyDescent="0.3">
      <c r="A206" s="399" t="s">
        <v>418</v>
      </c>
      <c r="B206" s="400" t="s">
        <v>419</v>
      </c>
      <c r="C206" s="401" t="s">
        <v>423</v>
      </c>
      <c r="D206" s="402" t="s">
        <v>498</v>
      </c>
      <c r="E206" s="401" t="s">
        <v>1301</v>
      </c>
      <c r="F206" s="402" t="s">
        <v>1302</v>
      </c>
      <c r="G206" s="401" t="s">
        <v>923</v>
      </c>
      <c r="H206" s="401" t="s">
        <v>924</v>
      </c>
      <c r="I206" s="403">
        <v>4935.5733333333328</v>
      </c>
      <c r="J206" s="403">
        <v>3</v>
      </c>
      <c r="K206" s="404">
        <v>14806.72</v>
      </c>
    </row>
    <row r="207" spans="1:11" ht="14.4" customHeight="1" x14ac:dyDescent="0.3">
      <c r="A207" s="399" t="s">
        <v>418</v>
      </c>
      <c r="B207" s="400" t="s">
        <v>419</v>
      </c>
      <c r="C207" s="401" t="s">
        <v>423</v>
      </c>
      <c r="D207" s="402" t="s">
        <v>498</v>
      </c>
      <c r="E207" s="401" t="s">
        <v>1301</v>
      </c>
      <c r="F207" s="402" t="s">
        <v>1302</v>
      </c>
      <c r="G207" s="401" t="s">
        <v>925</v>
      </c>
      <c r="H207" s="401" t="s">
        <v>926</v>
      </c>
      <c r="I207" s="403">
        <v>3414.62</v>
      </c>
      <c r="J207" s="403">
        <v>1</v>
      </c>
      <c r="K207" s="404">
        <v>3414.62</v>
      </c>
    </row>
    <row r="208" spans="1:11" ht="14.4" customHeight="1" x14ac:dyDescent="0.3">
      <c r="A208" s="399" t="s">
        <v>418</v>
      </c>
      <c r="B208" s="400" t="s">
        <v>419</v>
      </c>
      <c r="C208" s="401" t="s">
        <v>423</v>
      </c>
      <c r="D208" s="402" t="s">
        <v>498</v>
      </c>
      <c r="E208" s="401" t="s">
        <v>1301</v>
      </c>
      <c r="F208" s="402" t="s">
        <v>1302</v>
      </c>
      <c r="G208" s="401" t="s">
        <v>927</v>
      </c>
      <c r="H208" s="401" t="s">
        <v>928</v>
      </c>
      <c r="I208" s="403">
        <v>492.48500000000001</v>
      </c>
      <c r="J208" s="403">
        <v>4</v>
      </c>
      <c r="K208" s="404">
        <v>1969.94</v>
      </c>
    </row>
    <row r="209" spans="1:11" ht="14.4" customHeight="1" x14ac:dyDescent="0.3">
      <c r="A209" s="399" t="s">
        <v>418</v>
      </c>
      <c r="B209" s="400" t="s">
        <v>419</v>
      </c>
      <c r="C209" s="401" t="s">
        <v>423</v>
      </c>
      <c r="D209" s="402" t="s">
        <v>498</v>
      </c>
      <c r="E209" s="401" t="s">
        <v>1301</v>
      </c>
      <c r="F209" s="402" t="s">
        <v>1302</v>
      </c>
      <c r="G209" s="401" t="s">
        <v>929</v>
      </c>
      <c r="H209" s="401" t="s">
        <v>930</v>
      </c>
      <c r="I209" s="403">
        <v>4935.666666666667</v>
      </c>
      <c r="J209" s="403">
        <v>3</v>
      </c>
      <c r="K209" s="404">
        <v>14807</v>
      </c>
    </row>
    <row r="210" spans="1:11" ht="14.4" customHeight="1" x14ac:dyDescent="0.3">
      <c r="A210" s="399" t="s">
        <v>418</v>
      </c>
      <c r="B210" s="400" t="s">
        <v>419</v>
      </c>
      <c r="C210" s="401" t="s">
        <v>423</v>
      </c>
      <c r="D210" s="402" t="s">
        <v>498</v>
      </c>
      <c r="E210" s="401" t="s">
        <v>1301</v>
      </c>
      <c r="F210" s="402" t="s">
        <v>1302</v>
      </c>
      <c r="G210" s="401" t="s">
        <v>931</v>
      </c>
      <c r="H210" s="401" t="s">
        <v>932</v>
      </c>
      <c r="I210" s="403">
        <v>2541</v>
      </c>
      <c r="J210" s="403">
        <v>9</v>
      </c>
      <c r="K210" s="404">
        <v>22869</v>
      </c>
    </row>
    <row r="211" spans="1:11" ht="14.4" customHeight="1" x14ac:dyDescent="0.3">
      <c r="A211" s="399" t="s">
        <v>418</v>
      </c>
      <c r="B211" s="400" t="s">
        <v>419</v>
      </c>
      <c r="C211" s="401" t="s">
        <v>423</v>
      </c>
      <c r="D211" s="402" t="s">
        <v>498</v>
      </c>
      <c r="E211" s="401" t="s">
        <v>1301</v>
      </c>
      <c r="F211" s="402" t="s">
        <v>1302</v>
      </c>
      <c r="G211" s="401" t="s">
        <v>933</v>
      </c>
      <c r="H211" s="401" t="s">
        <v>934</v>
      </c>
      <c r="I211" s="403">
        <v>62.920000000000009</v>
      </c>
      <c r="J211" s="403">
        <v>32</v>
      </c>
      <c r="K211" s="404">
        <v>2013.4500000000003</v>
      </c>
    </row>
    <row r="212" spans="1:11" ht="14.4" customHeight="1" x14ac:dyDescent="0.3">
      <c r="A212" s="399" t="s">
        <v>418</v>
      </c>
      <c r="B212" s="400" t="s">
        <v>419</v>
      </c>
      <c r="C212" s="401" t="s">
        <v>423</v>
      </c>
      <c r="D212" s="402" t="s">
        <v>498</v>
      </c>
      <c r="E212" s="401" t="s">
        <v>1301</v>
      </c>
      <c r="F212" s="402" t="s">
        <v>1302</v>
      </c>
      <c r="G212" s="401" t="s">
        <v>935</v>
      </c>
      <c r="H212" s="401" t="s">
        <v>936</v>
      </c>
      <c r="I212" s="403">
        <v>4165</v>
      </c>
      <c r="J212" s="403">
        <v>2</v>
      </c>
      <c r="K212" s="404">
        <v>8330</v>
      </c>
    </row>
    <row r="213" spans="1:11" ht="14.4" customHeight="1" x14ac:dyDescent="0.3">
      <c r="A213" s="399" t="s">
        <v>418</v>
      </c>
      <c r="B213" s="400" t="s">
        <v>419</v>
      </c>
      <c r="C213" s="401" t="s">
        <v>423</v>
      </c>
      <c r="D213" s="402" t="s">
        <v>498</v>
      </c>
      <c r="E213" s="401" t="s">
        <v>1301</v>
      </c>
      <c r="F213" s="402" t="s">
        <v>1302</v>
      </c>
      <c r="G213" s="401" t="s">
        <v>937</v>
      </c>
      <c r="H213" s="401" t="s">
        <v>938</v>
      </c>
      <c r="I213" s="403">
        <v>2420</v>
      </c>
      <c r="J213" s="403">
        <v>10</v>
      </c>
      <c r="K213" s="404">
        <v>24200</v>
      </c>
    </row>
    <row r="214" spans="1:11" ht="14.4" customHeight="1" x14ac:dyDescent="0.3">
      <c r="A214" s="399" t="s">
        <v>418</v>
      </c>
      <c r="B214" s="400" t="s">
        <v>419</v>
      </c>
      <c r="C214" s="401" t="s">
        <v>423</v>
      </c>
      <c r="D214" s="402" t="s">
        <v>498</v>
      </c>
      <c r="E214" s="401" t="s">
        <v>1301</v>
      </c>
      <c r="F214" s="402" t="s">
        <v>1302</v>
      </c>
      <c r="G214" s="401" t="s">
        <v>939</v>
      </c>
      <c r="H214" s="401" t="s">
        <v>940</v>
      </c>
      <c r="I214" s="403">
        <v>5989.5</v>
      </c>
      <c r="J214" s="403">
        <v>4</v>
      </c>
      <c r="K214" s="404">
        <v>23958</v>
      </c>
    </row>
    <row r="215" spans="1:11" ht="14.4" customHeight="1" x14ac:dyDescent="0.3">
      <c r="A215" s="399" t="s">
        <v>418</v>
      </c>
      <c r="B215" s="400" t="s">
        <v>419</v>
      </c>
      <c r="C215" s="401" t="s">
        <v>423</v>
      </c>
      <c r="D215" s="402" t="s">
        <v>498</v>
      </c>
      <c r="E215" s="401" t="s">
        <v>1301</v>
      </c>
      <c r="F215" s="402" t="s">
        <v>1302</v>
      </c>
      <c r="G215" s="401" t="s">
        <v>941</v>
      </c>
      <c r="H215" s="401" t="s">
        <v>942</v>
      </c>
      <c r="I215" s="403">
        <v>7839.59</v>
      </c>
      <c r="J215" s="403">
        <v>3</v>
      </c>
      <c r="K215" s="404">
        <v>23518.77</v>
      </c>
    </row>
    <row r="216" spans="1:11" ht="14.4" customHeight="1" x14ac:dyDescent="0.3">
      <c r="A216" s="399" t="s">
        <v>418</v>
      </c>
      <c r="B216" s="400" t="s">
        <v>419</v>
      </c>
      <c r="C216" s="401" t="s">
        <v>423</v>
      </c>
      <c r="D216" s="402" t="s">
        <v>498</v>
      </c>
      <c r="E216" s="401" t="s">
        <v>1301</v>
      </c>
      <c r="F216" s="402" t="s">
        <v>1302</v>
      </c>
      <c r="G216" s="401" t="s">
        <v>943</v>
      </c>
      <c r="H216" s="401" t="s">
        <v>944</v>
      </c>
      <c r="I216" s="403">
        <v>18.14</v>
      </c>
      <c r="J216" s="403">
        <v>1080</v>
      </c>
      <c r="K216" s="404">
        <v>19588.949999999997</v>
      </c>
    </row>
    <row r="217" spans="1:11" ht="14.4" customHeight="1" x14ac:dyDescent="0.3">
      <c r="A217" s="399" t="s">
        <v>418</v>
      </c>
      <c r="B217" s="400" t="s">
        <v>419</v>
      </c>
      <c r="C217" s="401" t="s">
        <v>423</v>
      </c>
      <c r="D217" s="402" t="s">
        <v>498</v>
      </c>
      <c r="E217" s="401" t="s">
        <v>1301</v>
      </c>
      <c r="F217" s="402" t="s">
        <v>1302</v>
      </c>
      <c r="G217" s="401" t="s">
        <v>945</v>
      </c>
      <c r="H217" s="401" t="s">
        <v>946</v>
      </c>
      <c r="I217" s="403">
        <v>4935.5733333333328</v>
      </c>
      <c r="J217" s="403">
        <v>3</v>
      </c>
      <c r="K217" s="404">
        <v>14806.72</v>
      </c>
    </row>
    <row r="218" spans="1:11" ht="14.4" customHeight="1" x14ac:dyDescent="0.3">
      <c r="A218" s="399" t="s">
        <v>418</v>
      </c>
      <c r="B218" s="400" t="s">
        <v>419</v>
      </c>
      <c r="C218" s="401" t="s">
        <v>423</v>
      </c>
      <c r="D218" s="402" t="s">
        <v>498</v>
      </c>
      <c r="E218" s="401" t="s">
        <v>1301</v>
      </c>
      <c r="F218" s="402" t="s">
        <v>1302</v>
      </c>
      <c r="G218" s="401" t="s">
        <v>947</v>
      </c>
      <c r="H218" s="401" t="s">
        <v>948</v>
      </c>
      <c r="I218" s="403">
        <v>7008.32</v>
      </c>
      <c r="J218" s="403">
        <v>8</v>
      </c>
      <c r="K218" s="404">
        <v>56066.559999999998</v>
      </c>
    </row>
    <row r="219" spans="1:11" ht="14.4" customHeight="1" x14ac:dyDescent="0.3">
      <c r="A219" s="399" t="s">
        <v>418</v>
      </c>
      <c r="B219" s="400" t="s">
        <v>419</v>
      </c>
      <c r="C219" s="401" t="s">
        <v>423</v>
      </c>
      <c r="D219" s="402" t="s">
        <v>498</v>
      </c>
      <c r="E219" s="401" t="s">
        <v>1301</v>
      </c>
      <c r="F219" s="402" t="s">
        <v>1302</v>
      </c>
      <c r="G219" s="401" t="s">
        <v>949</v>
      </c>
      <c r="H219" s="401" t="s">
        <v>950</v>
      </c>
      <c r="I219" s="403">
        <v>3414.62</v>
      </c>
      <c r="J219" s="403">
        <v>1</v>
      </c>
      <c r="K219" s="404">
        <v>3414.62</v>
      </c>
    </row>
    <row r="220" spans="1:11" ht="14.4" customHeight="1" x14ac:dyDescent="0.3">
      <c r="A220" s="399" t="s">
        <v>418</v>
      </c>
      <c r="B220" s="400" t="s">
        <v>419</v>
      </c>
      <c r="C220" s="401" t="s">
        <v>423</v>
      </c>
      <c r="D220" s="402" t="s">
        <v>498</v>
      </c>
      <c r="E220" s="401" t="s">
        <v>1301</v>
      </c>
      <c r="F220" s="402" t="s">
        <v>1302</v>
      </c>
      <c r="G220" s="401" t="s">
        <v>951</v>
      </c>
      <c r="H220" s="401" t="s">
        <v>952</v>
      </c>
      <c r="I220" s="403">
        <v>8985.4599999999991</v>
      </c>
      <c r="J220" s="403">
        <v>5</v>
      </c>
      <c r="K220" s="404">
        <v>44927.299999999996</v>
      </c>
    </row>
    <row r="221" spans="1:11" ht="14.4" customHeight="1" x14ac:dyDescent="0.3">
      <c r="A221" s="399" t="s">
        <v>418</v>
      </c>
      <c r="B221" s="400" t="s">
        <v>419</v>
      </c>
      <c r="C221" s="401" t="s">
        <v>423</v>
      </c>
      <c r="D221" s="402" t="s">
        <v>498</v>
      </c>
      <c r="E221" s="401" t="s">
        <v>1301</v>
      </c>
      <c r="F221" s="402" t="s">
        <v>1302</v>
      </c>
      <c r="G221" s="401" t="s">
        <v>953</v>
      </c>
      <c r="H221" s="401" t="s">
        <v>954</v>
      </c>
      <c r="I221" s="403">
        <v>411.4</v>
      </c>
      <c r="J221" s="403">
        <v>1</v>
      </c>
      <c r="K221" s="404">
        <v>411.4</v>
      </c>
    </row>
    <row r="222" spans="1:11" ht="14.4" customHeight="1" x14ac:dyDescent="0.3">
      <c r="A222" s="399" t="s">
        <v>418</v>
      </c>
      <c r="B222" s="400" t="s">
        <v>419</v>
      </c>
      <c r="C222" s="401" t="s">
        <v>423</v>
      </c>
      <c r="D222" s="402" t="s">
        <v>498</v>
      </c>
      <c r="E222" s="401" t="s">
        <v>1301</v>
      </c>
      <c r="F222" s="402" t="s">
        <v>1302</v>
      </c>
      <c r="G222" s="401" t="s">
        <v>955</v>
      </c>
      <c r="H222" s="401" t="s">
        <v>956</v>
      </c>
      <c r="I222" s="403">
        <v>6594.5</v>
      </c>
      <c r="J222" s="403">
        <v>3</v>
      </c>
      <c r="K222" s="404">
        <v>19783.5</v>
      </c>
    </row>
    <row r="223" spans="1:11" ht="14.4" customHeight="1" x14ac:dyDescent="0.3">
      <c r="A223" s="399" t="s">
        <v>418</v>
      </c>
      <c r="B223" s="400" t="s">
        <v>419</v>
      </c>
      <c r="C223" s="401" t="s">
        <v>423</v>
      </c>
      <c r="D223" s="402" t="s">
        <v>498</v>
      </c>
      <c r="E223" s="401" t="s">
        <v>1301</v>
      </c>
      <c r="F223" s="402" t="s">
        <v>1302</v>
      </c>
      <c r="G223" s="401" t="s">
        <v>957</v>
      </c>
      <c r="H223" s="401" t="s">
        <v>958</v>
      </c>
      <c r="I223" s="403">
        <v>3926.45</v>
      </c>
      <c r="J223" s="403">
        <v>2</v>
      </c>
      <c r="K223" s="404">
        <v>7852.9</v>
      </c>
    </row>
    <row r="224" spans="1:11" ht="14.4" customHeight="1" x14ac:dyDescent="0.3">
      <c r="A224" s="399" t="s">
        <v>418</v>
      </c>
      <c r="B224" s="400" t="s">
        <v>419</v>
      </c>
      <c r="C224" s="401" t="s">
        <v>423</v>
      </c>
      <c r="D224" s="402" t="s">
        <v>498</v>
      </c>
      <c r="E224" s="401" t="s">
        <v>1301</v>
      </c>
      <c r="F224" s="402" t="s">
        <v>1302</v>
      </c>
      <c r="G224" s="401" t="s">
        <v>959</v>
      </c>
      <c r="H224" s="401" t="s">
        <v>960</v>
      </c>
      <c r="I224" s="403">
        <v>29948</v>
      </c>
      <c r="J224" s="403">
        <v>1</v>
      </c>
      <c r="K224" s="404">
        <v>29948</v>
      </c>
    </row>
    <row r="225" spans="1:11" ht="14.4" customHeight="1" x14ac:dyDescent="0.3">
      <c r="A225" s="399" t="s">
        <v>418</v>
      </c>
      <c r="B225" s="400" t="s">
        <v>419</v>
      </c>
      <c r="C225" s="401" t="s">
        <v>423</v>
      </c>
      <c r="D225" s="402" t="s">
        <v>498</v>
      </c>
      <c r="E225" s="401" t="s">
        <v>1301</v>
      </c>
      <c r="F225" s="402" t="s">
        <v>1302</v>
      </c>
      <c r="G225" s="401" t="s">
        <v>961</v>
      </c>
      <c r="H225" s="401" t="s">
        <v>962</v>
      </c>
      <c r="I225" s="403">
        <v>274.67200000000003</v>
      </c>
      <c r="J225" s="403">
        <v>60</v>
      </c>
      <c r="K225" s="404">
        <v>16480.05</v>
      </c>
    </row>
    <row r="226" spans="1:11" ht="14.4" customHeight="1" x14ac:dyDescent="0.3">
      <c r="A226" s="399" t="s">
        <v>418</v>
      </c>
      <c r="B226" s="400" t="s">
        <v>419</v>
      </c>
      <c r="C226" s="401" t="s">
        <v>423</v>
      </c>
      <c r="D226" s="402" t="s">
        <v>498</v>
      </c>
      <c r="E226" s="401" t="s">
        <v>1301</v>
      </c>
      <c r="F226" s="402" t="s">
        <v>1302</v>
      </c>
      <c r="G226" s="401" t="s">
        <v>963</v>
      </c>
      <c r="H226" s="401" t="s">
        <v>964</v>
      </c>
      <c r="I226" s="403">
        <v>274.66000000000003</v>
      </c>
      <c r="J226" s="403">
        <v>2</v>
      </c>
      <c r="K226" s="404">
        <v>549.32000000000005</v>
      </c>
    </row>
    <row r="227" spans="1:11" ht="14.4" customHeight="1" x14ac:dyDescent="0.3">
      <c r="A227" s="399" t="s">
        <v>418</v>
      </c>
      <c r="B227" s="400" t="s">
        <v>419</v>
      </c>
      <c r="C227" s="401" t="s">
        <v>423</v>
      </c>
      <c r="D227" s="402" t="s">
        <v>498</v>
      </c>
      <c r="E227" s="401" t="s">
        <v>1301</v>
      </c>
      <c r="F227" s="402" t="s">
        <v>1302</v>
      </c>
      <c r="G227" s="401" t="s">
        <v>965</v>
      </c>
      <c r="H227" s="401" t="s">
        <v>966</v>
      </c>
      <c r="I227" s="403">
        <v>13124.87</v>
      </c>
      <c r="J227" s="403">
        <v>3</v>
      </c>
      <c r="K227" s="404">
        <v>39374.61</v>
      </c>
    </row>
    <row r="228" spans="1:11" ht="14.4" customHeight="1" x14ac:dyDescent="0.3">
      <c r="A228" s="399" t="s">
        <v>418</v>
      </c>
      <c r="B228" s="400" t="s">
        <v>419</v>
      </c>
      <c r="C228" s="401" t="s">
        <v>423</v>
      </c>
      <c r="D228" s="402" t="s">
        <v>498</v>
      </c>
      <c r="E228" s="401" t="s">
        <v>1301</v>
      </c>
      <c r="F228" s="402" t="s">
        <v>1302</v>
      </c>
      <c r="G228" s="401" t="s">
        <v>967</v>
      </c>
      <c r="H228" s="401" t="s">
        <v>968</v>
      </c>
      <c r="I228" s="403">
        <v>492.495</v>
      </c>
      <c r="J228" s="403">
        <v>4</v>
      </c>
      <c r="K228" s="404">
        <v>1969.97</v>
      </c>
    </row>
    <row r="229" spans="1:11" ht="14.4" customHeight="1" x14ac:dyDescent="0.3">
      <c r="A229" s="399" t="s">
        <v>418</v>
      </c>
      <c r="B229" s="400" t="s">
        <v>419</v>
      </c>
      <c r="C229" s="401" t="s">
        <v>423</v>
      </c>
      <c r="D229" s="402" t="s">
        <v>498</v>
      </c>
      <c r="E229" s="401" t="s">
        <v>1301</v>
      </c>
      <c r="F229" s="402" t="s">
        <v>1302</v>
      </c>
      <c r="G229" s="401" t="s">
        <v>969</v>
      </c>
      <c r="H229" s="401" t="s">
        <v>970</v>
      </c>
      <c r="I229" s="403">
        <v>2662</v>
      </c>
      <c r="J229" s="403">
        <v>8</v>
      </c>
      <c r="K229" s="404">
        <v>21296</v>
      </c>
    </row>
    <row r="230" spans="1:11" ht="14.4" customHeight="1" x14ac:dyDescent="0.3">
      <c r="A230" s="399" t="s">
        <v>418</v>
      </c>
      <c r="B230" s="400" t="s">
        <v>419</v>
      </c>
      <c r="C230" s="401" t="s">
        <v>423</v>
      </c>
      <c r="D230" s="402" t="s">
        <v>498</v>
      </c>
      <c r="E230" s="401" t="s">
        <v>1301</v>
      </c>
      <c r="F230" s="402" t="s">
        <v>1302</v>
      </c>
      <c r="G230" s="401" t="s">
        <v>971</v>
      </c>
      <c r="H230" s="401" t="s">
        <v>972</v>
      </c>
      <c r="I230" s="403">
        <v>3414.62</v>
      </c>
      <c r="J230" s="403">
        <v>1</v>
      </c>
      <c r="K230" s="404">
        <v>3414.62</v>
      </c>
    </row>
    <row r="231" spans="1:11" ht="14.4" customHeight="1" x14ac:dyDescent="0.3">
      <c r="A231" s="399" t="s">
        <v>418</v>
      </c>
      <c r="B231" s="400" t="s">
        <v>419</v>
      </c>
      <c r="C231" s="401" t="s">
        <v>423</v>
      </c>
      <c r="D231" s="402" t="s">
        <v>498</v>
      </c>
      <c r="E231" s="401" t="s">
        <v>1301</v>
      </c>
      <c r="F231" s="402" t="s">
        <v>1302</v>
      </c>
      <c r="G231" s="401" t="s">
        <v>973</v>
      </c>
      <c r="H231" s="401" t="s">
        <v>974</v>
      </c>
      <c r="I231" s="403">
        <v>492.495</v>
      </c>
      <c r="J231" s="403">
        <v>4</v>
      </c>
      <c r="K231" s="404">
        <v>1969.97</v>
      </c>
    </row>
    <row r="232" spans="1:11" ht="14.4" customHeight="1" x14ac:dyDescent="0.3">
      <c r="A232" s="399" t="s">
        <v>418</v>
      </c>
      <c r="B232" s="400" t="s">
        <v>419</v>
      </c>
      <c r="C232" s="401" t="s">
        <v>423</v>
      </c>
      <c r="D232" s="402" t="s">
        <v>498</v>
      </c>
      <c r="E232" s="401" t="s">
        <v>1301</v>
      </c>
      <c r="F232" s="402" t="s">
        <v>1302</v>
      </c>
      <c r="G232" s="401" t="s">
        <v>975</v>
      </c>
      <c r="H232" s="401" t="s">
        <v>976</v>
      </c>
      <c r="I232" s="403">
        <v>13103.09</v>
      </c>
      <c r="J232" s="403">
        <v>2</v>
      </c>
      <c r="K232" s="404">
        <v>26206.18</v>
      </c>
    </row>
    <row r="233" spans="1:11" ht="14.4" customHeight="1" x14ac:dyDescent="0.3">
      <c r="A233" s="399" t="s">
        <v>418</v>
      </c>
      <c r="B233" s="400" t="s">
        <v>419</v>
      </c>
      <c r="C233" s="401" t="s">
        <v>423</v>
      </c>
      <c r="D233" s="402" t="s">
        <v>498</v>
      </c>
      <c r="E233" s="401" t="s">
        <v>1301</v>
      </c>
      <c r="F233" s="402" t="s">
        <v>1302</v>
      </c>
      <c r="G233" s="401" t="s">
        <v>977</v>
      </c>
      <c r="H233" s="401" t="s">
        <v>978</v>
      </c>
      <c r="I233" s="403">
        <v>1742.4</v>
      </c>
      <c r="J233" s="403">
        <v>2</v>
      </c>
      <c r="K233" s="404">
        <v>3484.8</v>
      </c>
    </row>
    <row r="234" spans="1:11" ht="14.4" customHeight="1" x14ac:dyDescent="0.3">
      <c r="A234" s="399" t="s">
        <v>418</v>
      </c>
      <c r="B234" s="400" t="s">
        <v>419</v>
      </c>
      <c r="C234" s="401" t="s">
        <v>423</v>
      </c>
      <c r="D234" s="402" t="s">
        <v>498</v>
      </c>
      <c r="E234" s="401" t="s">
        <v>1301</v>
      </c>
      <c r="F234" s="402" t="s">
        <v>1302</v>
      </c>
      <c r="G234" s="401" t="s">
        <v>979</v>
      </c>
      <c r="H234" s="401" t="s">
        <v>980</v>
      </c>
      <c r="I234" s="403">
        <v>3414.62</v>
      </c>
      <c r="J234" s="403">
        <v>1</v>
      </c>
      <c r="K234" s="404">
        <v>3414.62</v>
      </c>
    </row>
    <row r="235" spans="1:11" ht="14.4" customHeight="1" x14ac:dyDescent="0.3">
      <c r="A235" s="399" t="s">
        <v>418</v>
      </c>
      <c r="B235" s="400" t="s">
        <v>419</v>
      </c>
      <c r="C235" s="401" t="s">
        <v>423</v>
      </c>
      <c r="D235" s="402" t="s">
        <v>498</v>
      </c>
      <c r="E235" s="401" t="s">
        <v>1301</v>
      </c>
      <c r="F235" s="402" t="s">
        <v>1302</v>
      </c>
      <c r="G235" s="401" t="s">
        <v>981</v>
      </c>
      <c r="H235" s="401" t="s">
        <v>982</v>
      </c>
      <c r="I235" s="403">
        <v>33.659999999999982</v>
      </c>
      <c r="J235" s="403">
        <v>2520</v>
      </c>
      <c r="K235" s="404">
        <v>84828.729999999981</v>
      </c>
    </row>
    <row r="236" spans="1:11" ht="14.4" customHeight="1" x14ac:dyDescent="0.3">
      <c r="A236" s="399" t="s">
        <v>418</v>
      </c>
      <c r="B236" s="400" t="s">
        <v>419</v>
      </c>
      <c r="C236" s="401" t="s">
        <v>423</v>
      </c>
      <c r="D236" s="402" t="s">
        <v>498</v>
      </c>
      <c r="E236" s="401" t="s">
        <v>1301</v>
      </c>
      <c r="F236" s="402" t="s">
        <v>1302</v>
      </c>
      <c r="G236" s="401" t="s">
        <v>983</v>
      </c>
      <c r="H236" s="401" t="s">
        <v>984</v>
      </c>
      <c r="I236" s="403">
        <v>492.495</v>
      </c>
      <c r="J236" s="403">
        <v>4</v>
      </c>
      <c r="K236" s="404">
        <v>1969.97</v>
      </c>
    </row>
    <row r="237" spans="1:11" ht="14.4" customHeight="1" x14ac:dyDescent="0.3">
      <c r="A237" s="399" t="s">
        <v>418</v>
      </c>
      <c r="B237" s="400" t="s">
        <v>419</v>
      </c>
      <c r="C237" s="401" t="s">
        <v>423</v>
      </c>
      <c r="D237" s="402" t="s">
        <v>498</v>
      </c>
      <c r="E237" s="401" t="s">
        <v>1301</v>
      </c>
      <c r="F237" s="402" t="s">
        <v>1302</v>
      </c>
      <c r="G237" s="401" t="s">
        <v>985</v>
      </c>
      <c r="H237" s="401" t="s">
        <v>986</v>
      </c>
      <c r="I237" s="403">
        <v>274.72500000000002</v>
      </c>
      <c r="J237" s="403">
        <v>5</v>
      </c>
      <c r="K237" s="404">
        <v>1373.66</v>
      </c>
    </row>
    <row r="238" spans="1:11" ht="14.4" customHeight="1" x14ac:dyDescent="0.3">
      <c r="A238" s="399" t="s">
        <v>418</v>
      </c>
      <c r="B238" s="400" t="s">
        <v>419</v>
      </c>
      <c r="C238" s="401" t="s">
        <v>423</v>
      </c>
      <c r="D238" s="402" t="s">
        <v>498</v>
      </c>
      <c r="E238" s="401" t="s">
        <v>1301</v>
      </c>
      <c r="F238" s="402" t="s">
        <v>1302</v>
      </c>
      <c r="G238" s="401" t="s">
        <v>987</v>
      </c>
      <c r="H238" s="401" t="s">
        <v>988</v>
      </c>
      <c r="I238" s="403">
        <v>2117.5</v>
      </c>
      <c r="J238" s="403">
        <v>1</v>
      </c>
      <c r="K238" s="404">
        <v>2117.5</v>
      </c>
    </row>
    <row r="239" spans="1:11" ht="14.4" customHeight="1" x14ac:dyDescent="0.3">
      <c r="A239" s="399" t="s">
        <v>418</v>
      </c>
      <c r="B239" s="400" t="s">
        <v>419</v>
      </c>
      <c r="C239" s="401" t="s">
        <v>423</v>
      </c>
      <c r="D239" s="402" t="s">
        <v>498</v>
      </c>
      <c r="E239" s="401" t="s">
        <v>1301</v>
      </c>
      <c r="F239" s="402" t="s">
        <v>1302</v>
      </c>
      <c r="G239" s="401" t="s">
        <v>989</v>
      </c>
      <c r="H239" s="401" t="s">
        <v>990</v>
      </c>
      <c r="I239" s="403">
        <v>2117.5</v>
      </c>
      <c r="J239" s="403">
        <v>1</v>
      </c>
      <c r="K239" s="404">
        <v>2117.5</v>
      </c>
    </row>
    <row r="240" spans="1:11" ht="14.4" customHeight="1" x14ac:dyDescent="0.3">
      <c r="A240" s="399" t="s">
        <v>418</v>
      </c>
      <c r="B240" s="400" t="s">
        <v>419</v>
      </c>
      <c r="C240" s="401" t="s">
        <v>423</v>
      </c>
      <c r="D240" s="402" t="s">
        <v>498</v>
      </c>
      <c r="E240" s="401" t="s">
        <v>1301</v>
      </c>
      <c r="F240" s="402" t="s">
        <v>1302</v>
      </c>
      <c r="G240" s="401" t="s">
        <v>991</v>
      </c>
      <c r="H240" s="401" t="s">
        <v>992</v>
      </c>
      <c r="I240" s="403">
        <v>133.1</v>
      </c>
      <c r="J240" s="403">
        <v>4</v>
      </c>
      <c r="K240" s="404">
        <v>532.4</v>
      </c>
    </row>
    <row r="241" spans="1:11" ht="14.4" customHeight="1" x14ac:dyDescent="0.3">
      <c r="A241" s="399" t="s">
        <v>418</v>
      </c>
      <c r="B241" s="400" t="s">
        <v>419</v>
      </c>
      <c r="C241" s="401" t="s">
        <v>423</v>
      </c>
      <c r="D241" s="402" t="s">
        <v>498</v>
      </c>
      <c r="E241" s="401" t="s">
        <v>1301</v>
      </c>
      <c r="F241" s="402" t="s">
        <v>1302</v>
      </c>
      <c r="G241" s="401" t="s">
        <v>993</v>
      </c>
      <c r="H241" s="401" t="s">
        <v>994</v>
      </c>
      <c r="I241" s="403">
        <v>17.63</v>
      </c>
      <c r="J241" s="403">
        <v>120</v>
      </c>
      <c r="K241" s="404">
        <v>2115.56</v>
      </c>
    </row>
    <row r="242" spans="1:11" ht="14.4" customHeight="1" x14ac:dyDescent="0.3">
      <c r="A242" s="399" t="s">
        <v>418</v>
      </c>
      <c r="B242" s="400" t="s">
        <v>419</v>
      </c>
      <c r="C242" s="401" t="s">
        <v>423</v>
      </c>
      <c r="D242" s="402" t="s">
        <v>498</v>
      </c>
      <c r="E242" s="401" t="s">
        <v>1301</v>
      </c>
      <c r="F242" s="402" t="s">
        <v>1302</v>
      </c>
      <c r="G242" s="401" t="s">
        <v>995</v>
      </c>
      <c r="H242" s="401" t="s">
        <v>996</v>
      </c>
      <c r="I242" s="403">
        <v>3223.67</v>
      </c>
      <c r="J242" s="403">
        <v>3</v>
      </c>
      <c r="K242" s="404">
        <v>9671</v>
      </c>
    </row>
    <row r="243" spans="1:11" ht="14.4" customHeight="1" x14ac:dyDescent="0.3">
      <c r="A243" s="399" t="s">
        <v>418</v>
      </c>
      <c r="B243" s="400" t="s">
        <v>419</v>
      </c>
      <c r="C243" s="401" t="s">
        <v>423</v>
      </c>
      <c r="D243" s="402" t="s">
        <v>498</v>
      </c>
      <c r="E243" s="401" t="s">
        <v>1301</v>
      </c>
      <c r="F243" s="402" t="s">
        <v>1302</v>
      </c>
      <c r="G243" s="401" t="s">
        <v>997</v>
      </c>
      <c r="H243" s="401" t="s">
        <v>998</v>
      </c>
      <c r="I243" s="403">
        <v>492.5</v>
      </c>
      <c r="J243" s="403">
        <v>4</v>
      </c>
      <c r="K243" s="404">
        <v>1970</v>
      </c>
    </row>
    <row r="244" spans="1:11" ht="14.4" customHeight="1" x14ac:dyDescent="0.3">
      <c r="A244" s="399" t="s">
        <v>418</v>
      </c>
      <c r="B244" s="400" t="s">
        <v>419</v>
      </c>
      <c r="C244" s="401" t="s">
        <v>423</v>
      </c>
      <c r="D244" s="402" t="s">
        <v>498</v>
      </c>
      <c r="E244" s="401" t="s">
        <v>1301</v>
      </c>
      <c r="F244" s="402" t="s">
        <v>1302</v>
      </c>
      <c r="G244" s="401" t="s">
        <v>999</v>
      </c>
      <c r="H244" s="401" t="s">
        <v>1000</v>
      </c>
      <c r="I244" s="403">
        <v>8569.2199999999993</v>
      </c>
      <c r="J244" s="403">
        <v>1</v>
      </c>
      <c r="K244" s="404">
        <v>8569.2199999999993</v>
      </c>
    </row>
    <row r="245" spans="1:11" ht="14.4" customHeight="1" x14ac:dyDescent="0.3">
      <c r="A245" s="399" t="s">
        <v>418</v>
      </c>
      <c r="B245" s="400" t="s">
        <v>419</v>
      </c>
      <c r="C245" s="401" t="s">
        <v>423</v>
      </c>
      <c r="D245" s="402" t="s">
        <v>498</v>
      </c>
      <c r="E245" s="401" t="s">
        <v>1301</v>
      </c>
      <c r="F245" s="402" t="s">
        <v>1302</v>
      </c>
      <c r="G245" s="401" t="s">
        <v>1001</v>
      </c>
      <c r="H245" s="401" t="s">
        <v>1002</v>
      </c>
      <c r="I245" s="403">
        <v>4686.33</v>
      </c>
      <c r="J245" s="403">
        <v>1</v>
      </c>
      <c r="K245" s="404">
        <v>4686.33</v>
      </c>
    </row>
    <row r="246" spans="1:11" ht="14.4" customHeight="1" x14ac:dyDescent="0.3">
      <c r="A246" s="399" t="s">
        <v>418</v>
      </c>
      <c r="B246" s="400" t="s">
        <v>419</v>
      </c>
      <c r="C246" s="401" t="s">
        <v>423</v>
      </c>
      <c r="D246" s="402" t="s">
        <v>498</v>
      </c>
      <c r="E246" s="401" t="s">
        <v>1301</v>
      </c>
      <c r="F246" s="402" t="s">
        <v>1302</v>
      </c>
      <c r="G246" s="401" t="s">
        <v>1003</v>
      </c>
      <c r="H246" s="401" t="s">
        <v>1004</v>
      </c>
      <c r="I246" s="403">
        <v>42.355000000000004</v>
      </c>
      <c r="J246" s="403">
        <v>2</v>
      </c>
      <c r="K246" s="404">
        <v>84.710000000000008</v>
      </c>
    </row>
    <row r="247" spans="1:11" ht="14.4" customHeight="1" x14ac:dyDescent="0.3">
      <c r="A247" s="399" t="s">
        <v>418</v>
      </c>
      <c r="B247" s="400" t="s">
        <v>419</v>
      </c>
      <c r="C247" s="401" t="s">
        <v>423</v>
      </c>
      <c r="D247" s="402" t="s">
        <v>498</v>
      </c>
      <c r="E247" s="401" t="s">
        <v>1301</v>
      </c>
      <c r="F247" s="402" t="s">
        <v>1302</v>
      </c>
      <c r="G247" s="401" t="s">
        <v>1005</v>
      </c>
      <c r="H247" s="401" t="s">
        <v>1006</v>
      </c>
      <c r="I247" s="403">
        <v>115</v>
      </c>
      <c r="J247" s="403">
        <v>5</v>
      </c>
      <c r="K247" s="404">
        <v>575</v>
      </c>
    </row>
    <row r="248" spans="1:11" ht="14.4" customHeight="1" x14ac:dyDescent="0.3">
      <c r="A248" s="399" t="s">
        <v>418</v>
      </c>
      <c r="B248" s="400" t="s">
        <v>419</v>
      </c>
      <c r="C248" s="401" t="s">
        <v>423</v>
      </c>
      <c r="D248" s="402" t="s">
        <v>498</v>
      </c>
      <c r="E248" s="401" t="s">
        <v>1301</v>
      </c>
      <c r="F248" s="402" t="s">
        <v>1302</v>
      </c>
      <c r="G248" s="401" t="s">
        <v>1007</v>
      </c>
      <c r="H248" s="401" t="s">
        <v>1008</v>
      </c>
      <c r="I248" s="403">
        <v>1076.9000000000001</v>
      </c>
      <c r="J248" s="403">
        <v>2</v>
      </c>
      <c r="K248" s="404">
        <v>2153.8000000000002</v>
      </c>
    </row>
    <row r="249" spans="1:11" ht="14.4" customHeight="1" x14ac:dyDescent="0.3">
      <c r="A249" s="399" t="s">
        <v>418</v>
      </c>
      <c r="B249" s="400" t="s">
        <v>419</v>
      </c>
      <c r="C249" s="401" t="s">
        <v>423</v>
      </c>
      <c r="D249" s="402" t="s">
        <v>498</v>
      </c>
      <c r="E249" s="401" t="s">
        <v>1301</v>
      </c>
      <c r="F249" s="402" t="s">
        <v>1302</v>
      </c>
      <c r="G249" s="401" t="s">
        <v>1009</v>
      </c>
      <c r="H249" s="401" t="s">
        <v>1010</v>
      </c>
      <c r="I249" s="403">
        <v>16740</v>
      </c>
      <c r="J249" s="403">
        <v>1</v>
      </c>
      <c r="K249" s="404">
        <v>16740</v>
      </c>
    </row>
    <row r="250" spans="1:11" ht="14.4" customHeight="1" x14ac:dyDescent="0.3">
      <c r="A250" s="399" t="s">
        <v>418</v>
      </c>
      <c r="B250" s="400" t="s">
        <v>419</v>
      </c>
      <c r="C250" s="401" t="s">
        <v>423</v>
      </c>
      <c r="D250" s="402" t="s">
        <v>498</v>
      </c>
      <c r="E250" s="401" t="s">
        <v>1301</v>
      </c>
      <c r="F250" s="402" t="s">
        <v>1302</v>
      </c>
      <c r="G250" s="401" t="s">
        <v>1011</v>
      </c>
      <c r="H250" s="401" t="s">
        <v>1012</v>
      </c>
      <c r="I250" s="403">
        <v>2420</v>
      </c>
      <c r="J250" s="403">
        <v>10</v>
      </c>
      <c r="K250" s="404">
        <v>24200</v>
      </c>
    </row>
    <row r="251" spans="1:11" ht="14.4" customHeight="1" x14ac:dyDescent="0.3">
      <c r="A251" s="399" t="s">
        <v>418</v>
      </c>
      <c r="B251" s="400" t="s">
        <v>419</v>
      </c>
      <c r="C251" s="401" t="s">
        <v>423</v>
      </c>
      <c r="D251" s="402" t="s">
        <v>498</v>
      </c>
      <c r="E251" s="401" t="s">
        <v>1301</v>
      </c>
      <c r="F251" s="402" t="s">
        <v>1302</v>
      </c>
      <c r="G251" s="401" t="s">
        <v>1013</v>
      </c>
      <c r="H251" s="401" t="s">
        <v>1014</v>
      </c>
      <c r="I251" s="403">
        <v>9196</v>
      </c>
      <c r="J251" s="403">
        <v>5</v>
      </c>
      <c r="K251" s="404">
        <v>45980</v>
      </c>
    </row>
    <row r="252" spans="1:11" ht="14.4" customHeight="1" x14ac:dyDescent="0.3">
      <c r="A252" s="399" t="s">
        <v>418</v>
      </c>
      <c r="B252" s="400" t="s">
        <v>419</v>
      </c>
      <c r="C252" s="401" t="s">
        <v>423</v>
      </c>
      <c r="D252" s="402" t="s">
        <v>498</v>
      </c>
      <c r="E252" s="401" t="s">
        <v>1301</v>
      </c>
      <c r="F252" s="402" t="s">
        <v>1302</v>
      </c>
      <c r="G252" s="401" t="s">
        <v>1015</v>
      </c>
      <c r="H252" s="401" t="s">
        <v>1016</v>
      </c>
      <c r="I252" s="403">
        <v>285.2</v>
      </c>
      <c r="J252" s="403">
        <v>1</v>
      </c>
      <c r="K252" s="404">
        <v>285.2</v>
      </c>
    </row>
    <row r="253" spans="1:11" ht="14.4" customHeight="1" x14ac:dyDescent="0.3">
      <c r="A253" s="399" t="s">
        <v>418</v>
      </c>
      <c r="B253" s="400" t="s">
        <v>419</v>
      </c>
      <c r="C253" s="401" t="s">
        <v>423</v>
      </c>
      <c r="D253" s="402" t="s">
        <v>498</v>
      </c>
      <c r="E253" s="401" t="s">
        <v>1301</v>
      </c>
      <c r="F253" s="402" t="s">
        <v>1302</v>
      </c>
      <c r="G253" s="401" t="s">
        <v>1017</v>
      </c>
      <c r="H253" s="401" t="s">
        <v>1018</v>
      </c>
      <c r="I253" s="403">
        <v>4935.6066666666666</v>
      </c>
      <c r="J253" s="403">
        <v>3</v>
      </c>
      <c r="K253" s="404">
        <v>14806.82</v>
      </c>
    </row>
    <row r="254" spans="1:11" ht="14.4" customHeight="1" x14ac:dyDescent="0.3">
      <c r="A254" s="399" t="s">
        <v>418</v>
      </c>
      <c r="B254" s="400" t="s">
        <v>419</v>
      </c>
      <c r="C254" s="401" t="s">
        <v>423</v>
      </c>
      <c r="D254" s="402" t="s">
        <v>498</v>
      </c>
      <c r="E254" s="401" t="s">
        <v>1301</v>
      </c>
      <c r="F254" s="402" t="s">
        <v>1302</v>
      </c>
      <c r="G254" s="401" t="s">
        <v>1019</v>
      </c>
      <c r="H254" s="401" t="s">
        <v>1020</v>
      </c>
      <c r="I254" s="403">
        <v>70.199999999999989</v>
      </c>
      <c r="J254" s="403">
        <v>7</v>
      </c>
      <c r="K254" s="404">
        <v>491.43000000000006</v>
      </c>
    </row>
    <row r="255" spans="1:11" ht="14.4" customHeight="1" x14ac:dyDescent="0.3">
      <c r="A255" s="399" t="s">
        <v>418</v>
      </c>
      <c r="B255" s="400" t="s">
        <v>419</v>
      </c>
      <c r="C255" s="401" t="s">
        <v>423</v>
      </c>
      <c r="D255" s="402" t="s">
        <v>498</v>
      </c>
      <c r="E255" s="401" t="s">
        <v>1301</v>
      </c>
      <c r="F255" s="402" t="s">
        <v>1302</v>
      </c>
      <c r="G255" s="401" t="s">
        <v>1021</v>
      </c>
      <c r="H255" s="401" t="s">
        <v>1022</v>
      </c>
      <c r="I255" s="403">
        <v>230.25</v>
      </c>
      <c r="J255" s="403">
        <v>4</v>
      </c>
      <c r="K255" s="404">
        <v>922.05</v>
      </c>
    </row>
    <row r="256" spans="1:11" ht="14.4" customHeight="1" x14ac:dyDescent="0.3">
      <c r="A256" s="399" t="s">
        <v>418</v>
      </c>
      <c r="B256" s="400" t="s">
        <v>419</v>
      </c>
      <c r="C256" s="401" t="s">
        <v>423</v>
      </c>
      <c r="D256" s="402" t="s">
        <v>498</v>
      </c>
      <c r="E256" s="401" t="s">
        <v>1301</v>
      </c>
      <c r="F256" s="402" t="s">
        <v>1302</v>
      </c>
      <c r="G256" s="401" t="s">
        <v>1023</v>
      </c>
      <c r="H256" s="401" t="s">
        <v>1024</v>
      </c>
      <c r="I256" s="403">
        <v>4935.5733333333328</v>
      </c>
      <c r="J256" s="403">
        <v>3</v>
      </c>
      <c r="K256" s="404">
        <v>14806.72</v>
      </c>
    </row>
    <row r="257" spans="1:11" ht="14.4" customHeight="1" x14ac:dyDescent="0.3">
      <c r="A257" s="399" t="s">
        <v>418</v>
      </c>
      <c r="B257" s="400" t="s">
        <v>419</v>
      </c>
      <c r="C257" s="401" t="s">
        <v>423</v>
      </c>
      <c r="D257" s="402" t="s">
        <v>498</v>
      </c>
      <c r="E257" s="401" t="s">
        <v>1301</v>
      </c>
      <c r="F257" s="402" t="s">
        <v>1302</v>
      </c>
      <c r="G257" s="401" t="s">
        <v>1025</v>
      </c>
      <c r="H257" s="401" t="s">
        <v>1026</v>
      </c>
      <c r="I257" s="403">
        <v>492.495</v>
      </c>
      <c r="J257" s="403">
        <v>4</v>
      </c>
      <c r="K257" s="404">
        <v>1969.97</v>
      </c>
    </row>
    <row r="258" spans="1:11" ht="14.4" customHeight="1" x14ac:dyDescent="0.3">
      <c r="A258" s="399" t="s">
        <v>418</v>
      </c>
      <c r="B258" s="400" t="s">
        <v>419</v>
      </c>
      <c r="C258" s="401" t="s">
        <v>423</v>
      </c>
      <c r="D258" s="402" t="s">
        <v>498</v>
      </c>
      <c r="E258" s="401" t="s">
        <v>1301</v>
      </c>
      <c r="F258" s="402" t="s">
        <v>1302</v>
      </c>
      <c r="G258" s="401" t="s">
        <v>1027</v>
      </c>
      <c r="H258" s="401" t="s">
        <v>1028</v>
      </c>
      <c r="I258" s="403">
        <v>177.1</v>
      </c>
      <c r="J258" s="403">
        <v>1</v>
      </c>
      <c r="K258" s="404">
        <v>177.1</v>
      </c>
    </row>
    <row r="259" spans="1:11" ht="14.4" customHeight="1" x14ac:dyDescent="0.3">
      <c r="A259" s="399" t="s">
        <v>418</v>
      </c>
      <c r="B259" s="400" t="s">
        <v>419</v>
      </c>
      <c r="C259" s="401" t="s">
        <v>423</v>
      </c>
      <c r="D259" s="402" t="s">
        <v>498</v>
      </c>
      <c r="E259" s="401" t="s">
        <v>1301</v>
      </c>
      <c r="F259" s="402" t="s">
        <v>1302</v>
      </c>
      <c r="G259" s="401" t="s">
        <v>1029</v>
      </c>
      <c r="H259" s="401" t="s">
        <v>1030</v>
      </c>
      <c r="I259" s="403">
        <v>274.67</v>
      </c>
      <c r="J259" s="403">
        <v>1</v>
      </c>
      <c r="K259" s="404">
        <v>274.67</v>
      </c>
    </row>
    <row r="260" spans="1:11" ht="14.4" customHeight="1" x14ac:dyDescent="0.3">
      <c r="A260" s="399" t="s">
        <v>418</v>
      </c>
      <c r="B260" s="400" t="s">
        <v>419</v>
      </c>
      <c r="C260" s="401" t="s">
        <v>423</v>
      </c>
      <c r="D260" s="402" t="s">
        <v>498</v>
      </c>
      <c r="E260" s="401" t="s">
        <v>1301</v>
      </c>
      <c r="F260" s="402" t="s">
        <v>1302</v>
      </c>
      <c r="G260" s="401" t="s">
        <v>1031</v>
      </c>
      <c r="H260" s="401" t="s">
        <v>1032</v>
      </c>
      <c r="I260" s="403">
        <v>217.35</v>
      </c>
      <c r="J260" s="403">
        <v>1</v>
      </c>
      <c r="K260" s="404">
        <v>217.35</v>
      </c>
    </row>
    <row r="261" spans="1:11" ht="14.4" customHeight="1" x14ac:dyDescent="0.3">
      <c r="A261" s="399" t="s">
        <v>418</v>
      </c>
      <c r="B261" s="400" t="s">
        <v>419</v>
      </c>
      <c r="C261" s="401" t="s">
        <v>423</v>
      </c>
      <c r="D261" s="402" t="s">
        <v>498</v>
      </c>
      <c r="E261" s="401" t="s">
        <v>1301</v>
      </c>
      <c r="F261" s="402" t="s">
        <v>1302</v>
      </c>
      <c r="G261" s="401" t="s">
        <v>1033</v>
      </c>
      <c r="H261" s="401" t="s">
        <v>1034</v>
      </c>
      <c r="I261" s="403">
        <v>423.5</v>
      </c>
      <c r="J261" s="403">
        <v>1</v>
      </c>
      <c r="K261" s="404">
        <v>423.5</v>
      </c>
    </row>
    <row r="262" spans="1:11" ht="14.4" customHeight="1" x14ac:dyDescent="0.3">
      <c r="A262" s="399" t="s">
        <v>418</v>
      </c>
      <c r="B262" s="400" t="s">
        <v>419</v>
      </c>
      <c r="C262" s="401" t="s">
        <v>423</v>
      </c>
      <c r="D262" s="402" t="s">
        <v>498</v>
      </c>
      <c r="E262" s="401" t="s">
        <v>1301</v>
      </c>
      <c r="F262" s="402" t="s">
        <v>1302</v>
      </c>
      <c r="G262" s="401" t="s">
        <v>1035</v>
      </c>
      <c r="H262" s="401" t="s">
        <v>1036</v>
      </c>
      <c r="I262" s="403">
        <v>3639.68</v>
      </c>
      <c r="J262" s="403">
        <v>7</v>
      </c>
      <c r="K262" s="404">
        <v>25477.760000000002</v>
      </c>
    </row>
    <row r="263" spans="1:11" ht="14.4" customHeight="1" x14ac:dyDescent="0.3">
      <c r="A263" s="399" t="s">
        <v>418</v>
      </c>
      <c r="B263" s="400" t="s">
        <v>419</v>
      </c>
      <c r="C263" s="401" t="s">
        <v>423</v>
      </c>
      <c r="D263" s="402" t="s">
        <v>498</v>
      </c>
      <c r="E263" s="401" t="s">
        <v>1301</v>
      </c>
      <c r="F263" s="402" t="s">
        <v>1302</v>
      </c>
      <c r="G263" s="401" t="s">
        <v>1037</v>
      </c>
      <c r="H263" s="401" t="s">
        <v>1038</v>
      </c>
      <c r="I263" s="403">
        <v>234.33499999999998</v>
      </c>
      <c r="J263" s="403">
        <v>4</v>
      </c>
      <c r="K263" s="404">
        <v>937.33999999999992</v>
      </c>
    </row>
    <row r="264" spans="1:11" ht="14.4" customHeight="1" x14ac:dyDescent="0.3">
      <c r="A264" s="399" t="s">
        <v>418</v>
      </c>
      <c r="B264" s="400" t="s">
        <v>419</v>
      </c>
      <c r="C264" s="401" t="s">
        <v>423</v>
      </c>
      <c r="D264" s="402" t="s">
        <v>498</v>
      </c>
      <c r="E264" s="401" t="s">
        <v>1301</v>
      </c>
      <c r="F264" s="402" t="s">
        <v>1302</v>
      </c>
      <c r="G264" s="401" t="s">
        <v>1039</v>
      </c>
      <c r="H264" s="401" t="s">
        <v>1040</v>
      </c>
      <c r="I264" s="403">
        <v>470.35</v>
      </c>
      <c r="J264" s="403">
        <v>2</v>
      </c>
      <c r="K264" s="404">
        <v>940.7</v>
      </c>
    </row>
    <row r="265" spans="1:11" ht="14.4" customHeight="1" x14ac:dyDescent="0.3">
      <c r="A265" s="399" t="s">
        <v>418</v>
      </c>
      <c r="B265" s="400" t="s">
        <v>419</v>
      </c>
      <c r="C265" s="401" t="s">
        <v>423</v>
      </c>
      <c r="D265" s="402" t="s">
        <v>498</v>
      </c>
      <c r="E265" s="401" t="s">
        <v>1301</v>
      </c>
      <c r="F265" s="402" t="s">
        <v>1302</v>
      </c>
      <c r="G265" s="401" t="s">
        <v>1041</v>
      </c>
      <c r="H265" s="401" t="s">
        <v>1042</v>
      </c>
      <c r="I265" s="403">
        <v>154.70000000000002</v>
      </c>
      <c r="J265" s="403">
        <v>12</v>
      </c>
      <c r="K265" s="404">
        <v>1855.38</v>
      </c>
    </row>
    <row r="266" spans="1:11" ht="14.4" customHeight="1" x14ac:dyDescent="0.3">
      <c r="A266" s="399" t="s">
        <v>418</v>
      </c>
      <c r="B266" s="400" t="s">
        <v>419</v>
      </c>
      <c r="C266" s="401" t="s">
        <v>423</v>
      </c>
      <c r="D266" s="402" t="s">
        <v>498</v>
      </c>
      <c r="E266" s="401" t="s">
        <v>1301</v>
      </c>
      <c r="F266" s="402" t="s">
        <v>1302</v>
      </c>
      <c r="G266" s="401" t="s">
        <v>1043</v>
      </c>
      <c r="H266" s="401" t="s">
        <v>1044</v>
      </c>
      <c r="I266" s="403">
        <v>4977.95</v>
      </c>
      <c r="J266" s="403">
        <v>4</v>
      </c>
      <c r="K266" s="404">
        <v>19911.8</v>
      </c>
    </row>
    <row r="267" spans="1:11" ht="14.4" customHeight="1" x14ac:dyDescent="0.3">
      <c r="A267" s="399" t="s">
        <v>418</v>
      </c>
      <c r="B267" s="400" t="s">
        <v>419</v>
      </c>
      <c r="C267" s="401" t="s">
        <v>423</v>
      </c>
      <c r="D267" s="402" t="s">
        <v>498</v>
      </c>
      <c r="E267" s="401" t="s">
        <v>1301</v>
      </c>
      <c r="F267" s="402" t="s">
        <v>1302</v>
      </c>
      <c r="G267" s="401" t="s">
        <v>1045</v>
      </c>
      <c r="H267" s="401" t="s">
        <v>1046</v>
      </c>
      <c r="I267" s="403">
        <v>3523.52</v>
      </c>
      <c r="J267" s="403">
        <v>4</v>
      </c>
      <c r="K267" s="404">
        <v>14094.08</v>
      </c>
    </row>
    <row r="268" spans="1:11" ht="14.4" customHeight="1" x14ac:dyDescent="0.3">
      <c r="A268" s="399" t="s">
        <v>418</v>
      </c>
      <c r="B268" s="400" t="s">
        <v>419</v>
      </c>
      <c r="C268" s="401" t="s">
        <v>423</v>
      </c>
      <c r="D268" s="402" t="s">
        <v>498</v>
      </c>
      <c r="E268" s="401" t="s">
        <v>1301</v>
      </c>
      <c r="F268" s="402" t="s">
        <v>1302</v>
      </c>
      <c r="G268" s="401" t="s">
        <v>1047</v>
      </c>
      <c r="H268" s="401" t="s">
        <v>1048</v>
      </c>
      <c r="I268" s="403">
        <v>202.05351930742543</v>
      </c>
      <c r="J268" s="403">
        <v>1</v>
      </c>
      <c r="K268" s="404">
        <v>202.05351930742543</v>
      </c>
    </row>
    <row r="269" spans="1:11" ht="14.4" customHeight="1" x14ac:dyDescent="0.3">
      <c r="A269" s="399" t="s">
        <v>418</v>
      </c>
      <c r="B269" s="400" t="s">
        <v>419</v>
      </c>
      <c r="C269" s="401" t="s">
        <v>423</v>
      </c>
      <c r="D269" s="402" t="s">
        <v>498</v>
      </c>
      <c r="E269" s="401" t="s">
        <v>1301</v>
      </c>
      <c r="F269" s="402" t="s">
        <v>1302</v>
      </c>
      <c r="G269" s="401" t="s">
        <v>1049</v>
      </c>
      <c r="H269" s="401" t="s">
        <v>1050</v>
      </c>
      <c r="I269" s="403">
        <v>1149.5</v>
      </c>
      <c r="J269" s="403">
        <v>10</v>
      </c>
      <c r="K269" s="404">
        <v>11495</v>
      </c>
    </row>
    <row r="270" spans="1:11" ht="14.4" customHeight="1" x14ac:dyDescent="0.3">
      <c r="A270" s="399" t="s">
        <v>418</v>
      </c>
      <c r="B270" s="400" t="s">
        <v>419</v>
      </c>
      <c r="C270" s="401" t="s">
        <v>423</v>
      </c>
      <c r="D270" s="402" t="s">
        <v>498</v>
      </c>
      <c r="E270" s="401" t="s">
        <v>1301</v>
      </c>
      <c r="F270" s="402" t="s">
        <v>1302</v>
      </c>
      <c r="G270" s="401" t="s">
        <v>1051</v>
      </c>
      <c r="H270" s="401" t="s">
        <v>1052</v>
      </c>
      <c r="I270" s="403">
        <v>510.62</v>
      </c>
      <c r="J270" s="403">
        <v>1</v>
      </c>
      <c r="K270" s="404">
        <v>510.62</v>
      </c>
    </row>
    <row r="271" spans="1:11" ht="14.4" customHeight="1" x14ac:dyDescent="0.3">
      <c r="A271" s="399" t="s">
        <v>418</v>
      </c>
      <c r="B271" s="400" t="s">
        <v>419</v>
      </c>
      <c r="C271" s="401" t="s">
        <v>423</v>
      </c>
      <c r="D271" s="402" t="s">
        <v>498</v>
      </c>
      <c r="E271" s="401" t="s">
        <v>1301</v>
      </c>
      <c r="F271" s="402" t="s">
        <v>1302</v>
      </c>
      <c r="G271" s="401" t="s">
        <v>1053</v>
      </c>
      <c r="H271" s="401" t="s">
        <v>1054</v>
      </c>
      <c r="I271" s="403">
        <v>510.62</v>
      </c>
      <c r="J271" s="403">
        <v>1</v>
      </c>
      <c r="K271" s="404">
        <v>510.62</v>
      </c>
    </row>
    <row r="272" spans="1:11" ht="14.4" customHeight="1" x14ac:dyDescent="0.3">
      <c r="A272" s="399" t="s">
        <v>418</v>
      </c>
      <c r="B272" s="400" t="s">
        <v>419</v>
      </c>
      <c r="C272" s="401" t="s">
        <v>423</v>
      </c>
      <c r="D272" s="402" t="s">
        <v>498</v>
      </c>
      <c r="E272" s="401" t="s">
        <v>1301</v>
      </c>
      <c r="F272" s="402" t="s">
        <v>1302</v>
      </c>
      <c r="G272" s="401" t="s">
        <v>1055</v>
      </c>
      <c r="H272" s="401" t="s">
        <v>1056</v>
      </c>
      <c r="I272" s="403">
        <v>510.62</v>
      </c>
      <c r="J272" s="403">
        <v>1</v>
      </c>
      <c r="K272" s="404">
        <v>510.62</v>
      </c>
    </row>
    <row r="273" spans="1:11" ht="14.4" customHeight="1" x14ac:dyDescent="0.3">
      <c r="A273" s="399" t="s">
        <v>418</v>
      </c>
      <c r="B273" s="400" t="s">
        <v>419</v>
      </c>
      <c r="C273" s="401" t="s">
        <v>423</v>
      </c>
      <c r="D273" s="402" t="s">
        <v>498</v>
      </c>
      <c r="E273" s="401" t="s">
        <v>1301</v>
      </c>
      <c r="F273" s="402" t="s">
        <v>1302</v>
      </c>
      <c r="G273" s="401" t="s">
        <v>1057</v>
      </c>
      <c r="H273" s="401" t="s">
        <v>1058</v>
      </c>
      <c r="I273" s="403">
        <v>510.62</v>
      </c>
      <c r="J273" s="403">
        <v>1</v>
      </c>
      <c r="K273" s="404">
        <v>510.62</v>
      </c>
    </row>
    <row r="274" spans="1:11" ht="14.4" customHeight="1" x14ac:dyDescent="0.3">
      <c r="A274" s="399" t="s">
        <v>418</v>
      </c>
      <c r="B274" s="400" t="s">
        <v>419</v>
      </c>
      <c r="C274" s="401" t="s">
        <v>423</v>
      </c>
      <c r="D274" s="402" t="s">
        <v>498</v>
      </c>
      <c r="E274" s="401" t="s">
        <v>1301</v>
      </c>
      <c r="F274" s="402" t="s">
        <v>1302</v>
      </c>
      <c r="G274" s="401" t="s">
        <v>1059</v>
      </c>
      <c r="H274" s="401" t="s">
        <v>1060</v>
      </c>
      <c r="I274" s="403">
        <v>903.85</v>
      </c>
      <c r="J274" s="403">
        <v>1</v>
      </c>
      <c r="K274" s="404">
        <v>903.85</v>
      </c>
    </row>
    <row r="275" spans="1:11" ht="14.4" customHeight="1" x14ac:dyDescent="0.3">
      <c r="A275" s="399" t="s">
        <v>418</v>
      </c>
      <c r="B275" s="400" t="s">
        <v>419</v>
      </c>
      <c r="C275" s="401" t="s">
        <v>423</v>
      </c>
      <c r="D275" s="402" t="s">
        <v>498</v>
      </c>
      <c r="E275" s="401" t="s">
        <v>1301</v>
      </c>
      <c r="F275" s="402" t="s">
        <v>1302</v>
      </c>
      <c r="G275" s="401" t="s">
        <v>1061</v>
      </c>
      <c r="H275" s="401" t="s">
        <v>1062</v>
      </c>
      <c r="I275" s="403">
        <v>227.48</v>
      </c>
      <c r="J275" s="403">
        <v>1</v>
      </c>
      <c r="K275" s="404">
        <v>227.48</v>
      </c>
    </row>
    <row r="276" spans="1:11" ht="14.4" customHeight="1" x14ac:dyDescent="0.3">
      <c r="A276" s="399" t="s">
        <v>418</v>
      </c>
      <c r="B276" s="400" t="s">
        <v>419</v>
      </c>
      <c r="C276" s="401" t="s">
        <v>423</v>
      </c>
      <c r="D276" s="402" t="s">
        <v>498</v>
      </c>
      <c r="E276" s="401" t="s">
        <v>1301</v>
      </c>
      <c r="F276" s="402" t="s">
        <v>1302</v>
      </c>
      <c r="G276" s="401" t="s">
        <v>1063</v>
      </c>
      <c r="H276" s="401" t="s">
        <v>1064</v>
      </c>
      <c r="I276" s="403">
        <v>4719</v>
      </c>
      <c r="J276" s="403">
        <v>3</v>
      </c>
      <c r="K276" s="404">
        <v>14157</v>
      </c>
    </row>
    <row r="277" spans="1:11" ht="14.4" customHeight="1" x14ac:dyDescent="0.3">
      <c r="A277" s="399" t="s">
        <v>418</v>
      </c>
      <c r="B277" s="400" t="s">
        <v>419</v>
      </c>
      <c r="C277" s="401" t="s">
        <v>423</v>
      </c>
      <c r="D277" s="402" t="s">
        <v>498</v>
      </c>
      <c r="E277" s="401" t="s">
        <v>1301</v>
      </c>
      <c r="F277" s="402" t="s">
        <v>1302</v>
      </c>
      <c r="G277" s="401" t="s">
        <v>1065</v>
      </c>
      <c r="H277" s="401" t="s">
        <v>1066</v>
      </c>
      <c r="I277" s="403">
        <v>2557.48</v>
      </c>
      <c r="J277" s="403">
        <v>2</v>
      </c>
      <c r="K277" s="404">
        <v>5114.96</v>
      </c>
    </row>
    <row r="278" spans="1:11" ht="14.4" customHeight="1" x14ac:dyDescent="0.3">
      <c r="A278" s="399" t="s">
        <v>418</v>
      </c>
      <c r="B278" s="400" t="s">
        <v>419</v>
      </c>
      <c r="C278" s="401" t="s">
        <v>423</v>
      </c>
      <c r="D278" s="402" t="s">
        <v>498</v>
      </c>
      <c r="E278" s="401" t="s">
        <v>1301</v>
      </c>
      <c r="F278" s="402" t="s">
        <v>1302</v>
      </c>
      <c r="G278" s="401" t="s">
        <v>1067</v>
      </c>
      <c r="H278" s="401" t="s">
        <v>1068</v>
      </c>
      <c r="I278" s="403">
        <v>510.62</v>
      </c>
      <c r="J278" s="403">
        <v>1</v>
      </c>
      <c r="K278" s="404">
        <v>510.62</v>
      </c>
    </row>
    <row r="279" spans="1:11" ht="14.4" customHeight="1" x14ac:dyDescent="0.3">
      <c r="A279" s="399" t="s">
        <v>418</v>
      </c>
      <c r="B279" s="400" t="s">
        <v>419</v>
      </c>
      <c r="C279" s="401" t="s">
        <v>423</v>
      </c>
      <c r="D279" s="402" t="s">
        <v>498</v>
      </c>
      <c r="E279" s="401" t="s">
        <v>1301</v>
      </c>
      <c r="F279" s="402" t="s">
        <v>1302</v>
      </c>
      <c r="G279" s="401" t="s">
        <v>1069</v>
      </c>
      <c r="H279" s="401" t="s">
        <v>1070</v>
      </c>
      <c r="I279" s="403">
        <v>274.67</v>
      </c>
      <c r="J279" s="403">
        <v>7</v>
      </c>
      <c r="K279" s="404">
        <v>1922.6599999999999</v>
      </c>
    </row>
    <row r="280" spans="1:11" ht="14.4" customHeight="1" x14ac:dyDescent="0.3">
      <c r="A280" s="399" t="s">
        <v>418</v>
      </c>
      <c r="B280" s="400" t="s">
        <v>419</v>
      </c>
      <c r="C280" s="401" t="s">
        <v>423</v>
      </c>
      <c r="D280" s="402" t="s">
        <v>498</v>
      </c>
      <c r="E280" s="401" t="s">
        <v>1301</v>
      </c>
      <c r="F280" s="402" t="s">
        <v>1302</v>
      </c>
      <c r="G280" s="401" t="s">
        <v>1071</v>
      </c>
      <c r="H280" s="401" t="s">
        <v>1072</v>
      </c>
      <c r="I280" s="403">
        <v>1608.08</v>
      </c>
      <c r="J280" s="403">
        <v>1</v>
      </c>
      <c r="K280" s="404">
        <v>1608.08</v>
      </c>
    </row>
    <row r="281" spans="1:11" ht="14.4" customHeight="1" x14ac:dyDescent="0.3">
      <c r="A281" s="399" t="s">
        <v>418</v>
      </c>
      <c r="B281" s="400" t="s">
        <v>419</v>
      </c>
      <c r="C281" s="401" t="s">
        <v>423</v>
      </c>
      <c r="D281" s="402" t="s">
        <v>498</v>
      </c>
      <c r="E281" s="401" t="s">
        <v>1301</v>
      </c>
      <c r="F281" s="402" t="s">
        <v>1302</v>
      </c>
      <c r="G281" s="401" t="s">
        <v>1073</v>
      </c>
      <c r="H281" s="401" t="s">
        <v>1074</v>
      </c>
      <c r="I281" s="403">
        <v>3725.95</v>
      </c>
      <c r="J281" s="403">
        <v>1</v>
      </c>
      <c r="K281" s="404">
        <v>3725.95</v>
      </c>
    </row>
    <row r="282" spans="1:11" ht="14.4" customHeight="1" x14ac:dyDescent="0.3">
      <c r="A282" s="399" t="s">
        <v>418</v>
      </c>
      <c r="B282" s="400" t="s">
        <v>419</v>
      </c>
      <c r="C282" s="401" t="s">
        <v>423</v>
      </c>
      <c r="D282" s="402" t="s">
        <v>498</v>
      </c>
      <c r="E282" s="401" t="s">
        <v>1301</v>
      </c>
      <c r="F282" s="402" t="s">
        <v>1302</v>
      </c>
      <c r="G282" s="401" t="s">
        <v>1075</v>
      </c>
      <c r="H282" s="401" t="s">
        <v>1076</v>
      </c>
      <c r="I282" s="403">
        <v>127.05</v>
      </c>
      <c r="J282" s="403">
        <v>3</v>
      </c>
      <c r="K282" s="404">
        <v>381.15</v>
      </c>
    </row>
    <row r="283" spans="1:11" ht="14.4" customHeight="1" x14ac:dyDescent="0.3">
      <c r="A283" s="399" t="s">
        <v>418</v>
      </c>
      <c r="B283" s="400" t="s">
        <v>419</v>
      </c>
      <c r="C283" s="401" t="s">
        <v>423</v>
      </c>
      <c r="D283" s="402" t="s">
        <v>498</v>
      </c>
      <c r="E283" s="401" t="s">
        <v>1301</v>
      </c>
      <c r="F283" s="402" t="s">
        <v>1302</v>
      </c>
      <c r="G283" s="401" t="s">
        <v>1077</v>
      </c>
      <c r="H283" s="401" t="s">
        <v>1078</v>
      </c>
      <c r="I283" s="403">
        <v>274.67</v>
      </c>
      <c r="J283" s="403">
        <v>2</v>
      </c>
      <c r="K283" s="404">
        <v>549.33000000000004</v>
      </c>
    </row>
    <row r="284" spans="1:11" ht="14.4" customHeight="1" x14ac:dyDescent="0.3">
      <c r="A284" s="399" t="s">
        <v>418</v>
      </c>
      <c r="B284" s="400" t="s">
        <v>419</v>
      </c>
      <c r="C284" s="401" t="s">
        <v>423</v>
      </c>
      <c r="D284" s="402" t="s">
        <v>498</v>
      </c>
      <c r="E284" s="401" t="s">
        <v>1301</v>
      </c>
      <c r="F284" s="402" t="s">
        <v>1302</v>
      </c>
      <c r="G284" s="401" t="s">
        <v>1079</v>
      </c>
      <c r="H284" s="401" t="s">
        <v>1080</v>
      </c>
      <c r="I284" s="403">
        <v>4961</v>
      </c>
      <c r="J284" s="403">
        <v>3</v>
      </c>
      <c r="K284" s="404">
        <v>14883</v>
      </c>
    </row>
    <row r="285" spans="1:11" ht="14.4" customHeight="1" x14ac:dyDescent="0.3">
      <c r="A285" s="399" t="s">
        <v>418</v>
      </c>
      <c r="B285" s="400" t="s">
        <v>419</v>
      </c>
      <c r="C285" s="401" t="s">
        <v>423</v>
      </c>
      <c r="D285" s="402" t="s">
        <v>498</v>
      </c>
      <c r="E285" s="401" t="s">
        <v>1301</v>
      </c>
      <c r="F285" s="402" t="s">
        <v>1302</v>
      </c>
      <c r="G285" s="401" t="s">
        <v>1081</v>
      </c>
      <c r="H285" s="401" t="s">
        <v>1082</v>
      </c>
      <c r="I285" s="403">
        <v>5433.75</v>
      </c>
      <c r="J285" s="403">
        <v>1</v>
      </c>
      <c r="K285" s="404">
        <v>5433.75</v>
      </c>
    </row>
    <row r="286" spans="1:11" ht="14.4" customHeight="1" x14ac:dyDescent="0.3">
      <c r="A286" s="399" t="s">
        <v>418</v>
      </c>
      <c r="B286" s="400" t="s">
        <v>419</v>
      </c>
      <c r="C286" s="401" t="s">
        <v>423</v>
      </c>
      <c r="D286" s="402" t="s">
        <v>498</v>
      </c>
      <c r="E286" s="401" t="s">
        <v>1301</v>
      </c>
      <c r="F286" s="402" t="s">
        <v>1302</v>
      </c>
      <c r="G286" s="401" t="s">
        <v>1083</v>
      </c>
      <c r="H286" s="401" t="s">
        <v>1084</v>
      </c>
      <c r="I286" s="403">
        <v>274.64999999999998</v>
      </c>
      <c r="J286" s="403">
        <v>2</v>
      </c>
      <c r="K286" s="404">
        <v>549.30999999999995</v>
      </c>
    </row>
    <row r="287" spans="1:11" ht="14.4" customHeight="1" x14ac:dyDescent="0.3">
      <c r="A287" s="399" t="s">
        <v>418</v>
      </c>
      <c r="B287" s="400" t="s">
        <v>419</v>
      </c>
      <c r="C287" s="401" t="s">
        <v>423</v>
      </c>
      <c r="D287" s="402" t="s">
        <v>498</v>
      </c>
      <c r="E287" s="401" t="s">
        <v>1301</v>
      </c>
      <c r="F287" s="402" t="s">
        <v>1302</v>
      </c>
      <c r="G287" s="401" t="s">
        <v>1085</v>
      </c>
      <c r="H287" s="401" t="s">
        <v>1086</v>
      </c>
      <c r="I287" s="403">
        <v>274.67</v>
      </c>
      <c r="J287" s="403">
        <v>2</v>
      </c>
      <c r="K287" s="404">
        <v>549.34</v>
      </c>
    </row>
    <row r="288" spans="1:11" ht="14.4" customHeight="1" x14ac:dyDescent="0.3">
      <c r="A288" s="399" t="s">
        <v>418</v>
      </c>
      <c r="B288" s="400" t="s">
        <v>419</v>
      </c>
      <c r="C288" s="401" t="s">
        <v>423</v>
      </c>
      <c r="D288" s="402" t="s">
        <v>498</v>
      </c>
      <c r="E288" s="401" t="s">
        <v>1301</v>
      </c>
      <c r="F288" s="402" t="s">
        <v>1302</v>
      </c>
      <c r="G288" s="401" t="s">
        <v>1087</v>
      </c>
      <c r="H288" s="401" t="s">
        <v>1088</v>
      </c>
      <c r="I288" s="403">
        <v>274.67</v>
      </c>
      <c r="J288" s="403">
        <v>5</v>
      </c>
      <c r="K288" s="404">
        <v>1373.33</v>
      </c>
    </row>
    <row r="289" spans="1:11" ht="14.4" customHeight="1" x14ac:dyDescent="0.3">
      <c r="A289" s="399" t="s">
        <v>418</v>
      </c>
      <c r="B289" s="400" t="s">
        <v>419</v>
      </c>
      <c r="C289" s="401" t="s">
        <v>423</v>
      </c>
      <c r="D289" s="402" t="s">
        <v>498</v>
      </c>
      <c r="E289" s="401" t="s">
        <v>1301</v>
      </c>
      <c r="F289" s="402" t="s">
        <v>1302</v>
      </c>
      <c r="G289" s="401" t="s">
        <v>1089</v>
      </c>
      <c r="H289" s="401" t="s">
        <v>1090</v>
      </c>
      <c r="I289" s="403">
        <v>274.68</v>
      </c>
      <c r="J289" s="403">
        <v>4</v>
      </c>
      <c r="K289" s="404">
        <v>1098.76</v>
      </c>
    </row>
    <row r="290" spans="1:11" ht="14.4" customHeight="1" x14ac:dyDescent="0.3">
      <c r="A290" s="399" t="s">
        <v>418</v>
      </c>
      <c r="B290" s="400" t="s">
        <v>419</v>
      </c>
      <c r="C290" s="401" t="s">
        <v>423</v>
      </c>
      <c r="D290" s="402" t="s">
        <v>498</v>
      </c>
      <c r="E290" s="401" t="s">
        <v>1301</v>
      </c>
      <c r="F290" s="402" t="s">
        <v>1302</v>
      </c>
      <c r="G290" s="401" t="s">
        <v>1091</v>
      </c>
      <c r="H290" s="401" t="s">
        <v>1092</v>
      </c>
      <c r="I290" s="403">
        <v>274.68333333333334</v>
      </c>
      <c r="J290" s="403">
        <v>10</v>
      </c>
      <c r="K290" s="404">
        <v>2746.8100000000004</v>
      </c>
    </row>
    <row r="291" spans="1:11" ht="14.4" customHeight="1" x14ac:dyDescent="0.3">
      <c r="A291" s="399" t="s">
        <v>418</v>
      </c>
      <c r="B291" s="400" t="s">
        <v>419</v>
      </c>
      <c r="C291" s="401" t="s">
        <v>423</v>
      </c>
      <c r="D291" s="402" t="s">
        <v>498</v>
      </c>
      <c r="E291" s="401" t="s">
        <v>1301</v>
      </c>
      <c r="F291" s="402" t="s">
        <v>1302</v>
      </c>
      <c r="G291" s="401" t="s">
        <v>1093</v>
      </c>
      <c r="H291" s="401" t="s">
        <v>1094</v>
      </c>
      <c r="I291" s="403">
        <v>3414.62</v>
      </c>
      <c r="J291" s="403">
        <v>1</v>
      </c>
      <c r="K291" s="404">
        <v>3414.62</v>
      </c>
    </row>
    <row r="292" spans="1:11" ht="14.4" customHeight="1" x14ac:dyDescent="0.3">
      <c r="A292" s="399" t="s">
        <v>418</v>
      </c>
      <c r="B292" s="400" t="s">
        <v>419</v>
      </c>
      <c r="C292" s="401" t="s">
        <v>423</v>
      </c>
      <c r="D292" s="402" t="s">
        <v>498</v>
      </c>
      <c r="E292" s="401" t="s">
        <v>1301</v>
      </c>
      <c r="F292" s="402" t="s">
        <v>1302</v>
      </c>
      <c r="G292" s="401" t="s">
        <v>1095</v>
      </c>
      <c r="H292" s="401" t="s">
        <v>1096</v>
      </c>
      <c r="I292" s="403">
        <v>2879.66</v>
      </c>
      <c r="J292" s="403">
        <v>2</v>
      </c>
      <c r="K292" s="404">
        <v>5759.32</v>
      </c>
    </row>
    <row r="293" spans="1:11" ht="14.4" customHeight="1" x14ac:dyDescent="0.3">
      <c r="A293" s="399" t="s">
        <v>418</v>
      </c>
      <c r="B293" s="400" t="s">
        <v>419</v>
      </c>
      <c r="C293" s="401" t="s">
        <v>423</v>
      </c>
      <c r="D293" s="402" t="s">
        <v>498</v>
      </c>
      <c r="E293" s="401" t="s">
        <v>1301</v>
      </c>
      <c r="F293" s="402" t="s">
        <v>1302</v>
      </c>
      <c r="G293" s="401" t="s">
        <v>1097</v>
      </c>
      <c r="H293" s="401" t="s">
        <v>1098</v>
      </c>
      <c r="I293" s="403">
        <v>1608.07</v>
      </c>
      <c r="J293" s="403">
        <v>1</v>
      </c>
      <c r="K293" s="404">
        <v>1608.07</v>
      </c>
    </row>
    <row r="294" spans="1:11" ht="14.4" customHeight="1" x14ac:dyDescent="0.3">
      <c r="A294" s="399" t="s">
        <v>418</v>
      </c>
      <c r="B294" s="400" t="s">
        <v>419</v>
      </c>
      <c r="C294" s="401" t="s">
        <v>423</v>
      </c>
      <c r="D294" s="402" t="s">
        <v>498</v>
      </c>
      <c r="E294" s="401" t="s">
        <v>1301</v>
      </c>
      <c r="F294" s="402" t="s">
        <v>1302</v>
      </c>
      <c r="G294" s="401" t="s">
        <v>1099</v>
      </c>
      <c r="H294" s="401" t="s">
        <v>1100</v>
      </c>
      <c r="I294" s="403">
        <v>4719</v>
      </c>
      <c r="J294" s="403">
        <v>3</v>
      </c>
      <c r="K294" s="404">
        <v>14157</v>
      </c>
    </row>
    <row r="295" spans="1:11" ht="14.4" customHeight="1" x14ac:dyDescent="0.3">
      <c r="A295" s="399" t="s">
        <v>418</v>
      </c>
      <c r="B295" s="400" t="s">
        <v>419</v>
      </c>
      <c r="C295" s="401" t="s">
        <v>423</v>
      </c>
      <c r="D295" s="402" t="s">
        <v>498</v>
      </c>
      <c r="E295" s="401" t="s">
        <v>1301</v>
      </c>
      <c r="F295" s="402" t="s">
        <v>1302</v>
      </c>
      <c r="G295" s="401" t="s">
        <v>1101</v>
      </c>
      <c r="H295" s="401" t="s">
        <v>1102</v>
      </c>
      <c r="I295" s="403">
        <v>274.68</v>
      </c>
      <c r="J295" s="403">
        <v>10</v>
      </c>
      <c r="K295" s="404">
        <v>2746.78</v>
      </c>
    </row>
    <row r="296" spans="1:11" ht="14.4" customHeight="1" x14ac:dyDescent="0.3">
      <c r="A296" s="399" t="s">
        <v>418</v>
      </c>
      <c r="B296" s="400" t="s">
        <v>419</v>
      </c>
      <c r="C296" s="401" t="s">
        <v>423</v>
      </c>
      <c r="D296" s="402" t="s">
        <v>498</v>
      </c>
      <c r="E296" s="401" t="s">
        <v>1301</v>
      </c>
      <c r="F296" s="402" t="s">
        <v>1302</v>
      </c>
      <c r="G296" s="401" t="s">
        <v>1103</v>
      </c>
      <c r="H296" s="401" t="s">
        <v>1104</v>
      </c>
      <c r="I296" s="403">
        <v>274.57499999999999</v>
      </c>
      <c r="J296" s="403">
        <v>4</v>
      </c>
      <c r="K296" s="404">
        <v>1098.31</v>
      </c>
    </row>
    <row r="297" spans="1:11" ht="14.4" customHeight="1" x14ac:dyDescent="0.3">
      <c r="A297" s="399" t="s">
        <v>418</v>
      </c>
      <c r="B297" s="400" t="s">
        <v>419</v>
      </c>
      <c r="C297" s="401" t="s">
        <v>423</v>
      </c>
      <c r="D297" s="402" t="s">
        <v>498</v>
      </c>
      <c r="E297" s="401" t="s">
        <v>1301</v>
      </c>
      <c r="F297" s="402" t="s">
        <v>1302</v>
      </c>
      <c r="G297" s="401" t="s">
        <v>1105</v>
      </c>
      <c r="H297" s="401" t="s">
        <v>1106</v>
      </c>
      <c r="I297" s="403">
        <v>984.93</v>
      </c>
      <c r="J297" s="403">
        <v>1</v>
      </c>
      <c r="K297" s="404">
        <v>984.93</v>
      </c>
    </row>
    <row r="298" spans="1:11" ht="14.4" customHeight="1" x14ac:dyDescent="0.3">
      <c r="A298" s="399" t="s">
        <v>418</v>
      </c>
      <c r="B298" s="400" t="s">
        <v>419</v>
      </c>
      <c r="C298" s="401" t="s">
        <v>423</v>
      </c>
      <c r="D298" s="402" t="s">
        <v>498</v>
      </c>
      <c r="E298" s="401" t="s">
        <v>1301</v>
      </c>
      <c r="F298" s="402" t="s">
        <v>1302</v>
      </c>
      <c r="G298" s="401" t="s">
        <v>1107</v>
      </c>
      <c r="H298" s="401" t="s">
        <v>1108</v>
      </c>
      <c r="I298" s="403">
        <v>804</v>
      </c>
      <c r="J298" s="403">
        <v>2</v>
      </c>
      <c r="K298" s="404">
        <v>1608</v>
      </c>
    </row>
    <row r="299" spans="1:11" ht="14.4" customHeight="1" x14ac:dyDescent="0.3">
      <c r="A299" s="399" t="s">
        <v>418</v>
      </c>
      <c r="B299" s="400" t="s">
        <v>419</v>
      </c>
      <c r="C299" s="401" t="s">
        <v>423</v>
      </c>
      <c r="D299" s="402" t="s">
        <v>498</v>
      </c>
      <c r="E299" s="401" t="s">
        <v>1301</v>
      </c>
      <c r="F299" s="402" t="s">
        <v>1302</v>
      </c>
      <c r="G299" s="401" t="s">
        <v>1109</v>
      </c>
      <c r="H299" s="401" t="s">
        <v>1110</v>
      </c>
      <c r="I299" s="403">
        <v>1608.08</v>
      </c>
      <c r="J299" s="403">
        <v>1</v>
      </c>
      <c r="K299" s="404">
        <v>1608.08</v>
      </c>
    </row>
    <row r="300" spans="1:11" ht="14.4" customHeight="1" x14ac:dyDescent="0.3">
      <c r="A300" s="399" t="s">
        <v>418</v>
      </c>
      <c r="B300" s="400" t="s">
        <v>419</v>
      </c>
      <c r="C300" s="401" t="s">
        <v>423</v>
      </c>
      <c r="D300" s="402" t="s">
        <v>498</v>
      </c>
      <c r="E300" s="401" t="s">
        <v>1301</v>
      </c>
      <c r="F300" s="402" t="s">
        <v>1302</v>
      </c>
      <c r="G300" s="401" t="s">
        <v>1111</v>
      </c>
      <c r="H300" s="401" t="s">
        <v>1112</v>
      </c>
      <c r="I300" s="403">
        <v>274.64999999999998</v>
      </c>
      <c r="J300" s="403">
        <v>5</v>
      </c>
      <c r="K300" s="404">
        <v>1373.27</v>
      </c>
    </row>
    <row r="301" spans="1:11" ht="14.4" customHeight="1" x14ac:dyDescent="0.3">
      <c r="A301" s="399" t="s">
        <v>418</v>
      </c>
      <c r="B301" s="400" t="s">
        <v>419</v>
      </c>
      <c r="C301" s="401" t="s">
        <v>423</v>
      </c>
      <c r="D301" s="402" t="s">
        <v>498</v>
      </c>
      <c r="E301" s="401" t="s">
        <v>1301</v>
      </c>
      <c r="F301" s="402" t="s">
        <v>1302</v>
      </c>
      <c r="G301" s="401" t="s">
        <v>1113</v>
      </c>
      <c r="H301" s="401" t="s">
        <v>1114</v>
      </c>
      <c r="I301" s="403">
        <v>840.95</v>
      </c>
      <c r="J301" s="403">
        <v>1</v>
      </c>
      <c r="K301" s="404">
        <v>840.95</v>
      </c>
    </row>
    <row r="302" spans="1:11" ht="14.4" customHeight="1" x14ac:dyDescent="0.3">
      <c r="A302" s="399" t="s">
        <v>418</v>
      </c>
      <c r="B302" s="400" t="s">
        <v>419</v>
      </c>
      <c r="C302" s="401" t="s">
        <v>423</v>
      </c>
      <c r="D302" s="402" t="s">
        <v>498</v>
      </c>
      <c r="E302" s="401" t="s">
        <v>1301</v>
      </c>
      <c r="F302" s="402" t="s">
        <v>1302</v>
      </c>
      <c r="G302" s="401" t="s">
        <v>1115</v>
      </c>
      <c r="H302" s="401" t="s">
        <v>1116</v>
      </c>
      <c r="I302" s="403">
        <v>369.93</v>
      </c>
      <c r="J302" s="403">
        <v>6</v>
      </c>
      <c r="K302" s="404">
        <v>2218.11</v>
      </c>
    </row>
    <row r="303" spans="1:11" ht="14.4" customHeight="1" x14ac:dyDescent="0.3">
      <c r="A303" s="399" t="s">
        <v>418</v>
      </c>
      <c r="B303" s="400" t="s">
        <v>419</v>
      </c>
      <c r="C303" s="401" t="s">
        <v>423</v>
      </c>
      <c r="D303" s="402" t="s">
        <v>498</v>
      </c>
      <c r="E303" s="401" t="s">
        <v>1301</v>
      </c>
      <c r="F303" s="402" t="s">
        <v>1302</v>
      </c>
      <c r="G303" s="401" t="s">
        <v>1117</v>
      </c>
      <c r="H303" s="401" t="s">
        <v>1118</v>
      </c>
      <c r="I303" s="403">
        <v>5270</v>
      </c>
      <c r="J303" s="403">
        <v>1</v>
      </c>
      <c r="K303" s="404">
        <v>5270</v>
      </c>
    </row>
    <row r="304" spans="1:11" ht="14.4" customHeight="1" x14ac:dyDescent="0.3">
      <c r="A304" s="399" t="s">
        <v>418</v>
      </c>
      <c r="B304" s="400" t="s">
        <v>419</v>
      </c>
      <c r="C304" s="401" t="s">
        <v>423</v>
      </c>
      <c r="D304" s="402" t="s">
        <v>498</v>
      </c>
      <c r="E304" s="401" t="s">
        <v>1301</v>
      </c>
      <c r="F304" s="402" t="s">
        <v>1302</v>
      </c>
      <c r="G304" s="401" t="s">
        <v>1119</v>
      </c>
      <c r="H304" s="401" t="s">
        <v>1120</v>
      </c>
      <c r="I304" s="403">
        <v>237.16</v>
      </c>
      <c r="J304" s="403">
        <v>18</v>
      </c>
      <c r="K304" s="404">
        <v>4268.88</v>
      </c>
    </row>
    <row r="305" spans="1:11" ht="14.4" customHeight="1" x14ac:dyDescent="0.3">
      <c r="A305" s="399" t="s">
        <v>418</v>
      </c>
      <c r="B305" s="400" t="s">
        <v>419</v>
      </c>
      <c r="C305" s="401" t="s">
        <v>423</v>
      </c>
      <c r="D305" s="402" t="s">
        <v>498</v>
      </c>
      <c r="E305" s="401" t="s">
        <v>1301</v>
      </c>
      <c r="F305" s="402" t="s">
        <v>1302</v>
      </c>
      <c r="G305" s="401" t="s">
        <v>1121</v>
      </c>
      <c r="H305" s="401" t="s">
        <v>1122</v>
      </c>
      <c r="I305" s="403">
        <v>119.785</v>
      </c>
      <c r="J305" s="403">
        <v>25</v>
      </c>
      <c r="K305" s="404">
        <v>2994.48</v>
      </c>
    </row>
    <row r="306" spans="1:11" ht="14.4" customHeight="1" x14ac:dyDescent="0.3">
      <c r="A306" s="399" t="s">
        <v>418</v>
      </c>
      <c r="B306" s="400" t="s">
        <v>419</v>
      </c>
      <c r="C306" s="401" t="s">
        <v>423</v>
      </c>
      <c r="D306" s="402" t="s">
        <v>498</v>
      </c>
      <c r="E306" s="401" t="s">
        <v>1301</v>
      </c>
      <c r="F306" s="402" t="s">
        <v>1302</v>
      </c>
      <c r="G306" s="401" t="s">
        <v>1123</v>
      </c>
      <c r="H306" s="401" t="s">
        <v>1124</v>
      </c>
      <c r="I306" s="403">
        <v>510.62</v>
      </c>
      <c r="J306" s="403">
        <v>1</v>
      </c>
      <c r="K306" s="404">
        <v>510.62</v>
      </c>
    </row>
    <row r="307" spans="1:11" ht="14.4" customHeight="1" x14ac:dyDescent="0.3">
      <c r="A307" s="399" t="s">
        <v>418</v>
      </c>
      <c r="B307" s="400" t="s">
        <v>419</v>
      </c>
      <c r="C307" s="401" t="s">
        <v>423</v>
      </c>
      <c r="D307" s="402" t="s">
        <v>498</v>
      </c>
      <c r="E307" s="401" t="s">
        <v>1301</v>
      </c>
      <c r="F307" s="402" t="s">
        <v>1302</v>
      </c>
      <c r="G307" s="401" t="s">
        <v>1125</v>
      </c>
      <c r="H307" s="401" t="s">
        <v>1126</v>
      </c>
      <c r="I307" s="403">
        <v>2934.25</v>
      </c>
      <c r="J307" s="403">
        <v>1</v>
      </c>
      <c r="K307" s="404">
        <v>2934.25</v>
      </c>
    </row>
    <row r="308" spans="1:11" ht="14.4" customHeight="1" x14ac:dyDescent="0.3">
      <c r="A308" s="399" t="s">
        <v>418</v>
      </c>
      <c r="B308" s="400" t="s">
        <v>419</v>
      </c>
      <c r="C308" s="401" t="s">
        <v>423</v>
      </c>
      <c r="D308" s="402" t="s">
        <v>498</v>
      </c>
      <c r="E308" s="401" t="s">
        <v>1301</v>
      </c>
      <c r="F308" s="402" t="s">
        <v>1302</v>
      </c>
      <c r="G308" s="401" t="s">
        <v>1127</v>
      </c>
      <c r="H308" s="401" t="s">
        <v>1128</v>
      </c>
      <c r="I308" s="403">
        <v>274.67</v>
      </c>
      <c r="J308" s="403">
        <v>2</v>
      </c>
      <c r="K308" s="404">
        <v>549.33000000000004</v>
      </c>
    </row>
    <row r="309" spans="1:11" ht="14.4" customHeight="1" x14ac:dyDescent="0.3">
      <c r="A309" s="399" t="s">
        <v>418</v>
      </c>
      <c r="B309" s="400" t="s">
        <v>419</v>
      </c>
      <c r="C309" s="401" t="s">
        <v>423</v>
      </c>
      <c r="D309" s="402" t="s">
        <v>498</v>
      </c>
      <c r="E309" s="401" t="s">
        <v>1301</v>
      </c>
      <c r="F309" s="402" t="s">
        <v>1302</v>
      </c>
      <c r="G309" s="401" t="s">
        <v>1129</v>
      </c>
      <c r="H309" s="401" t="s">
        <v>1130</v>
      </c>
      <c r="I309" s="403">
        <v>32.39</v>
      </c>
      <c r="J309" s="403">
        <v>10</v>
      </c>
      <c r="K309" s="404">
        <v>323.92</v>
      </c>
    </row>
    <row r="310" spans="1:11" ht="14.4" customHeight="1" x14ac:dyDescent="0.3">
      <c r="A310" s="399" t="s">
        <v>418</v>
      </c>
      <c r="B310" s="400" t="s">
        <v>419</v>
      </c>
      <c r="C310" s="401" t="s">
        <v>423</v>
      </c>
      <c r="D310" s="402" t="s">
        <v>498</v>
      </c>
      <c r="E310" s="401" t="s">
        <v>1301</v>
      </c>
      <c r="F310" s="402" t="s">
        <v>1302</v>
      </c>
      <c r="G310" s="401" t="s">
        <v>1131</v>
      </c>
      <c r="H310" s="401" t="s">
        <v>1132</v>
      </c>
      <c r="I310" s="403">
        <v>24.87</v>
      </c>
      <c r="J310" s="403">
        <v>40</v>
      </c>
      <c r="K310" s="404">
        <v>994.64</v>
      </c>
    </row>
    <row r="311" spans="1:11" ht="14.4" customHeight="1" x14ac:dyDescent="0.3">
      <c r="A311" s="399" t="s">
        <v>418</v>
      </c>
      <c r="B311" s="400" t="s">
        <v>419</v>
      </c>
      <c r="C311" s="401" t="s">
        <v>423</v>
      </c>
      <c r="D311" s="402" t="s">
        <v>498</v>
      </c>
      <c r="E311" s="401" t="s">
        <v>1301</v>
      </c>
      <c r="F311" s="402" t="s">
        <v>1302</v>
      </c>
      <c r="G311" s="401" t="s">
        <v>1133</v>
      </c>
      <c r="H311" s="401" t="s">
        <v>1134</v>
      </c>
      <c r="I311" s="403">
        <v>361.79</v>
      </c>
      <c r="J311" s="403">
        <v>2</v>
      </c>
      <c r="K311" s="404">
        <v>723.58</v>
      </c>
    </row>
    <row r="312" spans="1:11" ht="14.4" customHeight="1" x14ac:dyDescent="0.3">
      <c r="A312" s="399" t="s">
        <v>418</v>
      </c>
      <c r="B312" s="400" t="s">
        <v>419</v>
      </c>
      <c r="C312" s="401" t="s">
        <v>423</v>
      </c>
      <c r="D312" s="402" t="s">
        <v>498</v>
      </c>
      <c r="E312" s="401" t="s">
        <v>1301</v>
      </c>
      <c r="F312" s="402" t="s">
        <v>1302</v>
      </c>
      <c r="G312" s="401" t="s">
        <v>1135</v>
      </c>
      <c r="H312" s="401" t="s">
        <v>1136</v>
      </c>
      <c r="I312" s="403">
        <v>5575.625</v>
      </c>
      <c r="J312" s="403">
        <v>2</v>
      </c>
      <c r="K312" s="404">
        <v>11151.25</v>
      </c>
    </row>
    <row r="313" spans="1:11" ht="14.4" customHeight="1" x14ac:dyDescent="0.3">
      <c r="A313" s="399" t="s">
        <v>418</v>
      </c>
      <c r="B313" s="400" t="s">
        <v>419</v>
      </c>
      <c r="C313" s="401" t="s">
        <v>423</v>
      </c>
      <c r="D313" s="402" t="s">
        <v>498</v>
      </c>
      <c r="E313" s="401" t="s">
        <v>1301</v>
      </c>
      <c r="F313" s="402" t="s">
        <v>1302</v>
      </c>
      <c r="G313" s="401" t="s">
        <v>1137</v>
      </c>
      <c r="H313" s="401" t="s">
        <v>1138</v>
      </c>
      <c r="I313" s="403">
        <v>300.07499999999999</v>
      </c>
      <c r="J313" s="403">
        <v>2</v>
      </c>
      <c r="K313" s="404">
        <v>600.15</v>
      </c>
    </row>
    <row r="314" spans="1:11" ht="14.4" customHeight="1" x14ac:dyDescent="0.3">
      <c r="A314" s="399" t="s">
        <v>418</v>
      </c>
      <c r="B314" s="400" t="s">
        <v>419</v>
      </c>
      <c r="C314" s="401" t="s">
        <v>423</v>
      </c>
      <c r="D314" s="402" t="s">
        <v>498</v>
      </c>
      <c r="E314" s="401" t="s">
        <v>1301</v>
      </c>
      <c r="F314" s="402" t="s">
        <v>1302</v>
      </c>
      <c r="G314" s="401" t="s">
        <v>1139</v>
      </c>
      <c r="H314" s="401" t="s">
        <v>1140</v>
      </c>
      <c r="I314" s="403">
        <v>12214</v>
      </c>
      <c r="J314" s="403">
        <v>1</v>
      </c>
      <c r="K314" s="404">
        <v>12214</v>
      </c>
    </row>
    <row r="315" spans="1:11" ht="14.4" customHeight="1" x14ac:dyDescent="0.3">
      <c r="A315" s="399" t="s">
        <v>418</v>
      </c>
      <c r="B315" s="400" t="s">
        <v>419</v>
      </c>
      <c r="C315" s="401" t="s">
        <v>423</v>
      </c>
      <c r="D315" s="402" t="s">
        <v>498</v>
      </c>
      <c r="E315" s="401" t="s">
        <v>1301</v>
      </c>
      <c r="F315" s="402" t="s">
        <v>1302</v>
      </c>
      <c r="G315" s="401" t="s">
        <v>1141</v>
      </c>
      <c r="H315" s="401" t="s">
        <v>1142</v>
      </c>
      <c r="I315" s="403">
        <v>199.65</v>
      </c>
      <c r="J315" s="403">
        <v>2</v>
      </c>
      <c r="K315" s="404">
        <v>399.3</v>
      </c>
    </row>
    <row r="316" spans="1:11" ht="14.4" customHeight="1" x14ac:dyDescent="0.3">
      <c r="A316" s="399" t="s">
        <v>418</v>
      </c>
      <c r="B316" s="400" t="s">
        <v>419</v>
      </c>
      <c r="C316" s="401" t="s">
        <v>423</v>
      </c>
      <c r="D316" s="402" t="s">
        <v>498</v>
      </c>
      <c r="E316" s="401" t="s">
        <v>1301</v>
      </c>
      <c r="F316" s="402" t="s">
        <v>1302</v>
      </c>
      <c r="G316" s="401" t="s">
        <v>1143</v>
      </c>
      <c r="H316" s="401" t="s">
        <v>1144</v>
      </c>
      <c r="I316" s="403">
        <v>201.59</v>
      </c>
      <c r="J316" s="403">
        <v>1</v>
      </c>
      <c r="K316" s="404">
        <v>201.59</v>
      </c>
    </row>
    <row r="317" spans="1:11" ht="14.4" customHeight="1" x14ac:dyDescent="0.3">
      <c r="A317" s="399" t="s">
        <v>418</v>
      </c>
      <c r="B317" s="400" t="s">
        <v>419</v>
      </c>
      <c r="C317" s="401" t="s">
        <v>423</v>
      </c>
      <c r="D317" s="402" t="s">
        <v>498</v>
      </c>
      <c r="E317" s="401" t="s">
        <v>1301</v>
      </c>
      <c r="F317" s="402" t="s">
        <v>1302</v>
      </c>
      <c r="G317" s="401" t="s">
        <v>1145</v>
      </c>
      <c r="H317" s="401" t="s">
        <v>1146</v>
      </c>
      <c r="I317" s="403">
        <v>2952.4</v>
      </c>
      <c r="J317" s="403">
        <v>1</v>
      </c>
      <c r="K317" s="404">
        <v>2952.4</v>
      </c>
    </row>
    <row r="318" spans="1:11" ht="14.4" customHeight="1" x14ac:dyDescent="0.3">
      <c r="A318" s="399" t="s">
        <v>418</v>
      </c>
      <c r="B318" s="400" t="s">
        <v>419</v>
      </c>
      <c r="C318" s="401" t="s">
        <v>423</v>
      </c>
      <c r="D318" s="402" t="s">
        <v>498</v>
      </c>
      <c r="E318" s="401" t="s">
        <v>1301</v>
      </c>
      <c r="F318" s="402" t="s">
        <v>1302</v>
      </c>
      <c r="G318" s="401" t="s">
        <v>1147</v>
      </c>
      <c r="H318" s="401" t="s">
        <v>1148</v>
      </c>
      <c r="I318" s="403">
        <v>482.79</v>
      </c>
      <c r="J318" s="403">
        <v>1</v>
      </c>
      <c r="K318" s="404">
        <v>482.79</v>
      </c>
    </row>
    <row r="319" spans="1:11" ht="14.4" customHeight="1" x14ac:dyDescent="0.3">
      <c r="A319" s="399" t="s">
        <v>418</v>
      </c>
      <c r="B319" s="400" t="s">
        <v>419</v>
      </c>
      <c r="C319" s="401" t="s">
        <v>423</v>
      </c>
      <c r="D319" s="402" t="s">
        <v>498</v>
      </c>
      <c r="E319" s="401" t="s">
        <v>1301</v>
      </c>
      <c r="F319" s="402" t="s">
        <v>1302</v>
      </c>
      <c r="G319" s="401" t="s">
        <v>1149</v>
      </c>
      <c r="H319" s="401" t="s">
        <v>1150</v>
      </c>
      <c r="I319" s="403">
        <v>55.66</v>
      </c>
      <c r="J319" s="403">
        <v>1</v>
      </c>
      <c r="K319" s="404">
        <v>55.66</v>
      </c>
    </row>
    <row r="320" spans="1:11" ht="14.4" customHeight="1" x14ac:dyDescent="0.3">
      <c r="A320" s="399" t="s">
        <v>418</v>
      </c>
      <c r="B320" s="400" t="s">
        <v>419</v>
      </c>
      <c r="C320" s="401" t="s">
        <v>423</v>
      </c>
      <c r="D320" s="402" t="s">
        <v>498</v>
      </c>
      <c r="E320" s="401" t="s">
        <v>1301</v>
      </c>
      <c r="F320" s="402" t="s">
        <v>1302</v>
      </c>
      <c r="G320" s="401" t="s">
        <v>1151</v>
      </c>
      <c r="H320" s="401" t="s">
        <v>1152</v>
      </c>
      <c r="I320" s="403">
        <v>10890</v>
      </c>
      <c r="J320" s="403">
        <v>2</v>
      </c>
      <c r="K320" s="404">
        <v>21780</v>
      </c>
    </row>
    <row r="321" spans="1:11" ht="14.4" customHeight="1" x14ac:dyDescent="0.3">
      <c r="A321" s="399" t="s">
        <v>418</v>
      </c>
      <c r="B321" s="400" t="s">
        <v>419</v>
      </c>
      <c r="C321" s="401" t="s">
        <v>423</v>
      </c>
      <c r="D321" s="402" t="s">
        <v>498</v>
      </c>
      <c r="E321" s="401" t="s">
        <v>1301</v>
      </c>
      <c r="F321" s="402" t="s">
        <v>1302</v>
      </c>
      <c r="G321" s="401" t="s">
        <v>1153</v>
      </c>
      <c r="H321" s="401" t="s">
        <v>1154</v>
      </c>
      <c r="I321" s="403">
        <v>3414.62</v>
      </c>
      <c r="J321" s="403">
        <v>2</v>
      </c>
      <c r="K321" s="404">
        <v>6829.24</v>
      </c>
    </row>
    <row r="322" spans="1:11" ht="14.4" customHeight="1" x14ac:dyDescent="0.3">
      <c r="A322" s="399" t="s">
        <v>418</v>
      </c>
      <c r="B322" s="400" t="s">
        <v>419</v>
      </c>
      <c r="C322" s="401" t="s">
        <v>423</v>
      </c>
      <c r="D322" s="402" t="s">
        <v>498</v>
      </c>
      <c r="E322" s="401" t="s">
        <v>1301</v>
      </c>
      <c r="F322" s="402" t="s">
        <v>1302</v>
      </c>
      <c r="G322" s="401" t="s">
        <v>1155</v>
      </c>
      <c r="H322" s="401" t="s">
        <v>1156</v>
      </c>
      <c r="I322" s="403">
        <v>284.35000000000002</v>
      </c>
      <c r="J322" s="403">
        <v>1</v>
      </c>
      <c r="K322" s="404">
        <v>284.35000000000002</v>
      </c>
    </row>
    <row r="323" spans="1:11" ht="14.4" customHeight="1" x14ac:dyDescent="0.3">
      <c r="A323" s="399" t="s">
        <v>418</v>
      </c>
      <c r="B323" s="400" t="s">
        <v>419</v>
      </c>
      <c r="C323" s="401" t="s">
        <v>423</v>
      </c>
      <c r="D323" s="402" t="s">
        <v>498</v>
      </c>
      <c r="E323" s="401" t="s">
        <v>1301</v>
      </c>
      <c r="F323" s="402" t="s">
        <v>1302</v>
      </c>
      <c r="G323" s="401" t="s">
        <v>1157</v>
      </c>
      <c r="H323" s="401" t="s">
        <v>1158</v>
      </c>
      <c r="I323" s="403">
        <v>9110.09</v>
      </c>
      <c r="J323" s="403">
        <v>2</v>
      </c>
      <c r="K323" s="404">
        <v>18220.18</v>
      </c>
    </row>
    <row r="324" spans="1:11" ht="14.4" customHeight="1" x14ac:dyDescent="0.3">
      <c r="A324" s="399" t="s">
        <v>418</v>
      </c>
      <c r="B324" s="400" t="s">
        <v>419</v>
      </c>
      <c r="C324" s="401" t="s">
        <v>423</v>
      </c>
      <c r="D324" s="402" t="s">
        <v>498</v>
      </c>
      <c r="E324" s="401" t="s">
        <v>1301</v>
      </c>
      <c r="F324" s="402" t="s">
        <v>1302</v>
      </c>
      <c r="G324" s="401" t="s">
        <v>1159</v>
      </c>
      <c r="H324" s="401" t="s">
        <v>1160</v>
      </c>
      <c r="I324" s="403">
        <v>5898.75</v>
      </c>
      <c r="J324" s="403">
        <v>1</v>
      </c>
      <c r="K324" s="404">
        <v>5898.75</v>
      </c>
    </row>
    <row r="325" spans="1:11" ht="14.4" customHeight="1" x14ac:dyDescent="0.3">
      <c r="A325" s="399" t="s">
        <v>418</v>
      </c>
      <c r="B325" s="400" t="s">
        <v>419</v>
      </c>
      <c r="C325" s="401" t="s">
        <v>423</v>
      </c>
      <c r="D325" s="402" t="s">
        <v>498</v>
      </c>
      <c r="E325" s="401" t="s">
        <v>1301</v>
      </c>
      <c r="F325" s="402" t="s">
        <v>1302</v>
      </c>
      <c r="G325" s="401" t="s">
        <v>1161</v>
      </c>
      <c r="H325" s="401" t="s">
        <v>1162</v>
      </c>
      <c r="I325" s="403">
        <v>54.45</v>
      </c>
      <c r="J325" s="403">
        <v>1</v>
      </c>
      <c r="K325" s="404">
        <v>54.45</v>
      </c>
    </row>
    <row r="326" spans="1:11" ht="14.4" customHeight="1" x14ac:dyDescent="0.3">
      <c r="A326" s="399" t="s">
        <v>418</v>
      </c>
      <c r="B326" s="400" t="s">
        <v>419</v>
      </c>
      <c r="C326" s="401" t="s">
        <v>423</v>
      </c>
      <c r="D326" s="402" t="s">
        <v>498</v>
      </c>
      <c r="E326" s="401" t="s">
        <v>1301</v>
      </c>
      <c r="F326" s="402" t="s">
        <v>1302</v>
      </c>
      <c r="G326" s="401" t="s">
        <v>1163</v>
      </c>
      <c r="H326" s="401" t="s">
        <v>1164</v>
      </c>
      <c r="I326" s="403">
        <v>70.210000000000008</v>
      </c>
      <c r="J326" s="403">
        <v>7</v>
      </c>
      <c r="K326" s="404">
        <v>491.44</v>
      </c>
    </row>
    <row r="327" spans="1:11" ht="14.4" customHeight="1" x14ac:dyDescent="0.3">
      <c r="A327" s="399" t="s">
        <v>418</v>
      </c>
      <c r="B327" s="400" t="s">
        <v>419</v>
      </c>
      <c r="C327" s="401" t="s">
        <v>423</v>
      </c>
      <c r="D327" s="402" t="s">
        <v>498</v>
      </c>
      <c r="E327" s="401" t="s">
        <v>1301</v>
      </c>
      <c r="F327" s="402" t="s">
        <v>1302</v>
      </c>
      <c r="G327" s="401" t="s">
        <v>1165</v>
      </c>
      <c r="H327" s="401" t="s">
        <v>1166</v>
      </c>
      <c r="I327" s="403">
        <v>5203</v>
      </c>
      <c r="J327" s="403">
        <v>1</v>
      </c>
      <c r="K327" s="404">
        <v>5203</v>
      </c>
    </row>
    <row r="328" spans="1:11" ht="14.4" customHeight="1" x14ac:dyDescent="0.3">
      <c r="A328" s="399" t="s">
        <v>418</v>
      </c>
      <c r="B328" s="400" t="s">
        <v>419</v>
      </c>
      <c r="C328" s="401" t="s">
        <v>423</v>
      </c>
      <c r="D328" s="402" t="s">
        <v>498</v>
      </c>
      <c r="E328" s="401" t="s">
        <v>1301</v>
      </c>
      <c r="F328" s="402" t="s">
        <v>1302</v>
      </c>
      <c r="G328" s="401" t="s">
        <v>1167</v>
      </c>
      <c r="H328" s="401" t="s">
        <v>1168</v>
      </c>
      <c r="I328" s="403">
        <v>16.2</v>
      </c>
      <c r="J328" s="403">
        <v>180</v>
      </c>
      <c r="K328" s="404">
        <v>2916.34</v>
      </c>
    </row>
    <row r="329" spans="1:11" ht="14.4" customHeight="1" x14ac:dyDescent="0.3">
      <c r="A329" s="399" t="s">
        <v>418</v>
      </c>
      <c r="B329" s="400" t="s">
        <v>419</v>
      </c>
      <c r="C329" s="401" t="s">
        <v>423</v>
      </c>
      <c r="D329" s="402" t="s">
        <v>498</v>
      </c>
      <c r="E329" s="401" t="s">
        <v>1301</v>
      </c>
      <c r="F329" s="402" t="s">
        <v>1302</v>
      </c>
      <c r="G329" s="401" t="s">
        <v>1169</v>
      </c>
      <c r="H329" s="401" t="s">
        <v>1170</v>
      </c>
      <c r="I329" s="403">
        <v>274.68</v>
      </c>
      <c r="J329" s="403">
        <v>8</v>
      </c>
      <c r="K329" s="404">
        <v>2197.44</v>
      </c>
    </row>
    <row r="330" spans="1:11" ht="14.4" customHeight="1" x14ac:dyDescent="0.3">
      <c r="A330" s="399" t="s">
        <v>418</v>
      </c>
      <c r="B330" s="400" t="s">
        <v>419</v>
      </c>
      <c r="C330" s="401" t="s">
        <v>423</v>
      </c>
      <c r="D330" s="402" t="s">
        <v>498</v>
      </c>
      <c r="E330" s="401" t="s">
        <v>1301</v>
      </c>
      <c r="F330" s="402" t="s">
        <v>1302</v>
      </c>
      <c r="G330" s="401" t="s">
        <v>1171</v>
      </c>
      <c r="H330" s="401" t="s">
        <v>1172</v>
      </c>
      <c r="I330" s="403">
        <v>20.09</v>
      </c>
      <c r="J330" s="403">
        <v>20</v>
      </c>
      <c r="K330" s="404">
        <v>401.72</v>
      </c>
    </row>
    <row r="331" spans="1:11" ht="14.4" customHeight="1" x14ac:dyDescent="0.3">
      <c r="A331" s="399" t="s">
        <v>418</v>
      </c>
      <c r="B331" s="400" t="s">
        <v>419</v>
      </c>
      <c r="C331" s="401" t="s">
        <v>423</v>
      </c>
      <c r="D331" s="402" t="s">
        <v>498</v>
      </c>
      <c r="E331" s="401" t="s">
        <v>1301</v>
      </c>
      <c r="F331" s="402" t="s">
        <v>1302</v>
      </c>
      <c r="G331" s="401" t="s">
        <v>1173</v>
      </c>
      <c r="H331" s="401" t="s">
        <v>1174</v>
      </c>
      <c r="I331" s="403">
        <v>4905.95</v>
      </c>
      <c r="J331" s="403">
        <v>1</v>
      </c>
      <c r="K331" s="404">
        <v>4905.95</v>
      </c>
    </row>
    <row r="332" spans="1:11" ht="14.4" customHeight="1" x14ac:dyDescent="0.3">
      <c r="A332" s="399" t="s">
        <v>418</v>
      </c>
      <c r="B332" s="400" t="s">
        <v>419</v>
      </c>
      <c r="C332" s="401" t="s">
        <v>423</v>
      </c>
      <c r="D332" s="402" t="s">
        <v>498</v>
      </c>
      <c r="E332" s="401" t="s">
        <v>1301</v>
      </c>
      <c r="F332" s="402" t="s">
        <v>1302</v>
      </c>
      <c r="G332" s="401" t="s">
        <v>1175</v>
      </c>
      <c r="H332" s="401" t="s">
        <v>1176</v>
      </c>
      <c r="I332" s="403">
        <v>3414.62</v>
      </c>
      <c r="J332" s="403">
        <v>1</v>
      </c>
      <c r="K332" s="404">
        <v>3414.62</v>
      </c>
    </row>
    <row r="333" spans="1:11" ht="14.4" customHeight="1" x14ac:dyDescent="0.3">
      <c r="A333" s="399" t="s">
        <v>418</v>
      </c>
      <c r="B333" s="400" t="s">
        <v>419</v>
      </c>
      <c r="C333" s="401" t="s">
        <v>423</v>
      </c>
      <c r="D333" s="402" t="s">
        <v>498</v>
      </c>
      <c r="E333" s="401" t="s">
        <v>1301</v>
      </c>
      <c r="F333" s="402" t="s">
        <v>1302</v>
      </c>
      <c r="G333" s="401" t="s">
        <v>1177</v>
      </c>
      <c r="H333" s="401" t="s">
        <v>1178</v>
      </c>
      <c r="I333" s="403">
        <v>45.35</v>
      </c>
      <c r="J333" s="403">
        <v>10</v>
      </c>
      <c r="K333" s="404">
        <v>453.5</v>
      </c>
    </row>
    <row r="334" spans="1:11" ht="14.4" customHeight="1" x14ac:dyDescent="0.3">
      <c r="A334" s="399" t="s">
        <v>418</v>
      </c>
      <c r="B334" s="400" t="s">
        <v>419</v>
      </c>
      <c r="C334" s="401" t="s">
        <v>423</v>
      </c>
      <c r="D334" s="402" t="s">
        <v>498</v>
      </c>
      <c r="E334" s="401" t="s">
        <v>1301</v>
      </c>
      <c r="F334" s="402" t="s">
        <v>1302</v>
      </c>
      <c r="G334" s="401" t="s">
        <v>1179</v>
      </c>
      <c r="H334" s="401" t="s">
        <v>1180</v>
      </c>
      <c r="I334" s="403">
        <v>21.05</v>
      </c>
      <c r="J334" s="403">
        <v>540</v>
      </c>
      <c r="K334" s="404">
        <v>11369.15</v>
      </c>
    </row>
    <row r="335" spans="1:11" ht="14.4" customHeight="1" x14ac:dyDescent="0.3">
      <c r="A335" s="399" t="s">
        <v>418</v>
      </c>
      <c r="B335" s="400" t="s">
        <v>419</v>
      </c>
      <c r="C335" s="401" t="s">
        <v>423</v>
      </c>
      <c r="D335" s="402" t="s">
        <v>498</v>
      </c>
      <c r="E335" s="401" t="s">
        <v>1301</v>
      </c>
      <c r="F335" s="402" t="s">
        <v>1302</v>
      </c>
      <c r="G335" s="401" t="s">
        <v>1181</v>
      </c>
      <c r="H335" s="401" t="s">
        <v>1182</v>
      </c>
      <c r="I335" s="403">
        <v>3414.62</v>
      </c>
      <c r="J335" s="403">
        <v>1</v>
      </c>
      <c r="K335" s="404">
        <v>3414.62</v>
      </c>
    </row>
    <row r="336" spans="1:11" ht="14.4" customHeight="1" x14ac:dyDescent="0.3">
      <c r="A336" s="399" t="s">
        <v>418</v>
      </c>
      <c r="B336" s="400" t="s">
        <v>419</v>
      </c>
      <c r="C336" s="401" t="s">
        <v>423</v>
      </c>
      <c r="D336" s="402" t="s">
        <v>498</v>
      </c>
      <c r="E336" s="401" t="s">
        <v>1301</v>
      </c>
      <c r="F336" s="402" t="s">
        <v>1302</v>
      </c>
      <c r="G336" s="401" t="s">
        <v>1183</v>
      </c>
      <c r="H336" s="401" t="s">
        <v>1184</v>
      </c>
      <c r="I336" s="403">
        <v>3770</v>
      </c>
      <c r="J336" s="403">
        <v>1</v>
      </c>
      <c r="K336" s="404">
        <v>3770</v>
      </c>
    </row>
    <row r="337" spans="1:11" ht="14.4" customHeight="1" x14ac:dyDescent="0.3">
      <c r="A337" s="399" t="s">
        <v>418</v>
      </c>
      <c r="B337" s="400" t="s">
        <v>419</v>
      </c>
      <c r="C337" s="401" t="s">
        <v>423</v>
      </c>
      <c r="D337" s="402" t="s">
        <v>498</v>
      </c>
      <c r="E337" s="401" t="s">
        <v>1301</v>
      </c>
      <c r="F337" s="402" t="s">
        <v>1302</v>
      </c>
      <c r="G337" s="401" t="s">
        <v>1185</v>
      </c>
      <c r="H337" s="401" t="s">
        <v>1186</v>
      </c>
      <c r="I337" s="403">
        <v>52.03</v>
      </c>
      <c r="J337" s="403">
        <v>2</v>
      </c>
      <c r="K337" s="404">
        <v>104.06</v>
      </c>
    </row>
    <row r="338" spans="1:11" ht="14.4" customHeight="1" x14ac:dyDescent="0.3">
      <c r="A338" s="399" t="s">
        <v>418</v>
      </c>
      <c r="B338" s="400" t="s">
        <v>419</v>
      </c>
      <c r="C338" s="401" t="s">
        <v>423</v>
      </c>
      <c r="D338" s="402" t="s">
        <v>498</v>
      </c>
      <c r="E338" s="401" t="s">
        <v>1301</v>
      </c>
      <c r="F338" s="402" t="s">
        <v>1302</v>
      </c>
      <c r="G338" s="401" t="s">
        <v>1187</v>
      </c>
      <c r="H338" s="401" t="s">
        <v>1188</v>
      </c>
      <c r="I338" s="403">
        <v>9793.5</v>
      </c>
      <c r="J338" s="403">
        <v>1</v>
      </c>
      <c r="K338" s="404">
        <v>9793.5</v>
      </c>
    </row>
    <row r="339" spans="1:11" ht="14.4" customHeight="1" x14ac:dyDescent="0.3">
      <c r="A339" s="399" t="s">
        <v>418</v>
      </c>
      <c r="B339" s="400" t="s">
        <v>419</v>
      </c>
      <c r="C339" s="401" t="s">
        <v>423</v>
      </c>
      <c r="D339" s="402" t="s">
        <v>498</v>
      </c>
      <c r="E339" s="401" t="s">
        <v>1301</v>
      </c>
      <c r="F339" s="402" t="s">
        <v>1302</v>
      </c>
      <c r="G339" s="401" t="s">
        <v>1189</v>
      </c>
      <c r="H339" s="401" t="s">
        <v>1190</v>
      </c>
      <c r="I339" s="403">
        <v>411.4</v>
      </c>
      <c r="J339" s="403">
        <v>1</v>
      </c>
      <c r="K339" s="404">
        <v>411.4</v>
      </c>
    </row>
    <row r="340" spans="1:11" ht="14.4" customHeight="1" x14ac:dyDescent="0.3">
      <c r="A340" s="399" t="s">
        <v>418</v>
      </c>
      <c r="B340" s="400" t="s">
        <v>419</v>
      </c>
      <c r="C340" s="401" t="s">
        <v>423</v>
      </c>
      <c r="D340" s="402" t="s">
        <v>498</v>
      </c>
      <c r="E340" s="401" t="s">
        <v>1301</v>
      </c>
      <c r="F340" s="402" t="s">
        <v>1302</v>
      </c>
      <c r="G340" s="401" t="s">
        <v>1191</v>
      </c>
      <c r="H340" s="401" t="s">
        <v>1192</v>
      </c>
      <c r="I340" s="403">
        <v>5275.6</v>
      </c>
      <c r="J340" s="403">
        <v>1</v>
      </c>
      <c r="K340" s="404">
        <v>5275.6</v>
      </c>
    </row>
    <row r="341" spans="1:11" ht="14.4" customHeight="1" x14ac:dyDescent="0.3">
      <c r="A341" s="399" t="s">
        <v>418</v>
      </c>
      <c r="B341" s="400" t="s">
        <v>419</v>
      </c>
      <c r="C341" s="401" t="s">
        <v>423</v>
      </c>
      <c r="D341" s="402" t="s">
        <v>498</v>
      </c>
      <c r="E341" s="401" t="s">
        <v>1301</v>
      </c>
      <c r="F341" s="402" t="s">
        <v>1302</v>
      </c>
      <c r="G341" s="401" t="s">
        <v>1193</v>
      </c>
      <c r="H341" s="401" t="s">
        <v>1194</v>
      </c>
      <c r="I341" s="403">
        <v>903.78</v>
      </c>
      <c r="J341" s="403">
        <v>1</v>
      </c>
      <c r="K341" s="404">
        <v>903.78</v>
      </c>
    </row>
    <row r="342" spans="1:11" ht="14.4" customHeight="1" x14ac:dyDescent="0.3">
      <c r="A342" s="399" t="s">
        <v>418</v>
      </c>
      <c r="B342" s="400" t="s">
        <v>419</v>
      </c>
      <c r="C342" s="401" t="s">
        <v>423</v>
      </c>
      <c r="D342" s="402" t="s">
        <v>498</v>
      </c>
      <c r="E342" s="401" t="s">
        <v>1301</v>
      </c>
      <c r="F342" s="402" t="s">
        <v>1302</v>
      </c>
      <c r="G342" s="401" t="s">
        <v>1195</v>
      </c>
      <c r="H342" s="401" t="s">
        <v>1196</v>
      </c>
      <c r="I342" s="403">
        <v>8985.4599999999991</v>
      </c>
      <c r="J342" s="403">
        <v>3</v>
      </c>
      <c r="K342" s="404">
        <v>26956.379999999997</v>
      </c>
    </row>
    <row r="343" spans="1:11" ht="14.4" customHeight="1" x14ac:dyDescent="0.3">
      <c r="A343" s="399" t="s">
        <v>418</v>
      </c>
      <c r="B343" s="400" t="s">
        <v>419</v>
      </c>
      <c r="C343" s="401" t="s">
        <v>423</v>
      </c>
      <c r="D343" s="402" t="s">
        <v>498</v>
      </c>
      <c r="E343" s="401" t="s">
        <v>1301</v>
      </c>
      <c r="F343" s="402" t="s">
        <v>1302</v>
      </c>
      <c r="G343" s="401" t="s">
        <v>1197</v>
      </c>
      <c r="H343" s="401" t="s">
        <v>1198</v>
      </c>
      <c r="I343" s="403">
        <v>1736.34</v>
      </c>
      <c r="J343" s="403">
        <v>22</v>
      </c>
      <c r="K343" s="404">
        <v>8469.9599999999991</v>
      </c>
    </row>
    <row r="344" spans="1:11" ht="14.4" customHeight="1" x14ac:dyDescent="0.3">
      <c r="A344" s="399" t="s">
        <v>418</v>
      </c>
      <c r="B344" s="400" t="s">
        <v>419</v>
      </c>
      <c r="C344" s="401" t="s">
        <v>423</v>
      </c>
      <c r="D344" s="402" t="s">
        <v>498</v>
      </c>
      <c r="E344" s="401" t="s">
        <v>1301</v>
      </c>
      <c r="F344" s="402" t="s">
        <v>1302</v>
      </c>
      <c r="G344" s="401" t="s">
        <v>1199</v>
      </c>
      <c r="H344" s="401" t="s">
        <v>1200</v>
      </c>
      <c r="I344" s="403">
        <v>3346.86</v>
      </c>
      <c r="J344" s="403">
        <v>1</v>
      </c>
      <c r="K344" s="404">
        <v>3346.86</v>
      </c>
    </row>
    <row r="345" spans="1:11" ht="14.4" customHeight="1" x14ac:dyDescent="0.3">
      <c r="A345" s="399" t="s">
        <v>418</v>
      </c>
      <c r="B345" s="400" t="s">
        <v>419</v>
      </c>
      <c r="C345" s="401" t="s">
        <v>423</v>
      </c>
      <c r="D345" s="402" t="s">
        <v>498</v>
      </c>
      <c r="E345" s="401" t="s">
        <v>1301</v>
      </c>
      <c r="F345" s="402" t="s">
        <v>1302</v>
      </c>
      <c r="G345" s="401" t="s">
        <v>1201</v>
      </c>
      <c r="H345" s="401" t="s">
        <v>1202</v>
      </c>
      <c r="I345" s="403">
        <v>1234.07</v>
      </c>
      <c r="J345" s="403">
        <v>1</v>
      </c>
      <c r="K345" s="404">
        <v>1234.07</v>
      </c>
    </row>
    <row r="346" spans="1:11" ht="14.4" customHeight="1" x14ac:dyDescent="0.3">
      <c r="A346" s="399" t="s">
        <v>418</v>
      </c>
      <c r="B346" s="400" t="s">
        <v>419</v>
      </c>
      <c r="C346" s="401" t="s">
        <v>423</v>
      </c>
      <c r="D346" s="402" t="s">
        <v>498</v>
      </c>
      <c r="E346" s="401" t="s">
        <v>1301</v>
      </c>
      <c r="F346" s="402" t="s">
        <v>1302</v>
      </c>
      <c r="G346" s="401" t="s">
        <v>1203</v>
      </c>
      <c r="H346" s="401" t="s">
        <v>1204</v>
      </c>
      <c r="I346" s="403">
        <v>1149.5</v>
      </c>
      <c r="J346" s="403">
        <v>5</v>
      </c>
      <c r="K346" s="404">
        <v>5747.5</v>
      </c>
    </row>
    <row r="347" spans="1:11" ht="14.4" customHeight="1" x14ac:dyDescent="0.3">
      <c r="A347" s="399" t="s">
        <v>418</v>
      </c>
      <c r="B347" s="400" t="s">
        <v>419</v>
      </c>
      <c r="C347" s="401" t="s">
        <v>423</v>
      </c>
      <c r="D347" s="402" t="s">
        <v>498</v>
      </c>
      <c r="E347" s="401" t="s">
        <v>1301</v>
      </c>
      <c r="F347" s="402" t="s">
        <v>1302</v>
      </c>
      <c r="G347" s="401" t="s">
        <v>1205</v>
      </c>
      <c r="H347" s="401" t="s">
        <v>1206</v>
      </c>
      <c r="I347" s="403">
        <v>4930.75</v>
      </c>
      <c r="J347" s="403">
        <v>1</v>
      </c>
      <c r="K347" s="404">
        <v>4930.75</v>
      </c>
    </row>
    <row r="348" spans="1:11" ht="14.4" customHeight="1" x14ac:dyDescent="0.3">
      <c r="A348" s="399" t="s">
        <v>418</v>
      </c>
      <c r="B348" s="400" t="s">
        <v>419</v>
      </c>
      <c r="C348" s="401" t="s">
        <v>423</v>
      </c>
      <c r="D348" s="402" t="s">
        <v>498</v>
      </c>
      <c r="E348" s="401" t="s">
        <v>1301</v>
      </c>
      <c r="F348" s="402" t="s">
        <v>1302</v>
      </c>
      <c r="G348" s="401" t="s">
        <v>1207</v>
      </c>
      <c r="H348" s="401" t="s">
        <v>1208</v>
      </c>
      <c r="I348" s="403">
        <v>2099.35</v>
      </c>
      <c r="J348" s="403">
        <v>2</v>
      </c>
      <c r="K348" s="404">
        <v>4198.7</v>
      </c>
    </row>
    <row r="349" spans="1:11" ht="14.4" customHeight="1" x14ac:dyDescent="0.3">
      <c r="A349" s="399" t="s">
        <v>418</v>
      </c>
      <c r="B349" s="400" t="s">
        <v>419</v>
      </c>
      <c r="C349" s="401" t="s">
        <v>423</v>
      </c>
      <c r="D349" s="402" t="s">
        <v>498</v>
      </c>
      <c r="E349" s="401" t="s">
        <v>1301</v>
      </c>
      <c r="F349" s="402" t="s">
        <v>1302</v>
      </c>
      <c r="G349" s="401" t="s">
        <v>1209</v>
      </c>
      <c r="H349" s="401" t="s">
        <v>1210</v>
      </c>
      <c r="I349" s="403">
        <v>52.03</v>
      </c>
      <c r="J349" s="403">
        <v>3</v>
      </c>
      <c r="K349" s="404">
        <v>156.09</v>
      </c>
    </row>
    <row r="350" spans="1:11" ht="14.4" customHeight="1" x14ac:dyDescent="0.3">
      <c r="A350" s="399" t="s">
        <v>418</v>
      </c>
      <c r="B350" s="400" t="s">
        <v>419</v>
      </c>
      <c r="C350" s="401" t="s">
        <v>423</v>
      </c>
      <c r="D350" s="402" t="s">
        <v>498</v>
      </c>
      <c r="E350" s="401" t="s">
        <v>1301</v>
      </c>
      <c r="F350" s="402" t="s">
        <v>1302</v>
      </c>
      <c r="G350" s="401" t="s">
        <v>1211</v>
      </c>
      <c r="H350" s="401" t="s">
        <v>1212</v>
      </c>
      <c r="I350" s="403">
        <v>129.47</v>
      </c>
      <c r="J350" s="403">
        <v>1</v>
      </c>
      <c r="K350" s="404">
        <v>129.47</v>
      </c>
    </row>
    <row r="351" spans="1:11" ht="14.4" customHeight="1" x14ac:dyDescent="0.3">
      <c r="A351" s="399" t="s">
        <v>418</v>
      </c>
      <c r="B351" s="400" t="s">
        <v>419</v>
      </c>
      <c r="C351" s="401" t="s">
        <v>423</v>
      </c>
      <c r="D351" s="402" t="s">
        <v>498</v>
      </c>
      <c r="E351" s="401" t="s">
        <v>1301</v>
      </c>
      <c r="F351" s="402" t="s">
        <v>1302</v>
      </c>
      <c r="G351" s="401" t="s">
        <v>1213</v>
      </c>
      <c r="H351" s="401" t="s">
        <v>1214</v>
      </c>
      <c r="I351" s="403">
        <v>510.57</v>
      </c>
      <c r="J351" s="403">
        <v>1</v>
      </c>
      <c r="K351" s="404">
        <v>510.57</v>
      </c>
    </row>
    <row r="352" spans="1:11" ht="14.4" customHeight="1" x14ac:dyDescent="0.3">
      <c r="A352" s="399" t="s">
        <v>418</v>
      </c>
      <c r="B352" s="400" t="s">
        <v>419</v>
      </c>
      <c r="C352" s="401" t="s">
        <v>423</v>
      </c>
      <c r="D352" s="402" t="s">
        <v>498</v>
      </c>
      <c r="E352" s="401" t="s">
        <v>1301</v>
      </c>
      <c r="F352" s="402" t="s">
        <v>1302</v>
      </c>
      <c r="G352" s="401" t="s">
        <v>1215</v>
      </c>
      <c r="H352" s="401" t="s">
        <v>1216</v>
      </c>
      <c r="I352" s="403">
        <v>52.03</v>
      </c>
      <c r="J352" s="403">
        <v>2</v>
      </c>
      <c r="K352" s="404">
        <v>104.06</v>
      </c>
    </row>
    <row r="353" spans="1:11" ht="14.4" customHeight="1" x14ac:dyDescent="0.3">
      <c r="A353" s="399" t="s">
        <v>418</v>
      </c>
      <c r="B353" s="400" t="s">
        <v>419</v>
      </c>
      <c r="C353" s="401" t="s">
        <v>423</v>
      </c>
      <c r="D353" s="402" t="s">
        <v>498</v>
      </c>
      <c r="E353" s="401" t="s">
        <v>1301</v>
      </c>
      <c r="F353" s="402" t="s">
        <v>1302</v>
      </c>
      <c r="G353" s="401" t="s">
        <v>1217</v>
      </c>
      <c r="H353" s="401" t="s">
        <v>1218</v>
      </c>
      <c r="I353" s="403">
        <v>127.05</v>
      </c>
      <c r="J353" s="403">
        <v>7</v>
      </c>
      <c r="K353" s="404">
        <v>889.35</v>
      </c>
    </row>
    <row r="354" spans="1:11" ht="14.4" customHeight="1" x14ac:dyDescent="0.3">
      <c r="A354" s="399" t="s">
        <v>418</v>
      </c>
      <c r="B354" s="400" t="s">
        <v>419</v>
      </c>
      <c r="C354" s="401" t="s">
        <v>423</v>
      </c>
      <c r="D354" s="402" t="s">
        <v>498</v>
      </c>
      <c r="E354" s="401" t="s">
        <v>1301</v>
      </c>
      <c r="F354" s="402" t="s">
        <v>1302</v>
      </c>
      <c r="G354" s="401" t="s">
        <v>1219</v>
      </c>
      <c r="H354" s="401" t="s">
        <v>1220</v>
      </c>
      <c r="I354" s="403">
        <v>52.03</v>
      </c>
      <c r="J354" s="403">
        <v>3</v>
      </c>
      <c r="K354" s="404">
        <v>156.09</v>
      </c>
    </row>
    <row r="355" spans="1:11" ht="14.4" customHeight="1" x14ac:dyDescent="0.3">
      <c r="A355" s="399" t="s">
        <v>418</v>
      </c>
      <c r="B355" s="400" t="s">
        <v>419</v>
      </c>
      <c r="C355" s="401" t="s">
        <v>423</v>
      </c>
      <c r="D355" s="402" t="s">
        <v>498</v>
      </c>
      <c r="E355" s="401" t="s">
        <v>1301</v>
      </c>
      <c r="F355" s="402" t="s">
        <v>1302</v>
      </c>
      <c r="G355" s="401" t="s">
        <v>1221</v>
      </c>
      <c r="H355" s="401" t="s">
        <v>1222</v>
      </c>
      <c r="I355" s="403">
        <v>12.1</v>
      </c>
      <c r="J355" s="403">
        <v>10</v>
      </c>
      <c r="K355" s="404">
        <v>121</v>
      </c>
    </row>
    <row r="356" spans="1:11" ht="14.4" customHeight="1" x14ac:dyDescent="0.3">
      <c r="A356" s="399" t="s">
        <v>418</v>
      </c>
      <c r="B356" s="400" t="s">
        <v>419</v>
      </c>
      <c r="C356" s="401" t="s">
        <v>423</v>
      </c>
      <c r="D356" s="402" t="s">
        <v>498</v>
      </c>
      <c r="E356" s="401" t="s">
        <v>1301</v>
      </c>
      <c r="F356" s="402" t="s">
        <v>1302</v>
      </c>
      <c r="G356" s="401" t="s">
        <v>1223</v>
      </c>
      <c r="H356" s="401" t="s">
        <v>1224</v>
      </c>
      <c r="I356" s="403">
        <v>3346.86</v>
      </c>
      <c r="J356" s="403">
        <v>8</v>
      </c>
      <c r="K356" s="404">
        <v>26774.880000000001</v>
      </c>
    </row>
    <row r="357" spans="1:11" ht="14.4" customHeight="1" x14ac:dyDescent="0.3">
      <c r="A357" s="399" t="s">
        <v>418</v>
      </c>
      <c r="B357" s="400" t="s">
        <v>419</v>
      </c>
      <c r="C357" s="401" t="s">
        <v>423</v>
      </c>
      <c r="D357" s="402" t="s">
        <v>498</v>
      </c>
      <c r="E357" s="401" t="s">
        <v>1301</v>
      </c>
      <c r="F357" s="402" t="s">
        <v>1302</v>
      </c>
      <c r="G357" s="401" t="s">
        <v>1225</v>
      </c>
      <c r="H357" s="401" t="s">
        <v>1226</v>
      </c>
      <c r="I357" s="403">
        <v>98.74</v>
      </c>
      <c r="J357" s="403">
        <v>1</v>
      </c>
      <c r="K357" s="404">
        <v>98.74</v>
      </c>
    </row>
    <row r="358" spans="1:11" ht="14.4" customHeight="1" x14ac:dyDescent="0.3">
      <c r="A358" s="399" t="s">
        <v>418</v>
      </c>
      <c r="B358" s="400" t="s">
        <v>419</v>
      </c>
      <c r="C358" s="401" t="s">
        <v>423</v>
      </c>
      <c r="D358" s="402" t="s">
        <v>498</v>
      </c>
      <c r="E358" s="401" t="s">
        <v>1301</v>
      </c>
      <c r="F358" s="402" t="s">
        <v>1302</v>
      </c>
      <c r="G358" s="401" t="s">
        <v>1227</v>
      </c>
      <c r="H358" s="401" t="s">
        <v>1228</v>
      </c>
      <c r="I358" s="403">
        <v>2098.0500000000002</v>
      </c>
      <c r="J358" s="403">
        <v>1</v>
      </c>
      <c r="K358" s="404">
        <v>2098.0500000000002</v>
      </c>
    </row>
    <row r="359" spans="1:11" ht="14.4" customHeight="1" x14ac:dyDescent="0.3">
      <c r="A359" s="399" t="s">
        <v>418</v>
      </c>
      <c r="B359" s="400" t="s">
        <v>419</v>
      </c>
      <c r="C359" s="401" t="s">
        <v>423</v>
      </c>
      <c r="D359" s="402" t="s">
        <v>498</v>
      </c>
      <c r="E359" s="401" t="s">
        <v>1301</v>
      </c>
      <c r="F359" s="402" t="s">
        <v>1302</v>
      </c>
      <c r="G359" s="401" t="s">
        <v>1229</v>
      </c>
      <c r="H359" s="401" t="s">
        <v>1230</v>
      </c>
      <c r="I359" s="403">
        <v>3414.62</v>
      </c>
      <c r="J359" s="403">
        <v>1</v>
      </c>
      <c r="K359" s="404">
        <v>3414.62</v>
      </c>
    </row>
    <row r="360" spans="1:11" ht="14.4" customHeight="1" x14ac:dyDescent="0.3">
      <c r="A360" s="399" t="s">
        <v>418</v>
      </c>
      <c r="B360" s="400" t="s">
        <v>419</v>
      </c>
      <c r="C360" s="401" t="s">
        <v>423</v>
      </c>
      <c r="D360" s="402" t="s">
        <v>498</v>
      </c>
      <c r="E360" s="401" t="s">
        <v>1301</v>
      </c>
      <c r="F360" s="402" t="s">
        <v>1302</v>
      </c>
      <c r="G360" s="401" t="s">
        <v>1231</v>
      </c>
      <c r="H360" s="401" t="s">
        <v>1232</v>
      </c>
      <c r="I360" s="403">
        <v>52.03</v>
      </c>
      <c r="J360" s="403">
        <v>2</v>
      </c>
      <c r="K360" s="404">
        <v>104.06</v>
      </c>
    </row>
    <row r="361" spans="1:11" ht="14.4" customHeight="1" x14ac:dyDescent="0.3">
      <c r="A361" s="399" t="s">
        <v>418</v>
      </c>
      <c r="B361" s="400" t="s">
        <v>419</v>
      </c>
      <c r="C361" s="401" t="s">
        <v>423</v>
      </c>
      <c r="D361" s="402" t="s">
        <v>498</v>
      </c>
      <c r="E361" s="401" t="s">
        <v>1301</v>
      </c>
      <c r="F361" s="402" t="s">
        <v>1302</v>
      </c>
      <c r="G361" s="401" t="s">
        <v>1233</v>
      </c>
      <c r="H361" s="401" t="s">
        <v>1234</v>
      </c>
      <c r="I361" s="403">
        <v>2137.65</v>
      </c>
      <c r="J361" s="403">
        <v>14</v>
      </c>
      <c r="K361" s="404">
        <v>12825.9</v>
      </c>
    </row>
    <row r="362" spans="1:11" ht="14.4" customHeight="1" x14ac:dyDescent="0.3">
      <c r="A362" s="399" t="s">
        <v>418</v>
      </c>
      <c r="B362" s="400" t="s">
        <v>419</v>
      </c>
      <c r="C362" s="401" t="s">
        <v>423</v>
      </c>
      <c r="D362" s="402" t="s">
        <v>498</v>
      </c>
      <c r="E362" s="401" t="s">
        <v>1301</v>
      </c>
      <c r="F362" s="402" t="s">
        <v>1302</v>
      </c>
      <c r="G362" s="401" t="s">
        <v>1235</v>
      </c>
      <c r="H362" s="401" t="s">
        <v>1236</v>
      </c>
      <c r="I362" s="403">
        <v>17514</v>
      </c>
      <c r="J362" s="403">
        <v>1</v>
      </c>
      <c r="K362" s="404">
        <v>17514</v>
      </c>
    </row>
    <row r="363" spans="1:11" ht="14.4" customHeight="1" x14ac:dyDescent="0.3">
      <c r="A363" s="399" t="s">
        <v>418</v>
      </c>
      <c r="B363" s="400" t="s">
        <v>419</v>
      </c>
      <c r="C363" s="401" t="s">
        <v>423</v>
      </c>
      <c r="D363" s="402" t="s">
        <v>498</v>
      </c>
      <c r="E363" s="401" t="s">
        <v>1301</v>
      </c>
      <c r="F363" s="402" t="s">
        <v>1302</v>
      </c>
      <c r="G363" s="401" t="s">
        <v>1237</v>
      </c>
      <c r="H363" s="401" t="s">
        <v>1238</v>
      </c>
      <c r="I363" s="403">
        <v>5355.46</v>
      </c>
      <c r="J363" s="403">
        <v>8</v>
      </c>
      <c r="K363" s="404">
        <v>42843.68</v>
      </c>
    </row>
    <row r="364" spans="1:11" ht="14.4" customHeight="1" x14ac:dyDescent="0.3">
      <c r="A364" s="399" t="s">
        <v>418</v>
      </c>
      <c r="B364" s="400" t="s">
        <v>419</v>
      </c>
      <c r="C364" s="401" t="s">
        <v>423</v>
      </c>
      <c r="D364" s="402" t="s">
        <v>498</v>
      </c>
      <c r="E364" s="401" t="s">
        <v>1301</v>
      </c>
      <c r="F364" s="402" t="s">
        <v>1302</v>
      </c>
      <c r="G364" s="401" t="s">
        <v>1239</v>
      </c>
      <c r="H364" s="401" t="s">
        <v>1240</v>
      </c>
      <c r="I364" s="403">
        <v>52.03</v>
      </c>
      <c r="J364" s="403">
        <v>3</v>
      </c>
      <c r="K364" s="404">
        <v>156.09</v>
      </c>
    </row>
    <row r="365" spans="1:11" ht="14.4" customHeight="1" x14ac:dyDescent="0.3">
      <c r="A365" s="399" t="s">
        <v>418</v>
      </c>
      <c r="B365" s="400" t="s">
        <v>419</v>
      </c>
      <c r="C365" s="401" t="s">
        <v>423</v>
      </c>
      <c r="D365" s="402" t="s">
        <v>498</v>
      </c>
      <c r="E365" s="401" t="s">
        <v>1301</v>
      </c>
      <c r="F365" s="402" t="s">
        <v>1302</v>
      </c>
      <c r="G365" s="401" t="s">
        <v>1241</v>
      </c>
      <c r="H365" s="401" t="s">
        <v>1242</v>
      </c>
      <c r="I365" s="403">
        <v>510.55</v>
      </c>
      <c r="J365" s="403">
        <v>1</v>
      </c>
      <c r="K365" s="404">
        <v>510.55</v>
      </c>
    </row>
    <row r="366" spans="1:11" ht="14.4" customHeight="1" x14ac:dyDescent="0.3">
      <c r="A366" s="399" t="s">
        <v>418</v>
      </c>
      <c r="B366" s="400" t="s">
        <v>419</v>
      </c>
      <c r="C366" s="401" t="s">
        <v>423</v>
      </c>
      <c r="D366" s="402" t="s">
        <v>498</v>
      </c>
      <c r="E366" s="401" t="s">
        <v>1301</v>
      </c>
      <c r="F366" s="402" t="s">
        <v>1302</v>
      </c>
      <c r="G366" s="401" t="s">
        <v>1243</v>
      </c>
      <c r="H366" s="401" t="s">
        <v>1244</v>
      </c>
      <c r="I366" s="403">
        <v>3346.86</v>
      </c>
      <c r="J366" s="403">
        <v>1</v>
      </c>
      <c r="K366" s="404">
        <v>3346.86</v>
      </c>
    </row>
    <row r="367" spans="1:11" ht="14.4" customHeight="1" x14ac:dyDescent="0.3">
      <c r="A367" s="399" t="s">
        <v>418</v>
      </c>
      <c r="B367" s="400" t="s">
        <v>419</v>
      </c>
      <c r="C367" s="401" t="s">
        <v>423</v>
      </c>
      <c r="D367" s="402" t="s">
        <v>498</v>
      </c>
      <c r="E367" s="401" t="s">
        <v>1301</v>
      </c>
      <c r="F367" s="402" t="s">
        <v>1302</v>
      </c>
      <c r="G367" s="401" t="s">
        <v>1245</v>
      </c>
      <c r="H367" s="401" t="s">
        <v>1246</v>
      </c>
      <c r="I367" s="403">
        <v>510.57</v>
      </c>
      <c r="J367" s="403">
        <v>1</v>
      </c>
      <c r="K367" s="404">
        <v>510.57</v>
      </c>
    </row>
    <row r="368" spans="1:11" ht="14.4" customHeight="1" x14ac:dyDescent="0.3">
      <c r="A368" s="399" t="s">
        <v>418</v>
      </c>
      <c r="B368" s="400" t="s">
        <v>419</v>
      </c>
      <c r="C368" s="401" t="s">
        <v>423</v>
      </c>
      <c r="D368" s="402" t="s">
        <v>498</v>
      </c>
      <c r="E368" s="401" t="s">
        <v>1301</v>
      </c>
      <c r="F368" s="402" t="s">
        <v>1302</v>
      </c>
      <c r="G368" s="401" t="s">
        <v>1247</v>
      </c>
      <c r="H368" s="401" t="s">
        <v>1248</v>
      </c>
      <c r="I368" s="403">
        <v>178.26</v>
      </c>
      <c r="J368" s="403">
        <v>4</v>
      </c>
      <c r="K368" s="404">
        <v>713.04</v>
      </c>
    </row>
    <row r="369" spans="1:11" ht="14.4" customHeight="1" x14ac:dyDescent="0.3">
      <c r="A369" s="399" t="s">
        <v>418</v>
      </c>
      <c r="B369" s="400" t="s">
        <v>419</v>
      </c>
      <c r="C369" s="401" t="s">
        <v>423</v>
      </c>
      <c r="D369" s="402" t="s">
        <v>498</v>
      </c>
      <c r="E369" s="401" t="s">
        <v>1301</v>
      </c>
      <c r="F369" s="402" t="s">
        <v>1302</v>
      </c>
      <c r="G369" s="401" t="s">
        <v>1249</v>
      </c>
      <c r="H369" s="401" t="s">
        <v>1250</v>
      </c>
      <c r="I369" s="403">
        <v>0.27</v>
      </c>
      <c r="J369" s="403">
        <v>1000</v>
      </c>
      <c r="K369" s="404">
        <v>272.2</v>
      </c>
    </row>
    <row r="370" spans="1:11" ht="14.4" customHeight="1" x14ac:dyDescent="0.3">
      <c r="A370" s="399" t="s">
        <v>418</v>
      </c>
      <c r="B370" s="400" t="s">
        <v>419</v>
      </c>
      <c r="C370" s="401" t="s">
        <v>423</v>
      </c>
      <c r="D370" s="402" t="s">
        <v>498</v>
      </c>
      <c r="E370" s="401" t="s">
        <v>1301</v>
      </c>
      <c r="F370" s="402" t="s">
        <v>1302</v>
      </c>
      <c r="G370" s="401" t="s">
        <v>1251</v>
      </c>
      <c r="H370" s="401" t="s">
        <v>1252</v>
      </c>
      <c r="I370" s="403">
        <v>89.54</v>
      </c>
      <c r="J370" s="403">
        <v>1</v>
      </c>
      <c r="K370" s="404">
        <v>89.54</v>
      </c>
    </row>
    <row r="371" spans="1:11" ht="14.4" customHeight="1" x14ac:dyDescent="0.3">
      <c r="A371" s="399" t="s">
        <v>418</v>
      </c>
      <c r="B371" s="400" t="s">
        <v>419</v>
      </c>
      <c r="C371" s="401" t="s">
        <v>423</v>
      </c>
      <c r="D371" s="402" t="s">
        <v>498</v>
      </c>
      <c r="E371" s="401" t="s">
        <v>1301</v>
      </c>
      <c r="F371" s="402" t="s">
        <v>1302</v>
      </c>
      <c r="G371" s="401" t="s">
        <v>1253</v>
      </c>
      <c r="H371" s="401" t="s">
        <v>1254</v>
      </c>
      <c r="I371" s="403">
        <v>1833.15</v>
      </c>
      <c r="J371" s="403">
        <v>1</v>
      </c>
      <c r="K371" s="404">
        <v>1833.15</v>
      </c>
    </row>
    <row r="372" spans="1:11" ht="14.4" customHeight="1" x14ac:dyDescent="0.3">
      <c r="A372" s="399" t="s">
        <v>418</v>
      </c>
      <c r="B372" s="400" t="s">
        <v>419</v>
      </c>
      <c r="C372" s="401" t="s">
        <v>423</v>
      </c>
      <c r="D372" s="402" t="s">
        <v>498</v>
      </c>
      <c r="E372" s="401" t="s">
        <v>1301</v>
      </c>
      <c r="F372" s="402" t="s">
        <v>1302</v>
      </c>
      <c r="G372" s="401" t="s">
        <v>1255</v>
      </c>
      <c r="H372" s="401" t="s">
        <v>1256</v>
      </c>
      <c r="I372" s="403">
        <v>275</v>
      </c>
      <c r="J372" s="403">
        <v>1</v>
      </c>
      <c r="K372" s="404">
        <v>275</v>
      </c>
    </row>
    <row r="373" spans="1:11" ht="14.4" customHeight="1" x14ac:dyDescent="0.3">
      <c r="A373" s="399" t="s">
        <v>418</v>
      </c>
      <c r="B373" s="400" t="s">
        <v>419</v>
      </c>
      <c r="C373" s="401" t="s">
        <v>423</v>
      </c>
      <c r="D373" s="402" t="s">
        <v>498</v>
      </c>
      <c r="E373" s="401" t="s">
        <v>1301</v>
      </c>
      <c r="F373" s="402" t="s">
        <v>1302</v>
      </c>
      <c r="G373" s="401" t="s">
        <v>1257</v>
      </c>
      <c r="H373" s="401" t="s">
        <v>1258</v>
      </c>
      <c r="I373" s="403">
        <v>2591.8200000000002</v>
      </c>
      <c r="J373" s="403">
        <v>1</v>
      </c>
      <c r="K373" s="404">
        <v>2591.8200000000002</v>
      </c>
    </row>
    <row r="374" spans="1:11" ht="14.4" customHeight="1" x14ac:dyDescent="0.3">
      <c r="A374" s="399" t="s">
        <v>418</v>
      </c>
      <c r="B374" s="400" t="s">
        <v>419</v>
      </c>
      <c r="C374" s="401" t="s">
        <v>423</v>
      </c>
      <c r="D374" s="402" t="s">
        <v>498</v>
      </c>
      <c r="E374" s="401" t="s">
        <v>1301</v>
      </c>
      <c r="F374" s="402" t="s">
        <v>1302</v>
      </c>
      <c r="G374" s="401" t="s">
        <v>1259</v>
      </c>
      <c r="H374" s="401" t="s">
        <v>1260</v>
      </c>
      <c r="I374" s="403">
        <v>274.68</v>
      </c>
      <c r="J374" s="403">
        <v>5</v>
      </c>
      <c r="K374" s="404">
        <v>1373.39</v>
      </c>
    </row>
    <row r="375" spans="1:11" ht="14.4" customHeight="1" x14ac:dyDescent="0.3">
      <c r="A375" s="399" t="s">
        <v>418</v>
      </c>
      <c r="B375" s="400" t="s">
        <v>419</v>
      </c>
      <c r="C375" s="401" t="s">
        <v>423</v>
      </c>
      <c r="D375" s="402" t="s">
        <v>498</v>
      </c>
      <c r="E375" s="401" t="s">
        <v>1301</v>
      </c>
      <c r="F375" s="402" t="s">
        <v>1302</v>
      </c>
      <c r="G375" s="401" t="s">
        <v>1261</v>
      </c>
      <c r="H375" s="401" t="s">
        <v>1262</v>
      </c>
      <c r="I375" s="403">
        <v>52.03</v>
      </c>
      <c r="J375" s="403">
        <v>1</v>
      </c>
      <c r="K375" s="404">
        <v>52.03</v>
      </c>
    </row>
    <row r="376" spans="1:11" ht="14.4" customHeight="1" x14ac:dyDescent="0.3">
      <c r="A376" s="399" t="s">
        <v>418</v>
      </c>
      <c r="B376" s="400" t="s">
        <v>419</v>
      </c>
      <c r="C376" s="401" t="s">
        <v>423</v>
      </c>
      <c r="D376" s="402" t="s">
        <v>498</v>
      </c>
      <c r="E376" s="401" t="s">
        <v>1301</v>
      </c>
      <c r="F376" s="402" t="s">
        <v>1302</v>
      </c>
      <c r="G376" s="401" t="s">
        <v>1263</v>
      </c>
      <c r="H376" s="401" t="s">
        <v>1264</v>
      </c>
      <c r="I376" s="403">
        <v>5808</v>
      </c>
      <c r="J376" s="403">
        <v>1</v>
      </c>
      <c r="K376" s="404">
        <v>5808</v>
      </c>
    </row>
    <row r="377" spans="1:11" ht="14.4" customHeight="1" x14ac:dyDescent="0.3">
      <c r="A377" s="399" t="s">
        <v>418</v>
      </c>
      <c r="B377" s="400" t="s">
        <v>419</v>
      </c>
      <c r="C377" s="401" t="s">
        <v>423</v>
      </c>
      <c r="D377" s="402" t="s">
        <v>498</v>
      </c>
      <c r="E377" s="401" t="s">
        <v>1301</v>
      </c>
      <c r="F377" s="402" t="s">
        <v>1302</v>
      </c>
      <c r="G377" s="401" t="s">
        <v>1265</v>
      </c>
      <c r="H377" s="401" t="s">
        <v>1266</v>
      </c>
      <c r="I377" s="403">
        <v>5808</v>
      </c>
      <c r="J377" s="403">
        <v>1</v>
      </c>
      <c r="K377" s="404">
        <v>5808</v>
      </c>
    </row>
    <row r="378" spans="1:11" ht="14.4" customHeight="1" x14ac:dyDescent="0.3">
      <c r="A378" s="399" t="s">
        <v>418</v>
      </c>
      <c r="B378" s="400" t="s">
        <v>419</v>
      </c>
      <c r="C378" s="401" t="s">
        <v>423</v>
      </c>
      <c r="D378" s="402" t="s">
        <v>498</v>
      </c>
      <c r="E378" s="401" t="s">
        <v>1301</v>
      </c>
      <c r="F378" s="402" t="s">
        <v>1302</v>
      </c>
      <c r="G378" s="401" t="s">
        <v>1267</v>
      </c>
      <c r="H378" s="401" t="s">
        <v>1268</v>
      </c>
      <c r="I378" s="403">
        <v>274.66000000000003</v>
      </c>
      <c r="J378" s="403">
        <v>1</v>
      </c>
      <c r="K378" s="404">
        <v>274.66000000000003</v>
      </c>
    </row>
    <row r="379" spans="1:11" ht="14.4" customHeight="1" x14ac:dyDescent="0.3">
      <c r="A379" s="399" t="s">
        <v>418</v>
      </c>
      <c r="B379" s="400" t="s">
        <v>419</v>
      </c>
      <c r="C379" s="401" t="s">
        <v>423</v>
      </c>
      <c r="D379" s="402" t="s">
        <v>498</v>
      </c>
      <c r="E379" s="401" t="s">
        <v>1301</v>
      </c>
      <c r="F379" s="402" t="s">
        <v>1302</v>
      </c>
      <c r="G379" s="401" t="s">
        <v>1269</v>
      </c>
      <c r="H379" s="401" t="s">
        <v>1270</v>
      </c>
      <c r="I379" s="403">
        <v>1879</v>
      </c>
      <c r="J379" s="403">
        <v>1</v>
      </c>
      <c r="K379" s="404">
        <v>1879</v>
      </c>
    </row>
    <row r="380" spans="1:11" ht="14.4" customHeight="1" x14ac:dyDescent="0.3">
      <c r="A380" s="399" t="s">
        <v>418</v>
      </c>
      <c r="B380" s="400" t="s">
        <v>419</v>
      </c>
      <c r="C380" s="401" t="s">
        <v>423</v>
      </c>
      <c r="D380" s="402" t="s">
        <v>498</v>
      </c>
      <c r="E380" s="401" t="s">
        <v>1301</v>
      </c>
      <c r="F380" s="402" t="s">
        <v>1302</v>
      </c>
      <c r="G380" s="401" t="s">
        <v>1271</v>
      </c>
      <c r="H380" s="401" t="s">
        <v>1272</v>
      </c>
      <c r="I380" s="403">
        <v>767.8</v>
      </c>
      <c r="J380" s="403">
        <v>1</v>
      </c>
      <c r="K380" s="404">
        <v>767.8</v>
      </c>
    </row>
    <row r="381" spans="1:11" ht="14.4" customHeight="1" x14ac:dyDescent="0.3">
      <c r="A381" s="399" t="s">
        <v>418</v>
      </c>
      <c r="B381" s="400" t="s">
        <v>419</v>
      </c>
      <c r="C381" s="401" t="s">
        <v>423</v>
      </c>
      <c r="D381" s="402" t="s">
        <v>498</v>
      </c>
      <c r="E381" s="401" t="s">
        <v>1301</v>
      </c>
      <c r="F381" s="402" t="s">
        <v>1302</v>
      </c>
      <c r="G381" s="401" t="s">
        <v>1273</v>
      </c>
      <c r="H381" s="401" t="s">
        <v>1274</v>
      </c>
      <c r="I381" s="403">
        <v>127.05</v>
      </c>
      <c r="J381" s="403">
        <v>2</v>
      </c>
      <c r="K381" s="404">
        <v>254.1</v>
      </c>
    </row>
    <row r="382" spans="1:11" ht="14.4" customHeight="1" x14ac:dyDescent="0.3">
      <c r="A382" s="399" t="s">
        <v>418</v>
      </c>
      <c r="B382" s="400" t="s">
        <v>419</v>
      </c>
      <c r="C382" s="401" t="s">
        <v>423</v>
      </c>
      <c r="D382" s="402" t="s">
        <v>498</v>
      </c>
      <c r="E382" s="401" t="s">
        <v>1301</v>
      </c>
      <c r="F382" s="402" t="s">
        <v>1302</v>
      </c>
      <c r="G382" s="401" t="s">
        <v>1275</v>
      </c>
      <c r="H382" s="401" t="s">
        <v>1276</v>
      </c>
      <c r="I382" s="403">
        <v>5009.3999999999996</v>
      </c>
      <c r="J382" s="403">
        <v>2</v>
      </c>
      <c r="K382" s="404">
        <v>10018.799999999999</v>
      </c>
    </row>
    <row r="383" spans="1:11" ht="14.4" customHeight="1" x14ac:dyDescent="0.3">
      <c r="A383" s="399" t="s">
        <v>418</v>
      </c>
      <c r="B383" s="400" t="s">
        <v>419</v>
      </c>
      <c r="C383" s="401" t="s">
        <v>423</v>
      </c>
      <c r="D383" s="402" t="s">
        <v>498</v>
      </c>
      <c r="E383" s="401" t="s">
        <v>1301</v>
      </c>
      <c r="F383" s="402" t="s">
        <v>1302</v>
      </c>
      <c r="G383" s="401" t="s">
        <v>1277</v>
      </c>
      <c r="H383" s="401" t="s">
        <v>1278</v>
      </c>
      <c r="I383" s="403">
        <v>227.48</v>
      </c>
      <c r="J383" s="403">
        <v>1</v>
      </c>
      <c r="K383" s="404">
        <v>227.48</v>
      </c>
    </row>
    <row r="384" spans="1:11" ht="14.4" customHeight="1" x14ac:dyDescent="0.3">
      <c r="A384" s="399" t="s">
        <v>418</v>
      </c>
      <c r="B384" s="400" t="s">
        <v>419</v>
      </c>
      <c r="C384" s="401" t="s">
        <v>423</v>
      </c>
      <c r="D384" s="402" t="s">
        <v>498</v>
      </c>
      <c r="E384" s="401" t="s">
        <v>1301</v>
      </c>
      <c r="F384" s="402" t="s">
        <v>1302</v>
      </c>
      <c r="G384" s="401" t="s">
        <v>1279</v>
      </c>
      <c r="H384" s="401" t="s">
        <v>1280</v>
      </c>
      <c r="I384" s="403">
        <v>52.03</v>
      </c>
      <c r="J384" s="403">
        <v>1</v>
      </c>
      <c r="K384" s="404">
        <v>52.03</v>
      </c>
    </row>
    <row r="385" spans="1:11" ht="14.4" customHeight="1" x14ac:dyDescent="0.3">
      <c r="A385" s="399" t="s">
        <v>418</v>
      </c>
      <c r="B385" s="400" t="s">
        <v>419</v>
      </c>
      <c r="C385" s="401" t="s">
        <v>423</v>
      </c>
      <c r="D385" s="402" t="s">
        <v>498</v>
      </c>
      <c r="E385" s="401" t="s">
        <v>1301</v>
      </c>
      <c r="F385" s="402" t="s">
        <v>1302</v>
      </c>
      <c r="G385" s="401" t="s">
        <v>1281</v>
      </c>
      <c r="H385" s="401" t="s">
        <v>1282</v>
      </c>
      <c r="I385" s="403">
        <v>5081.8900000000003</v>
      </c>
      <c r="J385" s="403">
        <v>1</v>
      </c>
      <c r="K385" s="404">
        <v>5081.8900000000003</v>
      </c>
    </row>
    <row r="386" spans="1:11" ht="14.4" customHeight="1" x14ac:dyDescent="0.3">
      <c r="A386" s="399" t="s">
        <v>418</v>
      </c>
      <c r="B386" s="400" t="s">
        <v>419</v>
      </c>
      <c r="C386" s="401" t="s">
        <v>423</v>
      </c>
      <c r="D386" s="402" t="s">
        <v>498</v>
      </c>
      <c r="E386" s="401" t="s">
        <v>1301</v>
      </c>
      <c r="F386" s="402" t="s">
        <v>1302</v>
      </c>
      <c r="G386" s="401" t="s">
        <v>1283</v>
      </c>
      <c r="H386" s="401" t="s">
        <v>1284</v>
      </c>
      <c r="I386" s="403">
        <v>52.03</v>
      </c>
      <c r="J386" s="403">
        <v>1</v>
      </c>
      <c r="K386" s="404">
        <v>52.03</v>
      </c>
    </row>
    <row r="387" spans="1:11" ht="14.4" customHeight="1" x14ac:dyDescent="0.3">
      <c r="A387" s="399" t="s">
        <v>418</v>
      </c>
      <c r="B387" s="400" t="s">
        <v>419</v>
      </c>
      <c r="C387" s="401" t="s">
        <v>423</v>
      </c>
      <c r="D387" s="402" t="s">
        <v>498</v>
      </c>
      <c r="E387" s="401" t="s">
        <v>1301</v>
      </c>
      <c r="F387" s="402" t="s">
        <v>1302</v>
      </c>
      <c r="G387" s="401" t="s">
        <v>1285</v>
      </c>
      <c r="H387" s="401" t="s">
        <v>1286</v>
      </c>
      <c r="I387" s="403">
        <v>5287.7</v>
      </c>
      <c r="J387" s="403">
        <v>1</v>
      </c>
      <c r="K387" s="404">
        <v>5287.7</v>
      </c>
    </row>
    <row r="388" spans="1:11" ht="14.4" customHeight="1" x14ac:dyDescent="0.3">
      <c r="A388" s="399" t="s">
        <v>418</v>
      </c>
      <c r="B388" s="400" t="s">
        <v>419</v>
      </c>
      <c r="C388" s="401" t="s">
        <v>423</v>
      </c>
      <c r="D388" s="402" t="s">
        <v>498</v>
      </c>
      <c r="E388" s="401" t="s">
        <v>1301</v>
      </c>
      <c r="F388" s="402" t="s">
        <v>1302</v>
      </c>
      <c r="G388" s="401" t="s">
        <v>1287</v>
      </c>
      <c r="H388" s="401" t="s">
        <v>1288</v>
      </c>
      <c r="I388" s="403">
        <v>194.53200000000004</v>
      </c>
      <c r="J388" s="403">
        <v>44.5</v>
      </c>
      <c r="K388" s="404">
        <v>7627.3100000000022</v>
      </c>
    </row>
    <row r="389" spans="1:11" ht="14.4" customHeight="1" thickBot="1" x14ac:dyDescent="0.35">
      <c r="A389" s="405" t="s">
        <v>418</v>
      </c>
      <c r="B389" s="406" t="s">
        <v>419</v>
      </c>
      <c r="C389" s="407" t="s">
        <v>423</v>
      </c>
      <c r="D389" s="408" t="s">
        <v>498</v>
      </c>
      <c r="E389" s="407" t="s">
        <v>1301</v>
      </c>
      <c r="F389" s="408" t="s">
        <v>1302</v>
      </c>
      <c r="G389" s="407" t="s">
        <v>1289</v>
      </c>
      <c r="H389" s="407" t="s">
        <v>1290</v>
      </c>
      <c r="I389" s="409">
        <v>119.13545454545455</v>
      </c>
      <c r="J389" s="409">
        <v>11</v>
      </c>
      <c r="K389" s="410">
        <v>1310.49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4" width="13.109375" customWidth="1"/>
    <col min="5" max="8" width="13.109375" hidden="1" customWidth="1"/>
    <col min="9" max="9" width="13.109375" customWidth="1"/>
    <col min="10" max="28" width="13.109375" hidden="1" customWidth="1"/>
    <col min="29" max="29" width="13.109375" customWidth="1"/>
    <col min="30" max="31" width="13.109375" hidden="1" customWidth="1"/>
    <col min="32" max="33" width="13.109375" customWidth="1"/>
  </cols>
  <sheetData>
    <row r="1" spans="1:34" ht="18.600000000000001" thickBot="1" x14ac:dyDescent="0.4">
      <c r="A1" s="333" t="s">
        <v>94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  <c r="AD1" s="316"/>
      <c r="AE1" s="316"/>
      <c r="AF1" s="316"/>
      <c r="AG1" s="316"/>
    </row>
    <row r="2" spans="1:34" ht="15" thickBot="1" x14ac:dyDescent="0.35">
      <c r="A2" s="215" t="s">
        <v>244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</row>
    <row r="3" spans="1:34" x14ac:dyDescent="0.3">
      <c r="A3" s="234" t="s">
        <v>204</v>
      </c>
      <c r="B3" s="334" t="s">
        <v>185</v>
      </c>
      <c r="C3" s="217">
        <v>0</v>
      </c>
      <c r="D3" s="218">
        <v>101</v>
      </c>
      <c r="E3" s="218">
        <v>102</v>
      </c>
      <c r="F3" s="237">
        <v>305</v>
      </c>
      <c r="G3" s="237">
        <v>306</v>
      </c>
      <c r="H3" s="237">
        <v>408</v>
      </c>
      <c r="I3" s="237">
        <v>409</v>
      </c>
      <c r="J3" s="237">
        <v>410</v>
      </c>
      <c r="K3" s="237">
        <v>415</v>
      </c>
      <c r="L3" s="237">
        <v>416</v>
      </c>
      <c r="M3" s="237">
        <v>418</v>
      </c>
      <c r="N3" s="237">
        <v>419</v>
      </c>
      <c r="O3" s="237">
        <v>420</v>
      </c>
      <c r="P3" s="237">
        <v>421</v>
      </c>
      <c r="Q3" s="237">
        <v>522</v>
      </c>
      <c r="R3" s="237">
        <v>523</v>
      </c>
      <c r="S3" s="237">
        <v>524</v>
      </c>
      <c r="T3" s="237">
        <v>525</v>
      </c>
      <c r="U3" s="237">
        <v>526</v>
      </c>
      <c r="V3" s="237">
        <v>527</v>
      </c>
      <c r="W3" s="237">
        <v>528</v>
      </c>
      <c r="X3" s="237">
        <v>629</v>
      </c>
      <c r="Y3" s="237">
        <v>630</v>
      </c>
      <c r="Z3" s="237">
        <v>636</v>
      </c>
      <c r="AA3" s="237">
        <v>637</v>
      </c>
      <c r="AB3" s="237">
        <v>640</v>
      </c>
      <c r="AC3" s="237">
        <v>642</v>
      </c>
      <c r="AD3" s="237">
        <v>743</v>
      </c>
      <c r="AE3" s="218">
        <v>745</v>
      </c>
      <c r="AF3" s="218">
        <v>746</v>
      </c>
      <c r="AG3" s="444">
        <v>930</v>
      </c>
      <c r="AH3" s="459"/>
    </row>
    <row r="4" spans="1:34" ht="36.6" outlineLevel="1" thickBot="1" x14ac:dyDescent="0.35">
      <c r="A4" s="235">
        <v>2014</v>
      </c>
      <c r="B4" s="335"/>
      <c r="C4" s="219" t="s">
        <v>186</v>
      </c>
      <c r="D4" s="220" t="s">
        <v>187</v>
      </c>
      <c r="E4" s="220" t="s">
        <v>188</v>
      </c>
      <c r="F4" s="238" t="s">
        <v>216</v>
      </c>
      <c r="G4" s="238" t="s">
        <v>217</v>
      </c>
      <c r="H4" s="238" t="s">
        <v>218</v>
      </c>
      <c r="I4" s="238" t="s">
        <v>219</v>
      </c>
      <c r="J4" s="238" t="s">
        <v>220</v>
      </c>
      <c r="K4" s="238" t="s">
        <v>221</v>
      </c>
      <c r="L4" s="238" t="s">
        <v>222</v>
      </c>
      <c r="M4" s="238" t="s">
        <v>223</v>
      </c>
      <c r="N4" s="238" t="s">
        <v>224</v>
      </c>
      <c r="O4" s="238" t="s">
        <v>225</v>
      </c>
      <c r="P4" s="238" t="s">
        <v>226</v>
      </c>
      <c r="Q4" s="238" t="s">
        <v>227</v>
      </c>
      <c r="R4" s="238" t="s">
        <v>228</v>
      </c>
      <c r="S4" s="238" t="s">
        <v>229</v>
      </c>
      <c r="T4" s="238" t="s">
        <v>230</v>
      </c>
      <c r="U4" s="238" t="s">
        <v>231</v>
      </c>
      <c r="V4" s="238" t="s">
        <v>232</v>
      </c>
      <c r="W4" s="238" t="s">
        <v>241</v>
      </c>
      <c r="X4" s="238" t="s">
        <v>233</v>
      </c>
      <c r="Y4" s="238" t="s">
        <v>242</v>
      </c>
      <c r="Z4" s="238" t="s">
        <v>234</v>
      </c>
      <c r="AA4" s="238" t="s">
        <v>235</v>
      </c>
      <c r="AB4" s="238" t="s">
        <v>236</v>
      </c>
      <c r="AC4" s="238" t="s">
        <v>237</v>
      </c>
      <c r="AD4" s="238" t="s">
        <v>238</v>
      </c>
      <c r="AE4" s="220" t="s">
        <v>239</v>
      </c>
      <c r="AF4" s="220" t="s">
        <v>240</v>
      </c>
      <c r="AG4" s="445" t="s">
        <v>206</v>
      </c>
      <c r="AH4" s="459"/>
    </row>
    <row r="5" spans="1:34" x14ac:dyDescent="0.3">
      <c r="A5" s="221" t="s">
        <v>189</v>
      </c>
      <c r="B5" s="257"/>
      <c r="C5" s="258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259"/>
      <c r="AE5" s="259"/>
      <c r="AF5" s="259"/>
      <c r="AG5" s="446"/>
      <c r="AH5" s="459"/>
    </row>
    <row r="6" spans="1:34" ht="15" collapsed="1" thickBot="1" x14ac:dyDescent="0.35">
      <c r="A6" s="222" t="s">
        <v>60</v>
      </c>
      <c r="B6" s="260">
        <f xml:space="preserve">
TRUNC(IF($A$4&lt;=12,SUMIFS('ON Data'!F:F,'ON Data'!$D:$D,$A$4,'ON Data'!$E:$E,1),SUMIFS('ON Data'!F:F,'ON Data'!$E:$E,1)/'ON Data'!$D$3),1)</f>
        <v>33</v>
      </c>
      <c r="C6" s="261">
        <f xml:space="preserve">
TRUNC(IF($A$4&lt;=12,SUMIFS('ON Data'!G:G,'ON Data'!$D:$D,$A$4,'ON Data'!$E:$E,1),SUMIFS('ON Data'!G:G,'ON Data'!$E:$E,1)/'ON Data'!$D$3),1)</f>
        <v>0</v>
      </c>
      <c r="D6" s="262">
        <f xml:space="preserve">
TRUNC(IF($A$4&lt;=12,SUMIFS('ON Data'!H:H,'ON Data'!$D:$D,$A$4,'ON Data'!$E:$E,1),SUMIFS('ON Data'!H:H,'ON Data'!$E:$E,1)/'ON Data'!$D$3),1)</f>
        <v>5.7</v>
      </c>
      <c r="E6" s="262">
        <f xml:space="preserve">
TRUNC(IF($A$4&lt;=12,SUMIFS('ON Data'!I:I,'ON Data'!$D:$D,$A$4,'ON Data'!$E:$E,1),SUMIFS('ON Data'!I:I,'ON Data'!$E:$E,1)/'ON Data'!$D$3),1)</f>
        <v>0</v>
      </c>
      <c r="F6" s="262">
        <f xml:space="preserve">
TRUNC(IF($A$4&lt;=12,SUMIFS('ON Data'!K:K,'ON Data'!$D:$D,$A$4,'ON Data'!$E:$E,1),SUMIFS('ON Data'!K:K,'ON Data'!$E:$E,1)/'ON Data'!$D$3),1)</f>
        <v>0</v>
      </c>
      <c r="G6" s="262">
        <f xml:space="preserve">
TRUNC(IF($A$4&lt;=12,SUMIFS('ON Data'!L:L,'ON Data'!$D:$D,$A$4,'ON Data'!$E:$E,1),SUMIFS('ON Data'!L:L,'ON Data'!$E:$E,1)/'ON Data'!$D$3),1)</f>
        <v>0</v>
      </c>
      <c r="H6" s="262">
        <f xml:space="preserve">
TRUNC(IF($A$4&lt;=12,SUMIFS('ON Data'!M:M,'ON Data'!$D:$D,$A$4,'ON Data'!$E:$E,1),SUMIFS('ON Data'!M:M,'ON Data'!$E:$E,1)/'ON Data'!$D$3),1)</f>
        <v>0</v>
      </c>
      <c r="I6" s="262">
        <f xml:space="preserve">
TRUNC(IF($A$4&lt;=12,SUMIFS('ON Data'!N:N,'ON Data'!$D:$D,$A$4,'ON Data'!$E:$E,1),SUMIFS('ON Data'!N:N,'ON Data'!$E:$E,1)/'ON Data'!$D$3),1)</f>
        <v>19</v>
      </c>
      <c r="J6" s="262">
        <f xml:space="preserve">
TRUNC(IF($A$4&lt;=12,SUMIFS('ON Data'!O:O,'ON Data'!$D:$D,$A$4,'ON Data'!$E:$E,1),SUMIFS('ON Data'!O:O,'ON Data'!$E:$E,1)/'ON Data'!$D$3),1)</f>
        <v>0</v>
      </c>
      <c r="K6" s="262">
        <f xml:space="preserve">
TRUNC(IF($A$4&lt;=12,SUMIFS('ON Data'!P:P,'ON Data'!$D:$D,$A$4,'ON Data'!$E:$E,1),SUMIFS('ON Data'!P:P,'ON Data'!$E:$E,1)/'ON Data'!$D$3),1)</f>
        <v>0</v>
      </c>
      <c r="L6" s="262">
        <f xml:space="preserve">
TRUNC(IF($A$4&lt;=12,SUMIFS('ON Data'!Q:Q,'ON Data'!$D:$D,$A$4,'ON Data'!$E:$E,1),SUMIFS('ON Data'!Q:Q,'ON Data'!$E:$E,1)/'ON Data'!$D$3),1)</f>
        <v>0</v>
      </c>
      <c r="M6" s="262">
        <f xml:space="preserve">
TRUNC(IF($A$4&lt;=12,SUMIFS('ON Data'!R:R,'ON Data'!$D:$D,$A$4,'ON Data'!$E:$E,1),SUMIFS('ON Data'!R:R,'ON Data'!$E:$E,1)/'ON Data'!$D$3),1)</f>
        <v>0</v>
      </c>
      <c r="N6" s="262">
        <f xml:space="preserve">
TRUNC(IF($A$4&lt;=12,SUMIFS('ON Data'!S:S,'ON Data'!$D:$D,$A$4,'ON Data'!$E:$E,1),SUMIFS('ON Data'!S:S,'ON Data'!$E:$E,1)/'ON Data'!$D$3),1)</f>
        <v>0</v>
      </c>
      <c r="O6" s="262">
        <f xml:space="preserve">
TRUNC(IF($A$4&lt;=12,SUMIFS('ON Data'!T:T,'ON Data'!$D:$D,$A$4,'ON Data'!$E:$E,1),SUMIFS('ON Data'!T:T,'ON Data'!$E:$E,1)/'ON Data'!$D$3),1)</f>
        <v>0</v>
      </c>
      <c r="P6" s="262">
        <f xml:space="preserve">
TRUNC(IF($A$4&lt;=12,SUMIFS('ON Data'!U:U,'ON Data'!$D:$D,$A$4,'ON Data'!$E:$E,1),SUMIFS('ON Data'!U:U,'ON Data'!$E:$E,1)/'ON Data'!$D$3),1)</f>
        <v>0</v>
      </c>
      <c r="Q6" s="262">
        <f xml:space="preserve">
TRUNC(IF($A$4&lt;=12,SUMIFS('ON Data'!V:V,'ON Data'!$D:$D,$A$4,'ON Data'!$E:$E,1),SUMIFS('ON Data'!V:V,'ON Data'!$E:$E,1)/'ON Data'!$D$3),1)</f>
        <v>0</v>
      </c>
      <c r="R6" s="262">
        <f xml:space="preserve">
TRUNC(IF($A$4&lt;=12,SUMIFS('ON Data'!W:W,'ON Data'!$D:$D,$A$4,'ON Data'!$E:$E,1),SUMIFS('ON Data'!W:W,'ON Data'!$E:$E,1)/'ON Data'!$D$3),1)</f>
        <v>0</v>
      </c>
      <c r="S6" s="262">
        <f xml:space="preserve">
TRUNC(IF($A$4&lt;=12,SUMIFS('ON Data'!X:X,'ON Data'!$D:$D,$A$4,'ON Data'!$E:$E,1),SUMIFS('ON Data'!X:X,'ON Data'!$E:$E,1)/'ON Data'!$D$3),1)</f>
        <v>0</v>
      </c>
      <c r="T6" s="262">
        <f xml:space="preserve">
TRUNC(IF($A$4&lt;=12,SUMIFS('ON Data'!Y:Y,'ON Data'!$D:$D,$A$4,'ON Data'!$E:$E,1),SUMIFS('ON Data'!Y:Y,'ON Data'!$E:$E,1)/'ON Data'!$D$3),1)</f>
        <v>0</v>
      </c>
      <c r="U6" s="262">
        <f xml:space="preserve">
TRUNC(IF($A$4&lt;=12,SUMIFS('ON Data'!Z:Z,'ON Data'!$D:$D,$A$4,'ON Data'!$E:$E,1),SUMIFS('ON Data'!Z:Z,'ON Data'!$E:$E,1)/'ON Data'!$D$3),1)</f>
        <v>0</v>
      </c>
      <c r="V6" s="262">
        <f xml:space="preserve">
TRUNC(IF($A$4&lt;=12,SUMIFS('ON Data'!AA:AA,'ON Data'!$D:$D,$A$4,'ON Data'!$E:$E,1),SUMIFS('ON Data'!AA:AA,'ON Data'!$E:$E,1)/'ON Data'!$D$3),1)</f>
        <v>0</v>
      </c>
      <c r="W6" s="262">
        <f xml:space="preserve">
TRUNC(IF($A$4&lt;=12,SUMIFS('ON Data'!AB:AB,'ON Data'!$D:$D,$A$4,'ON Data'!$E:$E,1),SUMIFS('ON Data'!AB:AB,'ON Data'!$E:$E,1)/'ON Data'!$D$3),1)</f>
        <v>0</v>
      </c>
      <c r="X6" s="262">
        <f xml:space="preserve">
TRUNC(IF($A$4&lt;=12,SUMIFS('ON Data'!AC:AC,'ON Data'!$D:$D,$A$4,'ON Data'!$E:$E,1),SUMIFS('ON Data'!AC:AC,'ON Data'!$E:$E,1)/'ON Data'!$D$3),1)</f>
        <v>0</v>
      </c>
      <c r="Y6" s="262">
        <f xml:space="preserve">
TRUNC(IF($A$4&lt;=12,SUMIFS('ON Data'!AD:AD,'ON Data'!$D:$D,$A$4,'ON Data'!$E:$E,1),SUMIFS('ON Data'!AD:AD,'ON Data'!$E:$E,1)/'ON Data'!$D$3),1)</f>
        <v>0</v>
      </c>
      <c r="Z6" s="262">
        <f xml:space="preserve">
TRUNC(IF($A$4&lt;=12,SUMIFS('ON Data'!AE:AE,'ON Data'!$D:$D,$A$4,'ON Data'!$E:$E,1),SUMIFS('ON Data'!AE:AE,'ON Data'!$E:$E,1)/'ON Data'!$D$3),1)</f>
        <v>0</v>
      </c>
      <c r="AA6" s="262">
        <f xml:space="preserve">
TRUNC(IF($A$4&lt;=12,SUMIFS('ON Data'!AF:AF,'ON Data'!$D:$D,$A$4,'ON Data'!$E:$E,1),SUMIFS('ON Data'!AF:AF,'ON Data'!$E:$E,1)/'ON Data'!$D$3),1)</f>
        <v>0</v>
      </c>
      <c r="AB6" s="262">
        <f xml:space="preserve">
TRUNC(IF($A$4&lt;=12,SUMIFS('ON Data'!AG:AG,'ON Data'!$D:$D,$A$4,'ON Data'!$E:$E,1),SUMIFS('ON Data'!AG:AG,'ON Data'!$E:$E,1)/'ON Data'!$D$3),1)</f>
        <v>0</v>
      </c>
      <c r="AC6" s="262">
        <f xml:space="preserve">
TRUNC(IF($A$4&lt;=12,SUMIFS('ON Data'!AH:AH,'ON Data'!$D:$D,$A$4,'ON Data'!$E:$E,1),SUMIFS('ON Data'!AH:AH,'ON Data'!$E:$E,1)/'ON Data'!$D$3),1)</f>
        <v>3</v>
      </c>
      <c r="AD6" s="262">
        <f xml:space="preserve">
TRUNC(IF($A$4&lt;=12,SUMIFS('ON Data'!AI:AI,'ON Data'!$D:$D,$A$4,'ON Data'!$E:$E,1),SUMIFS('ON Data'!AI:AI,'ON Data'!$E:$E,1)/'ON Data'!$D$3),1)</f>
        <v>0</v>
      </c>
      <c r="AE6" s="262">
        <f xml:space="preserve">
TRUNC(IF($A$4&lt;=12,SUMIFS('ON Data'!AJ:AJ,'ON Data'!$D:$D,$A$4,'ON Data'!$E:$E,1),SUMIFS('ON Data'!AJ:AJ,'ON Data'!$E:$E,1)/'ON Data'!$D$3),1)</f>
        <v>0</v>
      </c>
      <c r="AF6" s="262">
        <f xml:space="preserve">
TRUNC(IF($A$4&lt;=12,SUMIFS('ON Data'!AK:AK,'ON Data'!$D:$D,$A$4,'ON Data'!$E:$E,1),SUMIFS('ON Data'!AK:AK,'ON Data'!$E:$E,1)/'ON Data'!$D$3),1)</f>
        <v>4.3</v>
      </c>
      <c r="AG6" s="447">
        <f xml:space="preserve">
TRUNC(IF($A$4&lt;=12,SUMIFS('ON Data'!AM:AM,'ON Data'!$D:$D,$A$4,'ON Data'!$E:$E,1),SUMIFS('ON Data'!AM:AM,'ON Data'!$E:$E,1)/'ON Data'!$D$3),1)</f>
        <v>1</v>
      </c>
      <c r="AH6" s="459"/>
    </row>
    <row r="7" spans="1:34" ht="15" hidden="1" outlineLevel="1" thickBot="1" x14ac:dyDescent="0.35">
      <c r="A7" s="222" t="s">
        <v>95</v>
      </c>
      <c r="B7" s="260"/>
      <c r="C7" s="263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2"/>
      <c r="AA7" s="262"/>
      <c r="AB7" s="262"/>
      <c r="AC7" s="262"/>
      <c r="AD7" s="262"/>
      <c r="AE7" s="262"/>
      <c r="AF7" s="262"/>
      <c r="AG7" s="447"/>
      <c r="AH7" s="459"/>
    </row>
    <row r="8" spans="1:34" ht="15" hidden="1" outlineLevel="1" thickBot="1" x14ac:dyDescent="0.35">
      <c r="A8" s="222" t="s">
        <v>62</v>
      </c>
      <c r="B8" s="260"/>
      <c r="C8" s="263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262"/>
      <c r="U8" s="262"/>
      <c r="V8" s="262"/>
      <c r="W8" s="262"/>
      <c r="X8" s="262"/>
      <c r="Y8" s="262"/>
      <c r="Z8" s="262"/>
      <c r="AA8" s="262"/>
      <c r="AB8" s="262"/>
      <c r="AC8" s="262"/>
      <c r="AD8" s="262"/>
      <c r="AE8" s="262"/>
      <c r="AF8" s="262"/>
      <c r="AG8" s="447"/>
      <c r="AH8" s="459"/>
    </row>
    <row r="9" spans="1:34" ht="15" hidden="1" outlineLevel="1" thickBot="1" x14ac:dyDescent="0.35">
      <c r="A9" s="223" t="s">
        <v>55</v>
      </c>
      <c r="B9" s="264"/>
      <c r="C9" s="265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6"/>
      <c r="S9" s="266"/>
      <c r="T9" s="266"/>
      <c r="U9" s="266"/>
      <c r="V9" s="266"/>
      <c r="W9" s="266"/>
      <c r="X9" s="266"/>
      <c r="Y9" s="266"/>
      <c r="Z9" s="266"/>
      <c r="AA9" s="266"/>
      <c r="AB9" s="266"/>
      <c r="AC9" s="266"/>
      <c r="AD9" s="266"/>
      <c r="AE9" s="266"/>
      <c r="AF9" s="266"/>
      <c r="AG9" s="448"/>
      <c r="AH9" s="459"/>
    </row>
    <row r="10" spans="1:34" x14ac:dyDescent="0.3">
      <c r="A10" s="224" t="s">
        <v>190</v>
      </c>
      <c r="B10" s="239"/>
      <c r="C10" s="240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449"/>
      <c r="AH10" s="459"/>
    </row>
    <row r="11" spans="1:34" x14ac:dyDescent="0.3">
      <c r="A11" s="225" t="s">
        <v>191</v>
      </c>
      <c r="B11" s="242">
        <f xml:space="preserve">
IF($A$4&lt;=12,SUMIFS('ON Data'!F:F,'ON Data'!$D:$D,$A$4,'ON Data'!$E:$E,2),SUMIFS('ON Data'!F:F,'ON Data'!$E:$E,2))</f>
        <v>24844.5</v>
      </c>
      <c r="C11" s="243">
        <f xml:space="preserve">
IF($A$4&lt;=12,SUMIFS('ON Data'!G:G,'ON Data'!$D:$D,$A$4,'ON Data'!$E:$E,2),SUMIFS('ON Data'!G:G,'ON Data'!$E:$E,2))</f>
        <v>0</v>
      </c>
      <c r="D11" s="244">
        <f xml:space="preserve">
IF($A$4&lt;=12,SUMIFS('ON Data'!H:H,'ON Data'!$D:$D,$A$4,'ON Data'!$E:$E,2),SUMIFS('ON Data'!H:H,'ON Data'!$E:$E,2))</f>
        <v>4373.2</v>
      </c>
      <c r="E11" s="244">
        <f xml:space="preserve">
IF($A$4&lt;=12,SUMIFS('ON Data'!I:I,'ON Data'!$D:$D,$A$4,'ON Data'!$E:$E,2),SUMIFS('ON Data'!I:I,'ON Data'!$E:$E,2))</f>
        <v>0</v>
      </c>
      <c r="F11" s="244">
        <f xml:space="preserve">
IF($A$4&lt;=12,SUMIFS('ON Data'!K:K,'ON Data'!$D:$D,$A$4,'ON Data'!$E:$E,2),SUMIFS('ON Data'!K:K,'ON Data'!$E:$E,2))</f>
        <v>0</v>
      </c>
      <c r="G11" s="244">
        <f xml:space="preserve">
IF($A$4&lt;=12,SUMIFS('ON Data'!L:L,'ON Data'!$D:$D,$A$4,'ON Data'!$E:$E,2),SUMIFS('ON Data'!L:L,'ON Data'!$E:$E,2))</f>
        <v>0</v>
      </c>
      <c r="H11" s="244">
        <f xml:space="preserve">
IF($A$4&lt;=12,SUMIFS('ON Data'!M:M,'ON Data'!$D:$D,$A$4,'ON Data'!$E:$E,2),SUMIFS('ON Data'!M:M,'ON Data'!$E:$E,2))</f>
        <v>0</v>
      </c>
      <c r="I11" s="244">
        <f xml:space="preserve">
IF($A$4&lt;=12,SUMIFS('ON Data'!N:N,'ON Data'!$D:$D,$A$4,'ON Data'!$E:$E,2),SUMIFS('ON Data'!N:N,'ON Data'!$E:$E,2))</f>
        <v>14332.1</v>
      </c>
      <c r="J11" s="244">
        <f xml:space="preserve">
IF($A$4&lt;=12,SUMIFS('ON Data'!O:O,'ON Data'!$D:$D,$A$4,'ON Data'!$E:$E,2),SUMIFS('ON Data'!O:O,'ON Data'!$E:$E,2))</f>
        <v>0</v>
      </c>
      <c r="K11" s="244">
        <f xml:space="preserve">
IF($A$4&lt;=12,SUMIFS('ON Data'!P:P,'ON Data'!$D:$D,$A$4,'ON Data'!$E:$E,2),SUMIFS('ON Data'!P:P,'ON Data'!$E:$E,2))</f>
        <v>0</v>
      </c>
      <c r="L11" s="244">
        <f xml:space="preserve">
IF($A$4&lt;=12,SUMIFS('ON Data'!Q:Q,'ON Data'!$D:$D,$A$4,'ON Data'!$E:$E,2),SUMIFS('ON Data'!Q:Q,'ON Data'!$E:$E,2))</f>
        <v>0</v>
      </c>
      <c r="M11" s="244">
        <f xml:space="preserve">
IF($A$4&lt;=12,SUMIFS('ON Data'!R:R,'ON Data'!$D:$D,$A$4,'ON Data'!$E:$E,2),SUMIFS('ON Data'!R:R,'ON Data'!$E:$E,2))</f>
        <v>0</v>
      </c>
      <c r="N11" s="244">
        <f xml:space="preserve">
IF($A$4&lt;=12,SUMIFS('ON Data'!S:S,'ON Data'!$D:$D,$A$4,'ON Data'!$E:$E,2),SUMIFS('ON Data'!S:S,'ON Data'!$E:$E,2))</f>
        <v>0</v>
      </c>
      <c r="O11" s="244">
        <f xml:space="preserve">
IF($A$4&lt;=12,SUMIFS('ON Data'!T:T,'ON Data'!$D:$D,$A$4,'ON Data'!$E:$E,2),SUMIFS('ON Data'!T:T,'ON Data'!$E:$E,2))</f>
        <v>0</v>
      </c>
      <c r="P11" s="244">
        <f xml:space="preserve">
IF($A$4&lt;=12,SUMIFS('ON Data'!U:U,'ON Data'!$D:$D,$A$4,'ON Data'!$E:$E,2),SUMIFS('ON Data'!U:U,'ON Data'!$E:$E,2))</f>
        <v>0</v>
      </c>
      <c r="Q11" s="244">
        <f xml:space="preserve">
IF($A$4&lt;=12,SUMIFS('ON Data'!V:V,'ON Data'!$D:$D,$A$4,'ON Data'!$E:$E,2),SUMIFS('ON Data'!V:V,'ON Data'!$E:$E,2))</f>
        <v>0</v>
      </c>
      <c r="R11" s="244">
        <f xml:space="preserve">
IF($A$4&lt;=12,SUMIFS('ON Data'!W:W,'ON Data'!$D:$D,$A$4,'ON Data'!$E:$E,2),SUMIFS('ON Data'!W:W,'ON Data'!$E:$E,2))</f>
        <v>0</v>
      </c>
      <c r="S11" s="244">
        <f xml:space="preserve">
IF($A$4&lt;=12,SUMIFS('ON Data'!X:X,'ON Data'!$D:$D,$A$4,'ON Data'!$E:$E,2),SUMIFS('ON Data'!X:X,'ON Data'!$E:$E,2))</f>
        <v>0</v>
      </c>
      <c r="T11" s="244">
        <f xml:space="preserve">
IF($A$4&lt;=12,SUMIFS('ON Data'!Y:Y,'ON Data'!$D:$D,$A$4,'ON Data'!$E:$E,2),SUMIFS('ON Data'!Y:Y,'ON Data'!$E:$E,2))</f>
        <v>0</v>
      </c>
      <c r="U11" s="244">
        <f xml:space="preserve">
IF($A$4&lt;=12,SUMIFS('ON Data'!Z:Z,'ON Data'!$D:$D,$A$4,'ON Data'!$E:$E,2),SUMIFS('ON Data'!Z:Z,'ON Data'!$E:$E,2))</f>
        <v>0</v>
      </c>
      <c r="V11" s="244">
        <f xml:space="preserve">
IF($A$4&lt;=12,SUMIFS('ON Data'!AA:AA,'ON Data'!$D:$D,$A$4,'ON Data'!$E:$E,2),SUMIFS('ON Data'!AA:AA,'ON Data'!$E:$E,2))</f>
        <v>0</v>
      </c>
      <c r="W11" s="244">
        <f xml:space="preserve">
IF($A$4&lt;=12,SUMIFS('ON Data'!AB:AB,'ON Data'!$D:$D,$A$4,'ON Data'!$E:$E,2),SUMIFS('ON Data'!AB:AB,'ON Data'!$E:$E,2))</f>
        <v>0</v>
      </c>
      <c r="X11" s="244">
        <f xml:space="preserve">
IF($A$4&lt;=12,SUMIFS('ON Data'!AC:AC,'ON Data'!$D:$D,$A$4,'ON Data'!$E:$E,2),SUMIFS('ON Data'!AC:AC,'ON Data'!$E:$E,2))</f>
        <v>0</v>
      </c>
      <c r="Y11" s="244">
        <f xml:space="preserve">
IF($A$4&lt;=12,SUMIFS('ON Data'!AD:AD,'ON Data'!$D:$D,$A$4,'ON Data'!$E:$E,2),SUMIFS('ON Data'!AD:AD,'ON Data'!$E:$E,2))</f>
        <v>0</v>
      </c>
      <c r="Z11" s="244">
        <f xml:space="preserve">
IF($A$4&lt;=12,SUMIFS('ON Data'!AE:AE,'ON Data'!$D:$D,$A$4,'ON Data'!$E:$E,2),SUMIFS('ON Data'!AE:AE,'ON Data'!$E:$E,2))</f>
        <v>0</v>
      </c>
      <c r="AA11" s="244">
        <f xml:space="preserve">
IF($A$4&lt;=12,SUMIFS('ON Data'!AF:AF,'ON Data'!$D:$D,$A$4,'ON Data'!$E:$E,2),SUMIFS('ON Data'!AF:AF,'ON Data'!$E:$E,2))</f>
        <v>0</v>
      </c>
      <c r="AB11" s="244">
        <f xml:space="preserve">
IF($A$4&lt;=12,SUMIFS('ON Data'!AG:AG,'ON Data'!$D:$D,$A$4,'ON Data'!$E:$E,2),SUMIFS('ON Data'!AG:AG,'ON Data'!$E:$E,2))</f>
        <v>0</v>
      </c>
      <c r="AC11" s="244">
        <f xml:space="preserve">
IF($A$4&lt;=12,SUMIFS('ON Data'!AH:AH,'ON Data'!$D:$D,$A$4,'ON Data'!$E:$E,2),SUMIFS('ON Data'!AH:AH,'ON Data'!$E:$E,2))</f>
        <v>1960</v>
      </c>
      <c r="AD11" s="244">
        <f xml:space="preserve">
IF($A$4&lt;=12,SUMIFS('ON Data'!AI:AI,'ON Data'!$D:$D,$A$4,'ON Data'!$E:$E,2),SUMIFS('ON Data'!AI:AI,'ON Data'!$E:$E,2))</f>
        <v>0</v>
      </c>
      <c r="AE11" s="244">
        <f xml:space="preserve">
IF($A$4&lt;=12,SUMIFS('ON Data'!AJ:AJ,'ON Data'!$D:$D,$A$4,'ON Data'!$E:$E,2),SUMIFS('ON Data'!AJ:AJ,'ON Data'!$E:$E,2))</f>
        <v>0</v>
      </c>
      <c r="AF11" s="244">
        <f xml:space="preserve">
IF($A$4&lt;=12,SUMIFS('ON Data'!AK:AK,'ON Data'!$D:$D,$A$4,'ON Data'!$E:$E,2),SUMIFS('ON Data'!AK:AK,'ON Data'!$E:$E,2))</f>
        <v>3355.2</v>
      </c>
      <c r="AG11" s="450">
        <f xml:space="preserve">
IF($A$4&lt;=12,SUMIFS('ON Data'!AM:AM,'ON Data'!$D:$D,$A$4,'ON Data'!$E:$E,2),SUMIFS('ON Data'!AM:AM,'ON Data'!$E:$E,2))</f>
        <v>824</v>
      </c>
      <c r="AH11" s="459"/>
    </row>
    <row r="12" spans="1:34" x14ac:dyDescent="0.3">
      <c r="A12" s="225" t="s">
        <v>192</v>
      </c>
      <c r="B12" s="242">
        <f xml:space="preserve">
IF($A$4&lt;=12,SUMIFS('ON Data'!F:F,'ON Data'!$D:$D,$A$4,'ON Data'!$E:$E,3),SUMIFS('ON Data'!F:F,'ON Data'!$E:$E,3))</f>
        <v>202</v>
      </c>
      <c r="C12" s="243">
        <f xml:space="preserve">
IF($A$4&lt;=12,SUMIFS('ON Data'!G:G,'ON Data'!$D:$D,$A$4,'ON Data'!$E:$E,3),SUMIFS('ON Data'!G:G,'ON Data'!$E:$E,3))</f>
        <v>0</v>
      </c>
      <c r="D12" s="244">
        <f xml:space="preserve">
IF($A$4&lt;=12,SUMIFS('ON Data'!H:H,'ON Data'!$D:$D,$A$4,'ON Data'!$E:$E,3),SUMIFS('ON Data'!H:H,'ON Data'!$E:$E,3))</f>
        <v>139</v>
      </c>
      <c r="E12" s="244">
        <f xml:space="preserve">
IF($A$4&lt;=12,SUMIFS('ON Data'!I:I,'ON Data'!$D:$D,$A$4,'ON Data'!$E:$E,3),SUMIFS('ON Data'!I:I,'ON Data'!$E:$E,3))</f>
        <v>0</v>
      </c>
      <c r="F12" s="244">
        <f xml:space="preserve">
IF($A$4&lt;=12,SUMIFS('ON Data'!K:K,'ON Data'!$D:$D,$A$4,'ON Data'!$E:$E,3),SUMIFS('ON Data'!K:K,'ON Data'!$E:$E,3))</f>
        <v>0</v>
      </c>
      <c r="G12" s="244">
        <f xml:space="preserve">
IF($A$4&lt;=12,SUMIFS('ON Data'!L:L,'ON Data'!$D:$D,$A$4,'ON Data'!$E:$E,3),SUMIFS('ON Data'!L:L,'ON Data'!$E:$E,3))</f>
        <v>0</v>
      </c>
      <c r="H12" s="244">
        <f xml:space="preserve">
IF($A$4&lt;=12,SUMIFS('ON Data'!M:M,'ON Data'!$D:$D,$A$4,'ON Data'!$E:$E,3),SUMIFS('ON Data'!M:M,'ON Data'!$E:$E,3))</f>
        <v>0</v>
      </c>
      <c r="I12" s="244">
        <f xml:space="preserve">
IF($A$4&lt;=12,SUMIFS('ON Data'!N:N,'ON Data'!$D:$D,$A$4,'ON Data'!$E:$E,3),SUMIFS('ON Data'!N:N,'ON Data'!$E:$E,3))</f>
        <v>63</v>
      </c>
      <c r="J12" s="244">
        <f xml:space="preserve">
IF($A$4&lt;=12,SUMIFS('ON Data'!O:O,'ON Data'!$D:$D,$A$4,'ON Data'!$E:$E,3),SUMIFS('ON Data'!O:O,'ON Data'!$E:$E,3))</f>
        <v>0</v>
      </c>
      <c r="K12" s="244">
        <f xml:space="preserve">
IF($A$4&lt;=12,SUMIFS('ON Data'!P:P,'ON Data'!$D:$D,$A$4,'ON Data'!$E:$E,3),SUMIFS('ON Data'!P:P,'ON Data'!$E:$E,3))</f>
        <v>0</v>
      </c>
      <c r="L12" s="244">
        <f xml:space="preserve">
IF($A$4&lt;=12,SUMIFS('ON Data'!Q:Q,'ON Data'!$D:$D,$A$4,'ON Data'!$E:$E,3),SUMIFS('ON Data'!Q:Q,'ON Data'!$E:$E,3))</f>
        <v>0</v>
      </c>
      <c r="M12" s="244">
        <f xml:space="preserve">
IF($A$4&lt;=12,SUMIFS('ON Data'!R:R,'ON Data'!$D:$D,$A$4,'ON Data'!$E:$E,3),SUMIFS('ON Data'!R:R,'ON Data'!$E:$E,3))</f>
        <v>0</v>
      </c>
      <c r="N12" s="244">
        <f xml:space="preserve">
IF($A$4&lt;=12,SUMIFS('ON Data'!S:S,'ON Data'!$D:$D,$A$4,'ON Data'!$E:$E,3),SUMIFS('ON Data'!S:S,'ON Data'!$E:$E,3))</f>
        <v>0</v>
      </c>
      <c r="O12" s="244">
        <f xml:space="preserve">
IF($A$4&lt;=12,SUMIFS('ON Data'!T:T,'ON Data'!$D:$D,$A$4,'ON Data'!$E:$E,3),SUMIFS('ON Data'!T:T,'ON Data'!$E:$E,3))</f>
        <v>0</v>
      </c>
      <c r="P12" s="244">
        <f xml:space="preserve">
IF($A$4&lt;=12,SUMIFS('ON Data'!U:U,'ON Data'!$D:$D,$A$4,'ON Data'!$E:$E,3),SUMIFS('ON Data'!U:U,'ON Data'!$E:$E,3))</f>
        <v>0</v>
      </c>
      <c r="Q12" s="244">
        <f xml:space="preserve">
IF($A$4&lt;=12,SUMIFS('ON Data'!V:V,'ON Data'!$D:$D,$A$4,'ON Data'!$E:$E,3),SUMIFS('ON Data'!V:V,'ON Data'!$E:$E,3))</f>
        <v>0</v>
      </c>
      <c r="R12" s="244">
        <f xml:space="preserve">
IF($A$4&lt;=12,SUMIFS('ON Data'!W:W,'ON Data'!$D:$D,$A$4,'ON Data'!$E:$E,3),SUMIFS('ON Data'!W:W,'ON Data'!$E:$E,3))</f>
        <v>0</v>
      </c>
      <c r="S12" s="244">
        <f xml:space="preserve">
IF($A$4&lt;=12,SUMIFS('ON Data'!X:X,'ON Data'!$D:$D,$A$4,'ON Data'!$E:$E,3),SUMIFS('ON Data'!X:X,'ON Data'!$E:$E,3))</f>
        <v>0</v>
      </c>
      <c r="T12" s="244">
        <f xml:space="preserve">
IF($A$4&lt;=12,SUMIFS('ON Data'!Y:Y,'ON Data'!$D:$D,$A$4,'ON Data'!$E:$E,3),SUMIFS('ON Data'!Y:Y,'ON Data'!$E:$E,3))</f>
        <v>0</v>
      </c>
      <c r="U12" s="244">
        <f xml:space="preserve">
IF($A$4&lt;=12,SUMIFS('ON Data'!Z:Z,'ON Data'!$D:$D,$A$4,'ON Data'!$E:$E,3),SUMIFS('ON Data'!Z:Z,'ON Data'!$E:$E,3))</f>
        <v>0</v>
      </c>
      <c r="V12" s="244">
        <f xml:space="preserve">
IF($A$4&lt;=12,SUMIFS('ON Data'!AA:AA,'ON Data'!$D:$D,$A$4,'ON Data'!$E:$E,3),SUMIFS('ON Data'!AA:AA,'ON Data'!$E:$E,3))</f>
        <v>0</v>
      </c>
      <c r="W12" s="244">
        <f xml:space="preserve">
IF($A$4&lt;=12,SUMIFS('ON Data'!AB:AB,'ON Data'!$D:$D,$A$4,'ON Data'!$E:$E,3),SUMIFS('ON Data'!AB:AB,'ON Data'!$E:$E,3))</f>
        <v>0</v>
      </c>
      <c r="X12" s="244">
        <f xml:space="preserve">
IF($A$4&lt;=12,SUMIFS('ON Data'!AC:AC,'ON Data'!$D:$D,$A$4,'ON Data'!$E:$E,3),SUMIFS('ON Data'!AC:AC,'ON Data'!$E:$E,3))</f>
        <v>0</v>
      </c>
      <c r="Y12" s="244">
        <f xml:space="preserve">
IF($A$4&lt;=12,SUMIFS('ON Data'!AD:AD,'ON Data'!$D:$D,$A$4,'ON Data'!$E:$E,3),SUMIFS('ON Data'!AD:AD,'ON Data'!$E:$E,3))</f>
        <v>0</v>
      </c>
      <c r="Z12" s="244">
        <f xml:space="preserve">
IF($A$4&lt;=12,SUMIFS('ON Data'!AE:AE,'ON Data'!$D:$D,$A$4,'ON Data'!$E:$E,3),SUMIFS('ON Data'!AE:AE,'ON Data'!$E:$E,3))</f>
        <v>0</v>
      </c>
      <c r="AA12" s="244">
        <f xml:space="preserve">
IF($A$4&lt;=12,SUMIFS('ON Data'!AF:AF,'ON Data'!$D:$D,$A$4,'ON Data'!$E:$E,3),SUMIFS('ON Data'!AF:AF,'ON Data'!$E:$E,3))</f>
        <v>0</v>
      </c>
      <c r="AB12" s="244">
        <f xml:space="preserve">
IF($A$4&lt;=12,SUMIFS('ON Data'!AG:AG,'ON Data'!$D:$D,$A$4,'ON Data'!$E:$E,3),SUMIFS('ON Data'!AG:AG,'ON Data'!$E:$E,3))</f>
        <v>0</v>
      </c>
      <c r="AC12" s="244">
        <f xml:space="preserve">
IF($A$4&lt;=12,SUMIFS('ON Data'!AH:AH,'ON Data'!$D:$D,$A$4,'ON Data'!$E:$E,3),SUMIFS('ON Data'!AH:AH,'ON Data'!$E:$E,3))</f>
        <v>0</v>
      </c>
      <c r="AD12" s="244">
        <f xml:space="preserve">
IF($A$4&lt;=12,SUMIFS('ON Data'!AI:AI,'ON Data'!$D:$D,$A$4,'ON Data'!$E:$E,3),SUMIFS('ON Data'!AI:AI,'ON Data'!$E:$E,3))</f>
        <v>0</v>
      </c>
      <c r="AE12" s="244">
        <f xml:space="preserve">
IF($A$4&lt;=12,SUMIFS('ON Data'!AJ:AJ,'ON Data'!$D:$D,$A$4,'ON Data'!$E:$E,3),SUMIFS('ON Data'!AJ:AJ,'ON Data'!$E:$E,3))</f>
        <v>0</v>
      </c>
      <c r="AF12" s="244">
        <f xml:space="preserve">
IF($A$4&lt;=12,SUMIFS('ON Data'!AK:AK,'ON Data'!$D:$D,$A$4,'ON Data'!$E:$E,3),SUMIFS('ON Data'!AK:AK,'ON Data'!$E:$E,3))</f>
        <v>0</v>
      </c>
      <c r="AG12" s="450">
        <f xml:space="preserve">
IF($A$4&lt;=12,SUMIFS('ON Data'!AM:AM,'ON Data'!$D:$D,$A$4,'ON Data'!$E:$E,3),SUMIFS('ON Data'!AM:AM,'ON Data'!$E:$E,3))</f>
        <v>0</v>
      </c>
      <c r="AH12" s="459"/>
    </row>
    <row r="13" spans="1:34" x14ac:dyDescent="0.3">
      <c r="A13" s="225" t="s">
        <v>199</v>
      </c>
      <c r="B13" s="242">
        <f xml:space="preserve">
IF($A$4&lt;=12,SUMIFS('ON Data'!F:F,'ON Data'!$D:$D,$A$4,'ON Data'!$E:$E,4),SUMIFS('ON Data'!F:F,'ON Data'!$E:$E,4))</f>
        <v>810</v>
      </c>
      <c r="C13" s="243">
        <f xml:space="preserve">
IF($A$4&lt;=12,SUMIFS('ON Data'!G:G,'ON Data'!$D:$D,$A$4,'ON Data'!$E:$E,4),SUMIFS('ON Data'!G:G,'ON Data'!$E:$E,4))</f>
        <v>0</v>
      </c>
      <c r="D13" s="244">
        <f xml:space="preserve">
IF($A$4&lt;=12,SUMIFS('ON Data'!H:H,'ON Data'!$D:$D,$A$4,'ON Data'!$E:$E,4),SUMIFS('ON Data'!H:H,'ON Data'!$E:$E,4))</f>
        <v>81</v>
      </c>
      <c r="E13" s="244">
        <f xml:space="preserve">
IF($A$4&lt;=12,SUMIFS('ON Data'!I:I,'ON Data'!$D:$D,$A$4,'ON Data'!$E:$E,4),SUMIFS('ON Data'!I:I,'ON Data'!$E:$E,4))</f>
        <v>0</v>
      </c>
      <c r="F13" s="244">
        <f xml:space="preserve">
IF($A$4&lt;=12,SUMIFS('ON Data'!K:K,'ON Data'!$D:$D,$A$4,'ON Data'!$E:$E,4),SUMIFS('ON Data'!K:K,'ON Data'!$E:$E,4))</f>
        <v>0</v>
      </c>
      <c r="G13" s="244">
        <f xml:space="preserve">
IF($A$4&lt;=12,SUMIFS('ON Data'!L:L,'ON Data'!$D:$D,$A$4,'ON Data'!$E:$E,4),SUMIFS('ON Data'!L:L,'ON Data'!$E:$E,4))</f>
        <v>0</v>
      </c>
      <c r="H13" s="244">
        <f xml:space="preserve">
IF($A$4&lt;=12,SUMIFS('ON Data'!M:M,'ON Data'!$D:$D,$A$4,'ON Data'!$E:$E,4),SUMIFS('ON Data'!M:M,'ON Data'!$E:$E,4))</f>
        <v>0</v>
      </c>
      <c r="I13" s="244">
        <f xml:space="preserve">
IF($A$4&lt;=12,SUMIFS('ON Data'!N:N,'ON Data'!$D:$D,$A$4,'ON Data'!$E:$E,4),SUMIFS('ON Data'!N:N,'ON Data'!$E:$E,4))</f>
        <v>582</v>
      </c>
      <c r="J13" s="244">
        <f xml:space="preserve">
IF($A$4&lt;=12,SUMIFS('ON Data'!O:O,'ON Data'!$D:$D,$A$4,'ON Data'!$E:$E,4),SUMIFS('ON Data'!O:O,'ON Data'!$E:$E,4))</f>
        <v>0</v>
      </c>
      <c r="K13" s="244">
        <f xml:space="preserve">
IF($A$4&lt;=12,SUMIFS('ON Data'!P:P,'ON Data'!$D:$D,$A$4,'ON Data'!$E:$E,4),SUMIFS('ON Data'!P:P,'ON Data'!$E:$E,4))</f>
        <v>0</v>
      </c>
      <c r="L13" s="244">
        <f xml:space="preserve">
IF($A$4&lt;=12,SUMIFS('ON Data'!Q:Q,'ON Data'!$D:$D,$A$4,'ON Data'!$E:$E,4),SUMIFS('ON Data'!Q:Q,'ON Data'!$E:$E,4))</f>
        <v>0</v>
      </c>
      <c r="M13" s="244">
        <f xml:space="preserve">
IF($A$4&lt;=12,SUMIFS('ON Data'!R:R,'ON Data'!$D:$D,$A$4,'ON Data'!$E:$E,4),SUMIFS('ON Data'!R:R,'ON Data'!$E:$E,4))</f>
        <v>0</v>
      </c>
      <c r="N13" s="244">
        <f xml:space="preserve">
IF($A$4&lt;=12,SUMIFS('ON Data'!S:S,'ON Data'!$D:$D,$A$4,'ON Data'!$E:$E,4),SUMIFS('ON Data'!S:S,'ON Data'!$E:$E,4))</f>
        <v>0</v>
      </c>
      <c r="O13" s="244">
        <f xml:space="preserve">
IF($A$4&lt;=12,SUMIFS('ON Data'!T:T,'ON Data'!$D:$D,$A$4,'ON Data'!$E:$E,4),SUMIFS('ON Data'!T:T,'ON Data'!$E:$E,4))</f>
        <v>0</v>
      </c>
      <c r="P13" s="244">
        <f xml:space="preserve">
IF($A$4&lt;=12,SUMIFS('ON Data'!U:U,'ON Data'!$D:$D,$A$4,'ON Data'!$E:$E,4),SUMIFS('ON Data'!U:U,'ON Data'!$E:$E,4))</f>
        <v>0</v>
      </c>
      <c r="Q13" s="244">
        <f xml:space="preserve">
IF($A$4&lt;=12,SUMIFS('ON Data'!V:V,'ON Data'!$D:$D,$A$4,'ON Data'!$E:$E,4),SUMIFS('ON Data'!V:V,'ON Data'!$E:$E,4))</f>
        <v>0</v>
      </c>
      <c r="R13" s="244">
        <f xml:space="preserve">
IF($A$4&lt;=12,SUMIFS('ON Data'!W:W,'ON Data'!$D:$D,$A$4,'ON Data'!$E:$E,4),SUMIFS('ON Data'!W:W,'ON Data'!$E:$E,4))</f>
        <v>0</v>
      </c>
      <c r="S13" s="244">
        <f xml:space="preserve">
IF($A$4&lt;=12,SUMIFS('ON Data'!X:X,'ON Data'!$D:$D,$A$4,'ON Data'!$E:$E,4),SUMIFS('ON Data'!X:X,'ON Data'!$E:$E,4))</f>
        <v>0</v>
      </c>
      <c r="T13" s="244">
        <f xml:space="preserve">
IF($A$4&lt;=12,SUMIFS('ON Data'!Y:Y,'ON Data'!$D:$D,$A$4,'ON Data'!$E:$E,4),SUMIFS('ON Data'!Y:Y,'ON Data'!$E:$E,4))</f>
        <v>0</v>
      </c>
      <c r="U13" s="244">
        <f xml:space="preserve">
IF($A$4&lt;=12,SUMIFS('ON Data'!Z:Z,'ON Data'!$D:$D,$A$4,'ON Data'!$E:$E,4),SUMIFS('ON Data'!Z:Z,'ON Data'!$E:$E,4))</f>
        <v>0</v>
      </c>
      <c r="V13" s="244">
        <f xml:space="preserve">
IF($A$4&lt;=12,SUMIFS('ON Data'!AA:AA,'ON Data'!$D:$D,$A$4,'ON Data'!$E:$E,4),SUMIFS('ON Data'!AA:AA,'ON Data'!$E:$E,4))</f>
        <v>0</v>
      </c>
      <c r="W13" s="244">
        <f xml:space="preserve">
IF($A$4&lt;=12,SUMIFS('ON Data'!AB:AB,'ON Data'!$D:$D,$A$4,'ON Data'!$E:$E,4),SUMIFS('ON Data'!AB:AB,'ON Data'!$E:$E,4))</f>
        <v>0</v>
      </c>
      <c r="X13" s="244">
        <f xml:space="preserve">
IF($A$4&lt;=12,SUMIFS('ON Data'!AC:AC,'ON Data'!$D:$D,$A$4,'ON Data'!$E:$E,4),SUMIFS('ON Data'!AC:AC,'ON Data'!$E:$E,4))</f>
        <v>0</v>
      </c>
      <c r="Y13" s="244">
        <f xml:space="preserve">
IF($A$4&lt;=12,SUMIFS('ON Data'!AD:AD,'ON Data'!$D:$D,$A$4,'ON Data'!$E:$E,4),SUMIFS('ON Data'!AD:AD,'ON Data'!$E:$E,4))</f>
        <v>0</v>
      </c>
      <c r="Z13" s="244">
        <f xml:space="preserve">
IF($A$4&lt;=12,SUMIFS('ON Data'!AE:AE,'ON Data'!$D:$D,$A$4,'ON Data'!$E:$E,4),SUMIFS('ON Data'!AE:AE,'ON Data'!$E:$E,4))</f>
        <v>0</v>
      </c>
      <c r="AA13" s="244">
        <f xml:space="preserve">
IF($A$4&lt;=12,SUMIFS('ON Data'!AF:AF,'ON Data'!$D:$D,$A$4,'ON Data'!$E:$E,4),SUMIFS('ON Data'!AF:AF,'ON Data'!$E:$E,4))</f>
        <v>0</v>
      </c>
      <c r="AB13" s="244">
        <f xml:space="preserve">
IF($A$4&lt;=12,SUMIFS('ON Data'!AG:AG,'ON Data'!$D:$D,$A$4,'ON Data'!$E:$E,4),SUMIFS('ON Data'!AG:AG,'ON Data'!$E:$E,4))</f>
        <v>0</v>
      </c>
      <c r="AC13" s="244">
        <f xml:space="preserve">
IF($A$4&lt;=12,SUMIFS('ON Data'!AH:AH,'ON Data'!$D:$D,$A$4,'ON Data'!$E:$E,4),SUMIFS('ON Data'!AH:AH,'ON Data'!$E:$E,4))</f>
        <v>0</v>
      </c>
      <c r="AD13" s="244">
        <f xml:space="preserve">
IF($A$4&lt;=12,SUMIFS('ON Data'!AI:AI,'ON Data'!$D:$D,$A$4,'ON Data'!$E:$E,4),SUMIFS('ON Data'!AI:AI,'ON Data'!$E:$E,4))</f>
        <v>0</v>
      </c>
      <c r="AE13" s="244">
        <f xml:space="preserve">
IF($A$4&lt;=12,SUMIFS('ON Data'!AJ:AJ,'ON Data'!$D:$D,$A$4,'ON Data'!$E:$E,4),SUMIFS('ON Data'!AJ:AJ,'ON Data'!$E:$E,4))</f>
        <v>0</v>
      </c>
      <c r="AF13" s="244">
        <f xml:space="preserve">
IF($A$4&lt;=12,SUMIFS('ON Data'!AK:AK,'ON Data'!$D:$D,$A$4,'ON Data'!$E:$E,4),SUMIFS('ON Data'!AK:AK,'ON Data'!$E:$E,4))</f>
        <v>147</v>
      </c>
      <c r="AG13" s="450">
        <f xml:space="preserve">
IF($A$4&lt;=12,SUMIFS('ON Data'!AM:AM,'ON Data'!$D:$D,$A$4,'ON Data'!$E:$E,4),SUMIFS('ON Data'!AM:AM,'ON Data'!$E:$E,4))</f>
        <v>0</v>
      </c>
      <c r="AH13" s="459"/>
    </row>
    <row r="14" spans="1:34" ht="15" thickBot="1" x14ac:dyDescent="0.35">
      <c r="A14" s="226" t="s">
        <v>193</v>
      </c>
      <c r="B14" s="245">
        <f xml:space="preserve">
IF($A$4&lt;=12,SUMIFS('ON Data'!F:F,'ON Data'!$D:$D,$A$4,'ON Data'!$E:$E,5),SUMIFS('ON Data'!F:F,'ON Data'!$E:$E,5))</f>
        <v>0</v>
      </c>
      <c r="C14" s="246">
        <f xml:space="preserve">
IF($A$4&lt;=12,SUMIFS('ON Data'!G:G,'ON Data'!$D:$D,$A$4,'ON Data'!$E:$E,5),SUMIFS('ON Data'!G:G,'ON Data'!$E:$E,5))</f>
        <v>0</v>
      </c>
      <c r="D14" s="247">
        <f xml:space="preserve">
IF($A$4&lt;=12,SUMIFS('ON Data'!H:H,'ON Data'!$D:$D,$A$4,'ON Data'!$E:$E,5),SUMIFS('ON Data'!H:H,'ON Data'!$E:$E,5))</f>
        <v>0</v>
      </c>
      <c r="E14" s="247">
        <f xml:space="preserve">
IF($A$4&lt;=12,SUMIFS('ON Data'!I:I,'ON Data'!$D:$D,$A$4,'ON Data'!$E:$E,5),SUMIFS('ON Data'!I:I,'ON Data'!$E:$E,5))</f>
        <v>0</v>
      </c>
      <c r="F14" s="247">
        <f xml:space="preserve">
IF($A$4&lt;=12,SUMIFS('ON Data'!K:K,'ON Data'!$D:$D,$A$4,'ON Data'!$E:$E,5),SUMIFS('ON Data'!K:K,'ON Data'!$E:$E,5))</f>
        <v>0</v>
      </c>
      <c r="G14" s="247">
        <f xml:space="preserve">
IF($A$4&lt;=12,SUMIFS('ON Data'!L:L,'ON Data'!$D:$D,$A$4,'ON Data'!$E:$E,5),SUMIFS('ON Data'!L:L,'ON Data'!$E:$E,5))</f>
        <v>0</v>
      </c>
      <c r="H14" s="247">
        <f xml:space="preserve">
IF($A$4&lt;=12,SUMIFS('ON Data'!M:M,'ON Data'!$D:$D,$A$4,'ON Data'!$E:$E,5),SUMIFS('ON Data'!M:M,'ON Data'!$E:$E,5))</f>
        <v>0</v>
      </c>
      <c r="I14" s="247">
        <f xml:space="preserve">
IF($A$4&lt;=12,SUMIFS('ON Data'!N:N,'ON Data'!$D:$D,$A$4,'ON Data'!$E:$E,5),SUMIFS('ON Data'!N:N,'ON Data'!$E:$E,5))</f>
        <v>0</v>
      </c>
      <c r="J14" s="247">
        <f xml:space="preserve">
IF($A$4&lt;=12,SUMIFS('ON Data'!O:O,'ON Data'!$D:$D,$A$4,'ON Data'!$E:$E,5),SUMIFS('ON Data'!O:O,'ON Data'!$E:$E,5))</f>
        <v>0</v>
      </c>
      <c r="K14" s="247">
        <f xml:space="preserve">
IF($A$4&lt;=12,SUMIFS('ON Data'!P:P,'ON Data'!$D:$D,$A$4,'ON Data'!$E:$E,5),SUMIFS('ON Data'!P:P,'ON Data'!$E:$E,5))</f>
        <v>0</v>
      </c>
      <c r="L14" s="247">
        <f xml:space="preserve">
IF($A$4&lt;=12,SUMIFS('ON Data'!Q:Q,'ON Data'!$D:$D,$A$4,'ON Data'!$E:$E,5),SUMIFS('ON Data'!Q:Q,'ON Data'!$E:$E,5))</f>
        <v>0</v>
      </c>
      <c r="M14" s="247">
        <f xml:space="preserve">
IF($A$4&lt;=12,SUMIFS('ON Data'!R:R,'ON Data'!$D:$D,$A$4,'ON Data'!$E:$E,5),SUMIFS('ON Data'!R:R,'ON Data'!$E:$E,5))</f>
        <v>0</v>
      </c>
      <c r="N14" s="247">
        <f xml:space="preserve">
IF($A$4&lt;=12,SUMIFS('ON Data'!S:S,'ON Data'!$D:$D,$A$4,'ON Data'!$E:$E,5),SUMIFS('ON Data'!S:S,'ON Data'!$E:$E,5))</f>
        <v>0</v>
      </c>
      <c r="O14" s="247">
        <f xml:space="preserve">
IF($A$4&lt;=12,SUMIFS('ON Data'!T:T,'ON Data'!$D:$D,$A$4,'ON Data'!$E:$E,5),SUMIFS('ON Data'!T:T,'ON Data'!$E:$E,5))</f>
        <v>0</v>
      </c>
      <c r="P14" s="247">
        <f xml:space="preserve">
IF($A$4&lt;=12,SUMIFS('ON Data'!U:U,'ON Data'!$D:$D,$A$4,'ON Data'!$E:$E,5),SUMIFS('ON Data'!U:U,'ON Data'!$E:$E,5))</f>
        <v>0</v>
      </c>
      <c r="Q14" s="247">
        <f xml:space="preserve">
IF($A$4&lt;=12,SUMIFS('ON Data'!V:V,'ON Data'!$D:$D,$A$4,'ON Data'!$E:$E,5),SUMIFS('ON Data'!V:V,'ON Data'!$E:$E,5))</f>
        <v>0</v>
      </c>
      <c r="R14" s="247">
        <f xml:space="preserve">
IF($A$4&lt;=12,SUMIFS('ON Data'!W:W,'ON Data'!$D:$D,$A$4,'ON Data'!$E:$E,5),SUMIFS('ON Data'!W:W,'ON Data'!$E:$E,5))</f>
        <v>0</v>
      </c>
      <c r="S14" s="247">
        <f xml:space="preserve">
IF($A$4&lt;=12,SUMIFS('ON Data'!X:X,'ON Data'!$D:$D,$A$4,'ON Data'!$E:$E,5),SUMIFS('ON Data'!X:X,'ON Data'!$E:$E,5))</f>
        <v>0</v>
      </c>
      <c r="T14" s="247">
        <f xml:space="preserve">
IF($A$4&lt;=12,SUMIFS('ON Data'!Y:Y,'ON Data'!$D:$D,$A$4,'ON Data'!$E:$E,5),SUMIFS('ON Data'!Y:Y,'ON Data'!$E:$E,5))</f>
        <v>0</v>
      </c>
      <c r="U14" s="247">
        <f xml:space="preserve">
IF($A$4&lt;=12,SUMIFS('ON Data'!Z:Z,'ON Data'!$D:$D,$A$4,'ON Data'!$E:$E,5),SUMIFS('ON Data'!Z:Z,'ON Data'!$E:$E,5))</f>
        <v>0</v>
      </c>
      <c r="V14" s="247">
        <f xml:space="preserve">
IF($A$4&lt;=12,SUMIFS('ON Data'!AA:AA,'ON Data'!$D:$D,$A$4,'ON Data'!$E:$E,5),SUMIFS('ON Data'!AA:AA,'ON Data'!$E:$E,5))</f>
        <v>0</v>
      </c>
      <c r="W14" s="247">
        <f xml:space="preserve">
IF($A$4&lt;=12,SUMIFS('ON Data'!AB:AB,'ON Data'!$D:$D,$A$4,'ON Data'!$E:$E,5),SUMIFS('ON Data'!AB:AB,'ON Data'!$E:$E,5))</f>
        <v>0</v>
      </c>
      <c r="X14" s="247">
        <f xml:space="preserve">
IF($A$4&lt;=12,SUMIFS('ON Data'!AC:AC,'ON Data'!$D:$D,$A$4,'ON Data'!$E:$E,5),SUMIFS('ON Data'!AC:AC,'ON Data'!$E:$E,5))</f>
        <v>0</v>
      </c>
      <c r="Y14" s="247">
        <f xml:space="preserve">
IF($A$4&lt;=12,SUMIFS('ON Data'!AD:AD,'ON Data'!$D:$D,$A$4,'ON Data'!$E:$E,5),SUMIFS('ON Data'!AD:AD,'ON Data'!$E:$E,5))</f>
        <v>0</v>
      </c>
      <c r="Z14" s="247">
        <f xml:space="preserve">
IF($A$4&lt;=12,SUMIFS('ON Data'!AE:AE,'ON Data'!$D:$D,$A$4,'ON Data'!$E:$E,5),SUMIFS('ON Data'!AE:AE,'ON Data'!$E:$E,5))</f>
        <v>0</v>
      </c>
      <c r="AA14" s="247">
        <f xml:space="preserve">
IF($A$4&lt;=12,SUMIFS('ON Data'!AF:AF,'ON Data'!$D:$D,$A$4,'ON Data'!$E:$E,5),SUMIFS('ON Data'!AF:AF,'ON Data'!$E:$E,5))</f>
        <v>0</v>
      </c>
      <c r="AB14" s="247">
        <f xml:space="preserve">
IF($A$4&lt;=12,SUMIFS('ON Data'!AG:AG,'ON Data'!$D:$D,$A$4,'ON Data'!$E:$E,5),SUMIFS('ON Data'!AG:AG,'ON Data'!$E:$E,5))</f>
        <v>0</v>
      </c>
      <c r="AC14" s="247">
        <f xml:space="preserve">
IF($A$4&lt;=12,SUMIFS('ON Data'!AH:AH,'ON Data'!$D:$D,$A$4,'ON Data'!$E:$E,5),SUMIFS('ON Data'!AH:AH,'ON Data'!$E:$E,5))</f>
        <v>0</v>
      </c>
      <c r="AD14" s="247">
        <f xml:space="preserve">
IF($A$4&lt;=12,SUMIFS('ON Data'!AI:AI,'ON Data'!$D:$D,$A$4,'ON Data'!$E:$E,5),SUMIFS('ON Data'!AI:AI,'ON Data'!$E:$E,5))</f>
        <v>0</v>
      </c>
      <c r="AE14" s="247">
        <f xml:space="preserve">
IF($A$4&lt;=12,SUMIFS('ON Data'!AJ:AJ,'ON Data'!$D:$D,$A$4,'ON Data'!$E:$E,5),SUMIFS('ON Data'!AJ:AJ,'ON Data'!$E:$E,5))</f>
        <v>0</v>
      </c>
      <c r="AF14" s="247">
        <f xml:space="preserve">
IF($A$4&lt;=12,SUMIFS('ON Data'!AK:AK,'ON Data'!$D:$D,$A$4,'ON Data'!$E:$E,5),SUMIFS('ON Data'!AK:AK,'ON Data'!$E:$E,5))</f>
        <v>0</v>
      </c>
      <c r="AG14" s="451">
        <f xml:space="preserve">
IF($A$4&lt;=12,SUMIFS('ON Data'!AM:AM,'ON Data'!$D:$D,$A$4,'ON Data'!$E:$E,5),SUMIFS('ON Data'!AM:AM,'ON Data'!$E:$E,5))</f>
        <v>0</v>
      </c>
      <c r="AH14" s="459"/>
    </row>
    <row r="15" spans="1:34" x14ac:dyDescent="0.3">
      <c r="A15" s="147" t="s">
        <v>203</v>
      </c>
      <c r="B15" s="248"/>
      <c r="C15" s="249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  <c r="U15" s="250"/>
      <c r="V15" s="250"/>
      <c r="W15" s="250"/>
      <c r="X15" s="250"/>
      <c r="Y15" s="250"/>
      <c r="Z15" s="250"/>
      <c r="AA15" s="250"/>
      <c r="AB15" s="250"/>
      <c r="AC15" s="250"/>
      <c r="AD15" s="250"/>
      <c r="AE15" s="250"/>
      <c r="AF15" s="250"/>
      <c r="AG15" s="452"/>
      <c r="AH15" s="459"/>
    </row>
    <row r="16" spans="1:34" x14ac:dyDescent="0.3">
      <c r="A16" s="227" t="s">
        <v>194</v>
      </c>
      <c r="B16" s="242">
        <f xml:space="preserve">
IF($A$4&lt;=12,SUMIFS('ON Data'!F:F,'ON Data'!$D:$D,$A$4,'ON Data'!$E:$E,7),SUMIFS('ON Data'!F:F,'ON Data'!$E:$E,7))</f>
        <v>0</v>
      </c>
      <c r="C16" s="243">
        <f xml:space="preserve">
IF($A$4&lt;=12,SUMIFS('ON Data'!G:G,'ON Data'!$D:$D,$A$4,'ON Data'!$E:$E,7),SUMIFS('ON Data'!G:G,'ON Data'!$E:$E,7))</f>
        <v>0</v>
      </c>
      <c r="D16" s="244">
        <f xml:space="preserve">
IF($A$4&lt;=12,SUMIFS('ON Data'!H:H,'ON Data'!$D:$D,$A$4,'ON Data'!$E:$E,7),SUMIFS('ON Data'!H:H,'ON Data'!$E:$E,7))</f>
        <v>0</v>
      </c>
      <c r="E16" s="244">
        <f xml:space="preserve">
IF($A$4&lt;=12,SUMIFS('ON Data'!I:I,'ON Data'!$D:$D,$A$4,'ON Data'!$E:$E,7),SUMIFS('ON Data'!I:I,'ON Data'!$E:$E,7))</f>
        <v>0</v>
      </c>
      <c r="F16" s="244">
        <f xml:space="preserve">
IF($A$4&lt;=12,SUMIFS('ON Data'!K:K,'ON Data'!$D:$D,$A$4,'ON Data'!$E:$E,7),SUMIFS('ON Data'!K:K,'ON Data'!$E:$E,7))</f>
        <v>0</v>
      </c>
      <c r="G16" s="244">
        <f xml:space="preserve">
IF($A$4&lt;=12,SUMIFS('ON Data'!L:L,'ON Data'!$D:$D,$A$4,'ON Data'!$E:$E,7),SUMIFS('ON Data'!L:L,'ON Data'!$E:$E,7))</f>
        <v>0</v>
      </c>
      <c r="H16" s="244">
        <f xml:space="preserve">
IF($A$4&lt;=12,SUMIFS('ON Data'!M:M,'ON Data'!$D:$D,$A$4,'ON Data'!$E:$E,7),SUMIFS('ON Data'!M:M,'ON Data'!$E:$E,7))</f>
        <v>0</v>
      </c>
      <c r="I16" s="244">
        <f xml:space="preserve">
IF($A$4&lt;=12,SUMIFS('ON Data'!N:N,'ON Data'!$D:$D,$A$4,'ON Data'!$E:$E,7),SUMIFS('ON Data'!N:N,'ON Data'!$E:$E,7))</f>
        <v>0</v>
      </c>
      <c r="J16" s="244">
        <f xml:space="preserve">
IF($A$4&lt;=12,SUMIFS('ON Data'!O:O,'ON Data'!$D:$D,$A$4,'ON Data'!$E:$E,7),SUMIFS('ON Data'!O:O,'ON Data'!$E:$E,7))</f>
        <v>0</v>
      </c>
      <c r="K16" s="244">
        <f xml:space="preserve">
IF($A$4&lt;=12,SUMIFS('ON Data'!P:P,'ON Data'!$D:$D,$A$4,'ON Data'!$E:$E,7),SUMIFS('ON Data'!P:P,'ON Data'!$E:$E,7))</f>
        <v>0</v>
      </c>
      <c r="L16" s="244">
        <f xml:space="preserve">
IF($A$4&lt;=12,SUMIFS('ON Data'!Q:Q,'ON Data'!$D:$D,$A$4,'ON Data'!$E:$E,7),SUMIFS('ON Data'!Q:Q,'ON Data'!$E:$E,7))</f>
        <v>0</v>
      </c>
      <c r="M16" s="244">
        <f xml:space="preserve">
IF($A$4&lt;=12,SUMIFS('ON Data'!R:R,'ON Data'!$D:$D,$A$4,'ON Data'!$E:$E,7),SUMIFS('ON Data'!R:R,'ON Data'!$E:$E,7))</f>
        <v>0</v>
      </c>
      <c r="N16" s="244">
        <f xml:space="preserve">
IF($A$4&lt;=12,SUMIFS('ON Data'!S:S,'ON Data'!$D:$D,$A$4,'ON Data'!$E:$E,7),SUMIFS('ON Data'!S:S,'ON Data'!$E:$E,7))</f>
        <v>0</v>
      </c>
      <c r="O16" s="244">
        <f xml:space="preserve">
IF($A$4&lt;=12,SUMIFS('ON Data'!T:T,'ON Data'!$D:$D,$A$4,'ON Data'!$E:$E,7),SUMIFS('ON Data'!T:T,'ON Data'!$E:$E,7))</f>
        <v>0</v>
      </c>
      <c r="P16" s="244">
        <f xml:space="preserve">
IF($A$4&lt;=12,SUMIFS('ON Data'!U:U,'ON Data'!$D:$D,$A$4,'ON Data'!$E:$E,7),SUMIFS('ON Data'!U:U,'ON Data'!$E:$E,7))</f>
        <v>0</v>
      </c>
      <c r="Q16" s="244">
        <f xml:space="preserve">
IF($A$4&lt;=12,SUMIFS('ON Data'!V:V,'ON Data'!$D:$D,$A$4,'ON Data'!$E:$E,7),SUMIFS('ON Data'!V:V,'ON Data'!$E:$E,7))</f>
        <v>0</v>
      </c>
      <c r="R16" s="244">
        <f xml:space="preserve">
IF($A$4&lt;=12,SUMIFS('ON Data'!W:W,'ON Data'!$D:$D,$A$4,'ON Data'!$E:$E,7),SUMIFS('ON Data'!W:W,'ON Data'!$E:$E,7))</f>
        <v>0</v>
      </c>
      <c r="S16" s="244">
        <f xml:space="preserve">
IF($A$4&lt;=12,SUMIFS('ON Data'!X:X,'ON Data'!$D:$D,$A$4,'ON Data'!$E:$E,7),SUMIFS('ON Data'!X:X,'ON Data'!$E:$E,7))</f>
        <v>0</v>
      </c>
      <c r="T16" s="244">
        <f xml:space="preserve">
IF($A$4&lt;=12,SUMIFS('ON Data'!Y:Y,'ON Data'!$D:$D,$A$4,'ON Data'!$E:$E,7),SUMIFS('ON Data'!Y:Y,'ON Data'!$E:$E,7))</f>
        <v>0</v>
      </c>
      <c r="U16" s="244">
        <f xml:space="preserve">
IF($A$4&lt;=12,SUMIFS('ON Data'!Z:Z,'ON Data'!$D:$D,$A$4,'ON Data'!$E:$E,7),SUMIFS('ON Data'!Z:Z,'ON Data'!$E:$E,7))</f>
        <v>0</v>
      </c>
      <c r="V16" s="244">
        <f xml:space="preserve">
IF($A$4&lt;=12,SUMIFS('ON Data'!AA:AA,'ON Data'!$D:$D,$A$4,'ON Data'!$E:$E,7),SUMIFS('ON Data'!AA:AA,'ON Data'!$E:$E,7))</f>
        <v>0</v>
      </c>
      <c r="W16" s="244">
        <f xml:space="preserve">
IF($A$4&lt;=12,SUMIFS('ON Data'!AB:AB,'ON Data'!$D:$D,$A$4,'ON Data'!$E:$E,7),SUMIFS('ON Data'!AB:AB,'ON Data'!$E:$E,7))</f>
        <v>0</v>
      </c>
      <c r="X16" s="244">
        <f xml:space="preserve">
IF($A$4&lt;=12,SUMIFS('ON Data'!AC:AC,'ON Data'!$D:$D,$A$4,'ON Data'!$E:$E,7),SUMIFS('ON Data'!AC:AC,'ON Data'!$E:$E,7))</f>
        <v>0</v>
      </c>
      <c r="Y16" s="244">
        <f xml:space="preserve">
IF($A$4&lt;=12,SUMIFS('ON Data'!AD:AD,'ON Data'!$D:$D,$A$4,'ON Data'!$E:$E,7),SUMIFS('ON Data'!AD:AD,'ON Data'!$E:$E,7))</f>
        <v>0</v>
      </c>
      <c r="Z16" s="244">
        <f xml:space="preserve">
IF($A$4&lt;=12,SUMIFS('ON Data'!AE:AE,'ON Data'!$D:$D,$A$4,'ON Data'!$E:$E,7),SUMIFS('ON Data'!AE:AE,'ON Data'!$E:$E,7))</f>
        <v>0</v>
      </c>
      <c r="AA16" s="244">
        <f xml:space="preserve">
IF($A$4&lt;=12,SUMIFS('ON Data'!AF:AF,'ON Data'!$D:$D,$A$4,'ON Data'!$E:$E,7),SUMIFS('ON Data'!AF:AF,'ON Data'!$E:$E,7))</f>
        <v>0</v>
      </c>
      <c r="AB16" s="244">
        <f xml:space="preserve">
IF($A$4&lt;=12,SUMIFS('ON Data'!AG:AG,'ON Data'!$D:$D,$A$4,'ON Data'!$E:$E,7),SUMIFS('ON Data'!AG:AG,'ON Data'!$E:$E,7))</f>
        <v>0</v>
      </c>
      <c r="AC16" s="244">
        <f xml:space="preserve">
IF($A$4&lt;=12,SUMIFS('ON Data'!AH:AH,'ON Data'!$D:$D,$A$4,'ON Data'!$E:$E,7),SUMIFS('ON Data'!AH:AH,'ON Data'!$E:$E,7))</f>
        <v>0</v>
      </c>
      <c r="AD16" s="244">
        <f xml:space="preserve">
IF($A$4&lt;=12,SUMIFS('ON Data'!AI:AI,'ON Data'!$D:$D,$A$4,'ON Data'!$E:$E,7),SUMIFS('ON Data'!AI:AI,'ON Data'!$E:$E,7))</f>
        <v>0</v>
      </c>
      <c r="AE16" s="244">
        <f xml:space="preserve">
IF($A$4&lt;=12,SUMIFS('ON Data'!AJ:AJ,'ON Data'!$D:$D,$A$4,'ON Data'!$E:$E,7),SUMIFS('ON Data'!AJ:AJ,'ON Data'!$E:$E,7))</f>
        <v>0</v>
      </c>
      <c r="AF16" s="244">
        <f xml:space="preserve">
IF($A$4&lt;=12,SUMIFS('ON Data'!AK:AK,'ON Data'!$D:$D,$A$4,'ON Data'!$E:$E,7),SUMIFS('ON Data'!AK:AK,'ON Data'!$E:$E,7))</f>
        <v>0</v>
      </c>
      <c r="AG16" s="450">
        <f xml:space="preserve">
IF($A$4&lt;=12,SUMIFS('ON Data'!AM:AM,'ON Data'!$D:$D,$A$4,'ON Data'!$E:$E,7),SUMIFS('ON Data'!AM:AM,'ON Data'!$E:$E,7))</f>
        <v>0</v>
      </c>
      <c r="AH16" s="459"/>
    </row>
    <row r="17" spans="1:34" x14ac:dyDescent="0.3">
      <c r="A17" s="227" t="s">
        <v>195</v>
      </c>
      <c r="B17" s="242">
        <f xml:space="preserve">
IF($A$4&lt;=12,SUMIFS('ON Data'!F:F,'ON Data'!$D:$D,$A$4,'ON Data'!$E:$E,8),SUMIFS('ON Data'!F:F,'ON Data'!$E:$E,8))</f>
        <v>0</v>
      </c>
      <c r="C17" s="243">
        <f xml:space="preserve">
IF($A$4&lt;=12,SUMIFS('ON Data'!G:G,'ON Data'!$D:$D,$A$4,'ON Data'!$E:$E,8),SUMIFS('ON Data'!G:G,'ON Data'!$E:$E,8))</f>
        <v>0</v>
      </c>
      <c r="D17" s="244">
        <f xml:space="preserve">
IF($A$4&lt;=12,SUMIFS('ON Data'!H:H,'ON Data'!$D:$D,$A$4,'ON Data'!$E:$E,8),SUMIFS('ON Data'!H:H,'ON Data'!$E:$E,8))</f>
        <v>0</v>
      </c>
      <c r="E17" s="244">
        <f xml:space="preserve">
IF($A$4&lt;=12,SUMIFS('ON Data'!I:I,'ON Data'!$D:$D,$A$4,'ON Data'!$E:$E,8),SUMIFS('ON Data'!I:I,'ON Data'!$E:$E,8))</f>
        <v>0</v>
      </c>
      <c r="F17" s="244">
        <f xml:space="preserve">
IF($A$4&lt;=12,SUMIFS('ON Data'!K:K,'ON Data'!$D:$D,$A$4,'ON Data'!$E:$E,8),SUMIFS('ON Data'!K:K,'ON Data'!$E:$E,8))</f>
        <v>0</v>
      </c>
      <c r="G17" s="244">
        <f xml:space="preserve">
IF($A$4&lt;=12,SUMIFS('ON Data'!L:L,'ON Data'!$D:$D,$A$4,'ON Data'!$E:$E,8),SUMIFS('ON Data'!L:L,'ON Data'!$E:$E,8))</f>
        <v>0</v>
      </c>
      <c r="H17" s="244">
        <f xml:space="preserve">
IF($A$4&lt;=12,SUMIFS('ON Data'!M:M,'ON Data'!$D:$D,$A$4,'ON Data'!$E:$E,8),SUMIFS('ON Data'!M:M,'ON Data'!$E:$E,8))</f>
        <v>0</v>
      </c>
      <c r="I17" s="244">
        <f xml:space="preserve">
IF($A$4&lt;=12,SUMIFS('ON Data'!N:N,'ON Data'!$D:$D,$A$4,'ON Data'!$E:$E,8),SUMIFS('ON Data'!N:N,'ON Data'!$E:$E,8))</f>
        <v>0</v>
      </c>
      <c r="J17" s="244">
        <f xml:space="preserve">
IF($A$4&lt;=12,SUMIFS('ON Data'!O:O,'ON Data'!$D:$D,$A$4,'ON Data'!$E:$E,8),SUMIFS('ON Data'!O:O,'ON Data'!$E:$E,8))</f>
        <v>0</v>
      </c>
      <c r="K17" s="244">
        <f xml:space="preserve">
IF($A$4&lt;=12,SUMIFS('ON Data'!P:P,'ON Data'!$D:$D,$A$4,'ON Data'!$E:$E,8),SUMIFS('ON Data'!P:P,'ON Data'!$E:$E,8))</f>
        <v>0</v>
      </c>
      <c r="L17" s="244">
        <f xml:space="preserve">
IF($A$4&lt;=12,SUMIFS('ON Data'!Q:Q,'ON Data'!$D:$D,$A$4,'ON Data'!$E:$E,8),SUMIFS('ON Data'!Q:Q,'ON Data'!$E:$E,8))</f>
        <v>0</v>
      </c>
      <c r="M17" s="244">
        <f xml:space="preserve">
IF($A$4&lt;=12,SUMIFS('ON Data'!R:R,'ON Data'!$D:$D,$A$4,'ON Data'!$E:$E,8),SUMIFS('ON Data'!R:R,'ON Data'!$E:$E,8))</f>
        <v>0</v>
      </c>
      <c r="N17" s="244">
        <f xml:space="preserve">
IF($A$4&lt;=12,SUMIFS('ON Data'!S:S,'ON Data'!$D:$D,$A$4,'ON Data'!$E:$E,8),SUMIFS('ON Data'!S:S,'ON Data'!$E:$E,8))</f>
        <v>0</v>
      </c>
      <c r="O17" s="244">
        <f xml:space="preserve">
IF($A$4&lt;=12,SUMIFS('ON Data'!T:T,'ON Data'!$D:$D,$A$4,'ON Data'!$E:$E,8),SUMIFS('ON Data'!T:T,'ON Data'!$E:$E,8))</f>
        <v>0</v>
      </c>
      <c r="P17" s="244">
        <f xml:space="preserve">
IF($A$4&lt;=12,SUMIFS('ON Data'!U:U,'ON Data'!$D:$D,$A$4,'ON Data'!$E:$E,8),SUMIFS('ON Data'!U:U,'ON Data'!$E:$E,8))</f>
        <v>0</v>
      </c>
      <c r="Q17" s="244">
        <f xml:space="preserve">
IF($A$4&lt;=12,SUMIFS('ON Data'!V:V,'ON Data'!$D:$D,$A$4,'ON Data'!$E:$E,8),SUMIFS('ON Data'!V:V,'ON Data'!$E:$E,8))</f>
        <v>0</v>
      </c>
      <c r="R17" s="244">
        <f xml:space="preserve">
IF($A$4&lt;=12,SUMIFS('ON Data'!W:W,'ON Data'!$D:$D,$A$4,'ON Data'!$E:$E,8),SUMIFS('ON Data'!W:W,'ON Data'!$E:$E,8))</f>
        <v>0</v>
      </c>
      <c r="S17" s="244">
        <f xml:space="preserve">
IF($A$4&lt;=12,SUMIFS('ON Data'!X:X,'ON Data'!$D:$D,$A$4,'ON Data'!$E:$E,8),SUMIFS('ON Data'!X:X,'ON Data'!$E:$E,8))</f>
        <v>0</v>
      </c>
      <c r="T17" s="244">
        <f xml:space="preserve">
IF($A$4&lt;=12,SUMIFS('ON Data'!Y:Y,'ON Data'!$D:$D,$A$4,'ON Data'!$E:$E,8),SUMIFS('ON Data'!Y:Y,'ON Data'!$E:$E,8))</f>
        <v>0</v>
      </c>
      <c r="U17" s="244">
        <f xml:space="preserve">
IF($A$4&lt;=12,SUMIFS('ON Data'!Z:Z,'ON Data'!$D:$D,$A$4,'ON Data'!$E:$E,8),SUMIFS('ON Data'!Z:Z,'ON Data'!$E:$E,8))</f>
        <v>0</v>
      </c>
      <c r="V17" s="244">
        <f xml:space="preserve">
IF($A$4&lt;=12,SUMIFS('ON Data'!AA:AA,'ON Data'!$D:$D,$A$4,'ON Data'!$E:$E,8),SUMIFS('ON Data'!AA:AA,'ON Data'!$E:$E,8))</f>
        <v>0</v>
      </c>
      <c r="W17" s="244">
        <f xml:space="preserve">
IF($A$4&lt;=12,SUMIFS('ON Data'!AB:AB,'ON Data'!$D:$D,$A$4,'ON Data'!$E:$E,8),SUMIFS('ON Data'!AB:AB,'ON Data'!$E:$E,8))</f>
        <v>0</v>
      </c>
      <c r="X17" s="244">
        <f xml:space="preserve">
IF($A$4&lt;=12,SUMIFS('ON Data'!AC:AC,'ON Data'!$D:$D,$A$4,'ON Data'!$E:$E,8),SUMIFS('ON Data'!AC:AC,'ON Data'!$E:$E,8))</f>
        <v>0</v>
      </c>
      <c r="Y17" s="244">
        <f xml:space="preserve">
IF($A$4&lt;=12,SUMIFS('ON Data'!AD:AD,'ON Data'!$D:$D,$A$4,'ON Data'!$E:$E,8),SUMIFS('ON Data'!AD:AD,'ON Data'!$E:$E,8))</f>
        <v>0</v>
      </c>
      <c r="Z17" s="244">
        <f xml:space="preserve">
IF($A$4&lt;=12,SUMIFS('ON Data'!AE:AE,'ON Data'!$D:$D,$A$4,'ON Data'!$E:$E,8),SUMIFS('ON Data'!AE:AE,'ON Data'!$E:$E,8))</f>
        <v>0</v>
      </c>
      <c r="AA17" s="244">
        <f xml:space="preserve">
IF($A$4&lt;=12,SUMIFS('ON Data'!AF:AF,'ON Data'!$D:$D,$A$4,'ON Data'!$E:$E,8),SUMIFS('ON Data'!AF:AF,'ON Data'!$E:$E,8))</f>
        <v>0</v>
      </c>
      <c r="AB17" s="244">
        <f xml:space="preserve">
IF($A$4&lt;=12,SUMIFS('ON Data'!AG:AG,'ON Data'!$D:$D,$A$4,'ON Data'!$E:$E,8),SUMIFS('ON Data'!AG:AG,'ON Data'!$E:$E,8))</f>
        <v>0</v>
      </c>
      <c r="AC17" s="244">
        <f xml:space="preserve">
IF($A$4&lt;=12,SUMIFS('ON Data'!AH:AH,'ON Data'!$D:$D,$A$4,'ON Data'!$E:$E,8),SUMIFS('ON Data'!AH:AH,'ON Data'!$E:$E,8))</f>
        <v>0</v>
      </c>
      <c r="AD17" s="244">
        <f xml:space="preserve">
IF($A$4&lt;=12,SUMIFS('ON Data'!AI:AI,'ON Data'!$D:$D,$A$4,'ON Data'!$E:$E,8),SUMIFS('ON Data'!AI:AI,'ON Data'!$E:$E,8))</f>
        <v>0</v>
      </c>
      <c r="AE17" s="244">
        <f xml:space="preserve">
IF($A$4&lt;=12,SUMIFS('ON Data'!AJ:AJ,'ON Data'!$D:$D,$A$4,'ON Data'!$E:$E,8),SUMIFS('ON Data'!AJ:AJ,'ON Data'!$E:$E,8))</f>
        <v>0</v>
      </c>
      <c r="AF17" s="244">
        <f xml:space="preserve">
IF($A$4&lt;=12,SUMIFS('ON Data'!AK:AK,'ON Data'!$D:$D,$A$4,'ON Data'!$E:$E,8),SUMIFS('ON Data'!AK:AK,'ON Data'!$E:$E,8))</f>
        <v>0</v>
      </c>
      <c r="AG17" s="450">
        <f xml:space="preserve">
IF($A$4&lt;=12,SUMIFS('ON Data'!AM:AM,'ON Data'!$D:$D,$A$4,'ON Data'!$E:$E,8),SUMIFS('ON Data'!AM:AM,'ON Data'!$E:$E,8))</f>
        <v>0</v>
      </c>
      <c r="AH17" s="459"/>
    </row>
    <row r="18" spans="1:34" x14ac:dyDescent="0.3">
      <c r="A18" s="227" t="s">
        <v>196</v>
      </c>
      <c r="B18" s="242">
        <f xml:space="preserve">
B19-B16-B17</f>
        <v>11800</v>
      </c>
      <c r="C18" s="243">
        <f t="shared" ref="C18" si="0" xml:space="preserve">
C19-C16-C17</f>
        <v>0</v>
      </c>
      <c r="D18" s="244">
        <f t="shared" ref="D18:AG18" si="1" xml:space="preserve">
D19-D16-D17</f>
        <v>0</v>
      </c>
      <c r="E18" s="244">
        <f t="shared" si="1"/>
        <v>0</v>
      </c>
      <c r="F18" s="244">
        <f t="shared" si="1"/>
        <v>0</v>
      </c>
      <c r="G18" s="244">
        <f t="shared" si="1"/>
        <v>0</v>
      </c>
      <c r="H18" s="244">
        <f t="shared" si="1"/>
        <v>0</v>
      </c>
      <c r="I18" s="244">
        <f t="shared" si="1"/>
        <v>0</v>
      </c>
      <c r="J18" s="244">
        <f t="shared" si="1"/>
        <v>0</v>
      </c>
      <c r="K18" s="244">
        <f t="shared" si="1"/>
        <v>0</v>
      </c>
      <c r="L18" s="244">
        <f t="shared" si="1"/>
        <v>0</v>
      </c>
      <c r="M18" s="244">
        <f t="shared" si="1"/>
        <v>0</v>
      </c>
      <c r="N18" s="244">
        <f t="shared" si="1"/>
        <v>0</v>
      </c>
      <c r="O18" s="244">
        <f t="shared" si="1"/>
        <v>0</v>
      </c>
      <c r="P18" s="244">
        <f t="shared" si="1"/>
        <v>0</v>
      </c>
      <c r="Q18" s="244">
        <f t="shared" si="1"/>
        <v>0</v>
      </c>
      <c r="R18" s="244">
        <f t="shared" si="1"/>
        <v>0</v>
      </c>
      <c r="S18" s="244">
        <f t="shared" si="1"/>
        <v>0</v>
      </c>
      <c r="T18" s="244">
        <f t="shared" si="1"/>
        <v>0</v>
      </c>
      <c r="U18" s="244">
        <f t="shared" si="1"/>
        <v>0</v>
      </c>
      <c r="V18" s="244">
        <f t="shared" si="1"/>
        <v>0</v>
      </c>
      <c r="W18" s="244">
        <f t="shared" si="1"/>
        <v>0</v>
      </c>
      <c r="X18" s="244">
        <f t="shared" si="1"/>
        <v>0</v>
      </c>
      <c r="Y18" s="244">
        <f t="shared" si="1"/>
        <v>0</v>
      </c>
      <c r="Z18" s="244">
        <f t="shared" si="1"/>
        <v>0</v>
      </c>
      <c r="AA18" s="244">
        <f t="shared" si="1"/>
        <v>0</v>
      </c>
      <c r="AB18" s="244">
        <f t="shared" si="1"/>
        <v>0</v>
      </c>
      <c r="AC18" s="244">
        <f t="shared" si="1"/>
        <v>11800</v>
      </c>
      <c r="AD18" s="244">
        <f t="shared" si="1"/>
        <v>0</v>
      </c>
      <c r="AE18" s="244">
        <f t="shared" si="1"/>
        <v>0</v>
      </c>
      <c r="AF18" s="244">
        <f t="shared" si="1"/>
        <v>0</v>
      </c>
      <c r="AG18" s="450">
        <f t="shared" si="1"/>
        <v>0</v>
      </c>
      <c r="AH18" s="459"/>
    </row>
    <row r="19" spans="1:34" ht="15" thickBot="1" x14ac:dyDescent="0.35">
      <c r="A19" s="228" t="s">
        <v>197</v>
      </c>
      <c r="B19" s="251">
        <f xml:space="preserve">
IF($A$4&lt;=12,SUMIFS('ON Data'!F:F,'ON Data'!$D:$D,$A$4,'ON Data'!$E:$E,9),SUMIFS('ON Data'!F:F,'ON Data'!$E:$E,9))</f>
        <v>11800</v>
      </c>
      <c r="C19" s="252">
        <f xml:space="preserve">
IF($A$4&lt;=12,SUMIFS('ON Data'!G:G,'ON Data'!$D:$D,$A$4,'ON Data'!$E:$E,9),SUMIFS('ON Data'!G:G,'ON Data'!$E:$E,9))</f>
        <v>0</v>
      </c>
      <c r="D19" s="253">
        <f xml:space="preserve">
IF($A$4&lt;=12,SUMIFS('ON Data'!H:H,'ON Data'!$D:$D,$A$4,'ON Data'!$E:$E,9),SUMIFS('ON Data'!H:H,'ON Data'!$E:$E,9))</f>
        <v>0</v>
      </c>
      <c r="E19" s="253">
        <f xml:space="preserve">
IF($A$4&lt;=12,SUMIFS('ON Data'!I:I,'ON Data'!$D:$D,$A$4,'ON Data'!$E:$E,9),SUMIFS('ON Data'!I:I,'ON Data'!$E:$E,9))</f>
        <v>0</v>
      </c>
      <c r="F19" s="253">
        <f xml:space="preserve">
IF($A$4&lt;=12,SUMIFS('ON Data'!K:K,'ON Data'!$D:$D,$A$4,'ON Data'!$E:$E,9),SUMIFS('ON Data'!K:K,'ON Data'!$E:$E,9))</f>
        <v>0</v>
      </c>
      <c r="G19" s="253">
        <f xml:space="preserve">
IF($A$4&lt;=12,SUMIFS('ON Data'!L:L,'ON Data'!$D:$D,$A$4,'ON Data'!$E:$E,9),SUMIFS('ON Data'!L:L,'ON Data'!$E:$E,9))</f>
        <v>0</v>
      </c>
      <c r="H19" s="253">
        <f xml:space="preserve">
IF($A$4&lt;=12,SUMIFS('ON Data'!M:M,'ON Data'!$D:$D,$A$4,'ON Data'!$E:$E,9),SUMIFS('ON Data'!M:M,'ON Data'!$E:$E,9))</f>
        <v>0</v>
      </c>
      <c r="I19" s="253">
        <f xml:space="preserve">
IF($A$4&lt;=12,SUMIFS('ON Data'!N:N,'ON Data'!$D:$D,$A$4,'ON Data'!$E:$E,9),SUMIFS('ON Data'!N:N,'ON Data'!$E:$E,9))</f>
        <v>0</v>
      </c>
      <c r="J19" s="253">
        <f xml:space="preserve">
IF($A$4&lt;=12,SUMIFS('ON Data'!O:O,'ON Data'!$D:$D,$A$4,'ON Data'!$E:$E,9),SUMIFS('ON Data'!O:O,'ON Data'!$E:$E,9))</f>
        <v>0</v>
      </c>
      <c r="K19" s="253">
        <f xml:space="preserve">
IF($A$4&lt;=12,SUMIFS('ON Data'!P:P,'ON Data'!$D:$D,$A$4,'ON Data'!$E:$E,9),SUMIFS('ON Data'!P:P,'ON Data'!$E:$E,9))</f>
        <v>0</v>
      </c>
      <c r="L19" s="253">
        <f xml:space="preserve">
IF($A$4&lt;=12,SUMIFS('ON Data'!Q:Q,'ON Data'!$D:$D,$A$4,'ON Data'!$E:$E,9),SUMIFS('ON Data'!Q:Q,'ON Data'!$E:$E,9))</f>
        <v>0</v>
      </c>
      <c r="M19" s="253">
        <f xml:space="preserve">
IF($A$4&lt;=12,SUMIFS('ON Data'!R:R,'ON Data'!$D:$D,$A$4,'ON Data'!$E:$E,9),SUMIFS('ON Data'!R:R,'ON Data'!$E:$E,9))</f>
        <v>0</v>
      </c>
      <c r="N19" s="253">
        <f xml:space="preserve">
IF($A$4&lt;=12,SUMIFS('ON Data'!S:S,'ON Data'!$D:$D,$A$4,'ON Data'!$E:$E,9),SUMIFS('ON Data'!S:S,'ON Data'!$E:$E,9))</f>
        <v>0</v>
      </c>
      <c r="O19" s="253">
        <f xml:space="preserve">
IF($A$4&lt;=12,SUMIFS('ON Data'!T:T,'ON Data'!$D:$D,$A$4,'ON Data'!$E:$E,9),SUMIFS('ON Data'!T:T,'ON Data'!$E:$E,9))</f>
        <v>0</v>
      </c>
      <c r="P19" s="253">
        <f xml:space="preserve">
IF($A$4&lt;=12,SUMIFS('ON Data'!U:U,'ON Data'!$D:$D,$A$4,'ON Data'!$E:$E,9),SUMIFS('ON Data'!U:U,'ON Data'!$E:$E,9))</f>
        <v>0</v>
      </c>
      <c r="Q19" s="253">
        <f xml:space="preserve">
IF($A$4&lt;=12,SUMIFS('ON Data'!V:V,'ON Data'!$D:$D,$A$4,'ON Data'!$E:$E,9),SUMIFS('ON Data'!V:V,'ON Data'!$E:$E,9))</f>
        <v>0</v>
      </c>
      <c r="R19" s="253">
        <f xml:space="preserve">
IF($A$4&lt;=12,SUMIFS('ON Data'!W:W,'ON Data'!$D:$D,$A$4,'ON Data'!$E:$E,9),SUMIFS('ON Data'!W:W,'ON Data'!$E:$E,9))</f>
        <v>0</v>
      </c>
      <c r="S19" s="253">
        <f xml:space="preserve">
IF($A$4&lt;=12,SUMIFS('ON Data'!X:X,'ON Data'!$D:$D,$A$4,'ON Data'!$E:$E,9),SUMIFS('ON Data'!X:X,'ON Data'!$E:$E,9))</f>
        <v>0</v>
      </c>
      <c r="T19" s="253">
        <f xml:space="preserve">
IF($A$4&lt;=12,SUMIFS('ON Data'!Y:Y,'ON Data'!$D:$D,$A$4,'ON Data'!$E:$E,9),SUMIFS('ON Data'!Y:Y,'ON Data'!$E:$E,9))</f>
        <v>0</v>
      </c>
      <c r="U19" s="253">
        <f xml:space="preserve">
IF($A$4&lt;=12,SUMIFS('ON Data'!Z:Z,'ON Data'!$D:$D,$A$4,'ON Data'!$E:$E,9),SUMIFS('ON Data'!Z:Z,'ON Data'!$E:$E,9))</f>
        <v>0</v>
      </c>
      <c r="V19" s="253">
        <f xml:space="preserve">
IF($A$4&lt;=12,SUMIFS('ON Data'!AA:AA,'ON Data'!$D:$D,$A$4,'ON Data'!$E:$E,9),SUMIFS('ON Data'!AA:AA,'ON Data'!$E:$E,9))</f>
        <v>0</v>
      </c>
      <c r="W19" s="253">
        <f xml:space="preserve">
IF($A$4&lt;=12,SUMIFS('ON Data'!AB:AB,'ON Data'!$D:$D,$A$4,'ON Data'!$E:$E,9),SUMIFS('ON Data'!AB:AB,'ON Data'!$E:$E,9))</f>
        <v>0</v>
      </c>
      <c r="X19" s="253">
        <f xml:space="preserve">
IF($A$4&lt;=12,SUMIFS('ON Data'!AC:AC,'ON Data'!$D:$D,$A$4,'ON Data'!$E:$E,9),SUMIFS('ON Data'!AC:AC,'ON Data'!$E:$E,9))</f>
        <v>0</v>
      </c>
      <c r="Y19" s="253">
        <f xml:space="preserve">
IF($A$4&lt;=12,SUMIFS('ON Data'!AD:AD,'ON Data'!$D:$D,$A$4,'ON Data'!$E:$E,9),SUMIFS('ON Data'!AD:AD,'ON Data'!$E:$E,9))</f>
        <v>0</v>
      </c>
      <c r="Z19" s="253">
        <f xml:space="preserve">
IF($A$4&lt;=12,SUMIFS('ON Data'!AE:AE,'ON Data'!$D:$D,$A$4,'ON Data'!$E:$E,9),SUMIFS('ON Data'!AE:AE,'ON Data'!$E:$E,9))</f>
        <v>0</v>
      </c>
      <c r="AA19" s="253">
        <f xml:space="preserve">
IF($A$4&lt;=12,SUMIFS('ON Data'!AF:AF,'ON Data'!$D:$D,$A$4,'ON Data'!$E:$E,9),SUMIFS('ON Data'!AF:AF,'ON Data'!$E:$E,9))</f>
        <v>0</v>
      </c>
      <c r="AB19" s="253">
        <f xml:space="preserve">
IF($A$4&lt;=12,SUMIFS('ON Data'!AG:AG,'ON Data'!$D:$D,$A$4,'ON Data'!$E:$E,9),SUMIFS('ON Data'!AG:AG,'ON Data'!$E:$E,9))</f>
        <v>0</v>
      </c>
      <c r="AC19" s="253">
        <f xml:space="preserve">
IF($A$4&lt;=12,SUMIFS('ON Data'!AH:AH,'ON Data'!$D:$D,$A$4,'ON Data'!$E:$E,9),SUMIFS('ON Data'!AH:AH,'ON Data'!$E:$E,9))</f>
        <v>11800</v>
      </c>
      <c r="AD19" s="253">
        <f xml:space="preserve">
IF($A$4&lt;=12,SUMIFS('ON Data'!AI:AI,'ON Data'!$D:$D,$A$4,'ON Data'!$E:$E,9),SUMIFS('ON Data'!AI:AI,'ON Data'!$E:$E,9))</f>
        <v>0</v>
      </c>
      <c r="AE19" s="253">
        <f xml:space="preserve">
IF($A$4&lt;=12,SUMIFS('ON Data'!AJ:AJ,'ON Data'!$D:$D,$A$4,'ON Data'!$E:$E,9),SUMIFS('ON Data'!AJ:AJ,'ON Data'!$E:$E,9))</f>
        <v>0</v>
      </c>
      <c r="AF19" s="253">
        <f xml:space="preserve">
IF($A$4&lt;=12,SUMIFS('ON Data'!AK:AK,'ON Data'!$D:$D,$A$4,'ON Data'!$E:$E,9),SUMIFS('ON Data'!AK:AK,'ON Data'!$E:$E,9))</f>
        <v>0</v>
      </c>
      <c r="AG19" s="453">
        <f xml:space="preserve">
IF($A$4&lt;=12,SUMIFS('ON Data'!AM:AM,'ON Data'!$D:$D,$A$4,'ON Data'!$E:$E,9),SUMIFS('ON Data'!AM:AM,'ON Data'!$E:$E,9))</f>
        <v>0</v>
      </c>
      <c r="AH19" s="459"/>
    </row>
    <row r="20" spans="1:34" ht="15" collapsed="1" thickBot="1" x14ac:dyDescent="0.35">
      <c r="A20" s="229" t="s">
        <v>60</v>
      </c>
      <c r="B20" s="254">
        <f xml:space="preserve">
IF($A$4&lt;=12,SUMIFS('ON Data'!F:F,'ON Data'!$D:$D,$A$4,'ON Data'!$E:$E,6),SUMIFS('ON Data'!F:F,'ON Data'!$E:$E,6))</f>
        <v>5126496</v>
      </c>
      <c r="C20" s="255">
        <f xml:space="preserve">
IF($A$4&lt;=12,SUMIFS('ON Data'!G:G,'ON Data'!$D:$D,$A$4,'ON Data'!$E:$E,6),SUMIFS('ON Data'!G:G,'ON Data'!$E:$E,6))</f>
        <v>12000</v>
      </c>
      <c r="D20" s="256">
        <f xml:space="preserve">
IF($A$4&lt;=12,SUMIFS('ON Data'!H:H,'ON Data'!$D:$D,$A$4,'ON Data'!$E:$E,6),SUMIFS('ON Data'!H:H,'ON Data'!$E:$E,6))</f>
        <v>1593367</v>
      </c>
      <c r="E20" s="256">
        <f xml:space="preserve">
IF($A$4&lt;=12,SUMIFS('ON Data'!I:I,'ON Data'!$D:$D,$A$4,'ON Data'!$E:$E,6),SUMIFS('ON Data'!I:I,'ON Data'!$E:$E,6))</f>
        <v>0</v>
      </c>
      <c r="F20" s="256">
        <f xml:space="preserve">
IF($A$4&lt;=12,SUMIFS('ON Data'!K:K,'ON Data'!$D:$D,$A$4,'ON Data'!$E:$E,6),SUMIFS('ON Data'!K:K,'ON Data'!$E:$E,6))</f>
        <v>0</v>
      </c>
      <c r="G20" s="256">
        <f xml:space="preserve">
IF($A$4&lt;=12,SUMIFS('ON Data'!L:L,'ON Data'!$D:$D,$A$4,'ON Data'!$E:$E,6),SUMIFS('ON Data'!L:L,'ON Data'!$E:$E,6))</f>
        <v>0</v>
      </c>
      <c r="H20" s="256">
        <f xml:space="preserve">
IF($A$4&lt;=12,SUMIFS('ON Data'!M:M,'ON Data'!$D:$D,$A$4,'ON Data'!$E:$E,6),SUMIFS('ON Data'!M:M,'ON Data'!$E:$E,6))</f>
        <v>0</v>
      </c>
      <c r="I20" s="256">
        <f xml:space="preserve">
IF($A$4&lt;=12,SUMIFS('ON Data'!N:N,'ON Data'!$D:$D,$A$4,'ON Data'!$E:$E,6),SUMIFS('ON Data'!N:N,'ON Data'!$E:$E,6))</f>
        <v>2479946</v>
      </c>
      <c r="J20" s="256">
        <f xml:space="preserve">
IF($A$4&lt;=12,SUMIFS('ON Data'!O:O,'ON Data'!$D:$D,$A$4,'ON Data'!$E:$E,6),SUMIFS('ON Data'!O:O,'ON Data'!$E:$E,6))</f>
        <v>0</v>
      </c>
      <c r="K20" s="256">
        <f xml:space="preserve">
IF($A$4&lt;=12,SUMIFS('ON Data'!P:P,'ON Data'!$D:$D,$A$4,'ON Data'!$E:$E,6),SUMIFS('ON Data'!P:P,'ON Data'!$E:$E,6))</f>
        <v>0</v>
      </c>
      <c r="L20" s="256">
        <f xml:space="preserve">
IF($A$4&lt;=12,SUMIFS('ON Data'!Q:Q,'ON Data'!$D:$D,$A$4,'ON Data'!$E:$E,6),SUMIFS('ON Data'!Q:Q,'ON Data'!$E:$E,6))</f>
        <v>0</v>
      </c>
      <c r="M20" s="256">
        <f xml:space="preserve">
IF($A$4&lt;=12,SUMIFS('ON Data'!R:R,'ON Data'!$D:$D,$A$4,'ON Data'!$E:$E,6),SUMIFS('ON Data'!R:R,'ON Data'!$E:$E,6))</f>
        <v>0</v>
      </c>
      <c r="N20" s="256">
        <f xml:space="preserve">
IF($A$4&lt;=12,SUMIFS('ON Data'!S:S,'ON Data'!$D:$D,$A$4,'ON Data'!$E:$E,6),SUMIFS('ON Data'!S:S,'ON Data'!$E:$E,6))</f>
        <v>0</v>
      </c>
      <c r="O20" s="256">
        <f xml:space="preserve">
IF($A$4&lt;=12,SUMIFS('ON Data'!T:T,'ON Data'!$D:$D,$A$4,'ON Data'!$E:$E,6),SUMIFS('ON Data'!T:T,'ON Data'!$E:$E,6))</f>
        <v>0</v>
      </c>
      <c r="P20" s="256">
        <f xml:space="preserve">
IF($A$4&lt;=12,SUMIFS('ON Data'!U:U,'ON Data'!$D:$D,$A$4,'ON Data'!$E:$E,6),SUMIFS('ON Data'!U:U,'ON Data'!$E:$E,6))</f>
        <v>0</v>
      </c>
      <c r="Q20" s="256">
        <f xml:space="preserve">
IF($A$4&lt;=12,SUMIFS('ON Data'!V:V,'ON Data'!$D:$D,$A$4,'ON Data'!$E:$E,6),SUMIFS('ON Data'!V:V,'ON Data'!$E:$E,6))</f>
        <v>0</v>
      </c>
      <c r="R20" s="256">
        <f xml:space="preserve">
IF($A$4&lt;=12,SUMIFS('ON Data'!W:W,'ON Data'!$D:$D,$A$4,'ON Data'!$E:$E,6),SUMIFS('ON Data'!W:W,'ON Data'!$E:$E,6))</f>
        <v>0</v>
      </c>
      <c r="S20" s="256">
        <f xml:space="preserve">
IF($A$4&lt;=12,SUMIFS('ON Data'!X:X,'ON Data'!$D:$D,$A$4,'ON Data'!$E:$E,6),SUMIFS('ON Data'!X:X,'ON Data'!$E:$E,6))</f>
        <v>0</v>
      </c>
      <c r="T20" s="256">
        <f xml:space="preserve">
IF($A$4&lt;=12,SUMIFS('ON Data'!Y:Y,'ON Data'!$D:$D,$A$4,'ON Data'!$E:$E,6),SUMIFS('ON Data'!Y:Y,'ON Data'!$E:$E,6))</f>
        <v>0</v>
      </c>
      <c r="U20" s="256">
        <f xml:space="preserve">
IF($A$4&lt;=12,SUMIFS('ON Data'!Z:Z,'ON Data'!$D:$D,$A$4,'ON Data'!$E:$E,6),SUMIFS('ON Data'!Z:Z,'ON Data'!$E:$E,6))</f>
        <v>0</v>
      </c>
      <c r="V20" s="256">
        <f xml:space="preserve">
IF($A$4&lt;=12,SUMIFS('ON Data'!AA:AA,'ON Data'!$D:$D,$A$4,'ON Data'!$E:$E,6),SUMIFS('ON Data'!AA:AA,'ON Data'!$E:$E,6))</f>
        <v>0</v>
      </c>
      <c r="W20" s="256">
        <f xml:space="preserve">
IF($A$4&lt;=12,SUMIFS('ON Data'!AB:AB,'ON Data'!$D:$D,$A$4,'ON Data'!$E:$E,6),SUMIFS('ON Data'!AB:AB,'ON Data'!$E:$E,6))</f>
        <v>0</v>
      </c>
      <c r="X20" s="256">
        <f xml:space="preserve">
IF($A$4&lt;=12,SUMIFS('ON Data'!AC:AC,'ON Data'!$D:$D,$A$4,'ON Data'!$E:$E,6),SUMIFS('ON Data'!AC:AC,'ON Data'!$E:$E,6))</f>
        <v>0</v>
      </c>
      <c r="Y20" s="256">
        <f xml:space="preserve">
IF($A$4&lt;=12,SUMIFS('ON Data'!AD:AD,'ON Data'!$D:$D,$A$4,'ON Data'!$E:$E,6),SUMIFS('ON Data'!AD:AD,'ON Data'!$E:$E,6))</f>
        <v>0</v>
      </c>
      <c r="Z20" s="256">
        <f xml:space="preserve">
IF($A$4&lt;=12,SUMIFS('ON Data'!AE:AE,'ON Data'!$D:$D,$A$4,'ON Data'!$E:$E,6),SUMIFS('ON Data'!AE:AE,'ON Data'!$E:$E,6))</f>
        <v>0</v>
      </c>
      <c r="AA20" s="256">
        <f xml:space="preserve">
IF($A$4&lt;=12,SUMIFS('ON Data'!AF:AF,'ON Data'!$D:$D,$A$4,'ON Data'!$E:$E,6),SUMIFS('ON Data'!AF:AF,'ON Data'!$E:$E,6))</f>
        <v>0</v>
      </c>
      <c r="AB20" s="256">
        <f xml:space="preserve">
IF($A$4&lt;=12,SUMIFS('ON Data'!AG:AG,'ON Data'!$D:$D,$A$4,'ON Data'!$E:$E,6),SUMIFS('ON Data'!AG:AG,'ON Data'!$E:$E,6))</f>
        <v>0</v>
      </c>
      <c r="AC20" s="256">
        <f xml:space="preserve">
IF($A$4&lt;=12,SUMIFS('ON Data'!AH:AH,'ON Data'!$D:$D,$A$4,'ON Data'!$E:$E,6),SUMIFS('ON Data'!AH:AH,'ON Data'!$E:$E,6))</f>
        <v>220563</v>
      </c>
      <c r="AD20" s="256">
        <f xml:space="preserve">
IF($A$4&lt;=12,SUMIFS('ON Data'!AI:AI,'ON Data'!$D:$D,$A$4,'ON Data'!$E:$E,6),SUMIFS('ON Data'!AI:AI,'ON Data'!$E:$E,6))</f>
        <v>0</v>
      </c>
      <c r="AE20" s="256">
        <f xml:space="preserve">
IF($A$4&lt;=12,SUMIFS('ON Data'!AJ:AJ,'ON Data'!$D:$D,$A$4,'ON Data'!$E:$E,6),SUMIFS('ON Data'!AJ:AJ,'ON Data'!$E:$E,6))</f>
        <v>0</v>
      </c>
      <c r="AF20" s="256">
        <f xml:space="preserve">
IF($A$4&lt;=12,SUMIFS('ON Data'!AK:AK,'ON Data'!$D:$D,$A$4,'ON Data'!$E:$E,6),SUMIFS('ON Data'!AK:AK,'ON Data'!$E:$E,6))</f>
        <v>743425</v>
      </c>
      <c r="AG20" s="454">
        <f xml:space="preserve">
IF($A$4&lt;=12,SUMIFS('ON Data'!AM:AM,'ON Data'!$D:$D,$A$4,'ON Data'!$E:$E,6),SUMIFS('ON Data'!AM:AM,'ON Data'!$E:$E,6))</f>
        <v>77195</v>
      </c>
      <c r="AH20" s="459"/>
    </row>
    <row r="21" spans="1:34" ht="15" hidden="1" outlineLevel="1" thickBot="1" x14ac:dyDescent="0.35">
      <c r="A21" s="222" t="s">
        <v>95</v>
      </c>
      <c r="B21" s="242"/>
      <c r="C21" s="243"/>
      <c r="D21" s="244"/>
      <c r="E21" s="244"/>
      <c r="F21" s="244"/>
      <c r="G21" s="244"/>
      <c r="H21" s="244"/>
      <c r="I21" s="244"/>
      <c r="J21" s="244"/>
      <c r="K21" s="244"/>
      <c r="L21" s="244"/>
      <c r="M21" s="244"/>
      <c r="N21" s="244"/>
      <c r="O21" s="244"/>
      <c r="P21" s="244"/>
      <c r="Q21" s="244"/>
      <c r="R21" s="244"/>
      <c r="S21" s="244"/>
      <c r="T21" s="244"/>
      <c r="U21" s="244"/>
      <c r="V21" s="244"/>
      <c r="W21" s="244"/>
      <c r="X21" s="244"/>
      <c r="Y21" s="244"/>
      <c r="Z21" s="244"/>
      <c r="AA21" s="244"/>
      <c r="AB21" s="244"/>
      <c r="AC21" s="244"/>
      <c r="AD21" s="244"/>
      <c r="AE21" s="244"/>
      <c r="AF21" s="244"/>
      <c r="AG21" s="450"/>
      <c r="AH21" s="459"/>
    </row>
    <row r="22" spans="1:34" ht="15" hidden="1" outlineLevel="1" thickBot="1" x14ac:dyDescent="0.35">
      <c r="A22" s="222" t="s">
        <v>62</v>
      </c>
      <c r="B22" s="242"/>
      <c r="C22" s="243"/>
      <c r="D22" s="244"/>
      <c r="E22" s="244"/>
      <c r="F22" s="244"/>
      <c r="G22" s="244"/>
      <c r="H22" s="244"/>
      <c r="I22" s="244"/>
      <c r="J22" s="244"/>
      <c r="K22" s="244"/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244"/>
      <c r="W22" s="244"/>
      <c r="X22" s="244"/>
      <c r="Y22" s="244"/>
      <c r="Z22" s="244"/>
      <c r="AA22" s="244"/>
      <c r="AB22" s="244"/>
      <c r="AC22" s="244"/>
      <c r="AD22" s="244"/>
      <c r="AE22" s="244"/>
      <c r="AF22" s="244"/>
      <c r="AG22" s="450"/>
      <c r="AH22" s="459"/>
    </row>
    <row r="23" spans="1:34" ht="15" hidden="1" outlineLevel="1" thickBot="1" x14ac:dyDescent="0.35">
      <c r="A23" s="230" t="s">
        <v>55</v>
      </c>
      <c r="B23" s="245"/>
      <c r="C23" s="246"/>
      <c r="D23" s="247"/>
      <c r="E23" s="247"/>
      <c r="F23" s="247"/>
      <c r="G23" s="247"/>
      <c r="H23" s="247"/>
      <c r="I23" s="247"/>
      <c r="J23" s="247"/>
      <c r="K23" s="247"/>
      <c r="L23" s="247"/>
      <c r="M23" s="247"/>
      <c r="N23" s="247"/>
      <c r="O23" s="247"/>
      <c r="P23" s="247"/>
      <c r="Q23" s="247"/>
      <c r="R23" s="247"/>
      <c r="S23" s="247"/>
      <c r="T23" s="247"/>
      <c r="U23" s="247"/>
      <c r="V23" s="247"/>
      <c r="W23" s="247"/>
      <c r="X23" s="247"/>
      <c r="Y23" s="247"/>
      <c r="Z23" s="247"/>
      <c r="AA23" s="247"/>
      <c r="AB23" s="247"/>
      <c r="AC23" s="247"/>
      <c r="AD23" s="247"/>
      <c r="AE23" s="247"/>
      <c r="AF23" s="247"/>
      <c r="AG23" s="451"/>
      <c r="AH23" s="459"/>
    </row>
    <row r="24" spans="1:34" x14ac:dyDescent="0.3">
      <c r="A24" s="224" t="s">
        <v>198</v>
      </c>
      <c r="B24" s="271" t="s">
        <v>3</v>
      </c>
      <c r="C24" s="460" t="s">
        <v>209</v>
      </c>
      <c r="D24" s="435"/>
      <c r="E24" s="436"/>
      <c r="F24" s="436" t="s">
        <v>210</v>
      </c>
      <c r="G24" s="436"/>
      <c r="H24" s="436"/>
      <c r="I24" s="436"/>
      <c r="J24" s="436"/>
      <c r="K24" s="436"/>
      <c r="L24" s="436"/>
      <c r="M24" s="436"/>
      <c r="N24" s="436"/>
      <c r="O24" s="436"/>
      <c r="P24" s="436"/>
      <c r="Q24" s="436"/>
      <c r="R24" s="436"/>
      <c r="S24" s="436"/>
      <c r="T24" s="436"/>
      <c r="U24" s="436"/>
      <c r="V24" s="436"/>
      <c r="W24" s="436"/>
      <c r="X24" s="436"/>
      <c r="Y24" s="436"/>
      <c r="Z24" s="436"/>
      <c r="AA24" s="436"/>
      <c r="AB24" s="436"/>
      <c r="AC24" s="436"/>
      <c r="AD24" s="436"/>
      <c r="AE24" s="436"/>
      <c r="AF24" s="436"/>
      <c r="AG24" s="455" t="s">
        <v>211</v>
      </c>
      <c r="AH24" s="459"/>
    </row>
    <row r="25" spans="1:34" x14ac:dyDescent="0.3">
      <c r="A25" s="225" t="s">
        <v>60</v>
      </c>
      <c r="B25" s="242">
        <f xml:space="preserve">
SUM(C25:AG25)</f>
        <v>35158</v>
      </c>
      <c r="C25" s="461">
        <f xml:space="preserve">
IF($A$4&lt;=12,SUMIFS('ON Data'!H:H,'ON Data'!$D:$D,$A$4,'ON Data'!$E:$E,10),SUMIFS('ON Data'!H:H,'ON Data'!$E:$E,10))</f>
        <v>4750</v>
      </c>
      <c r="D25" s="437"/>
      <c r="E25" s="438"/>
      <c r="F25" s="438">
        <f xml:space="preserve">
IF($A$4&lt;=12,SUMIFS('ON Data'!K:K,'ON Data'!$D:$D,$A$4,'ON Data'!$E:$E,10),SUMIFS('ON Data'!K:K,'ON Data'!$E:$E,10))</f>
        <v>30408</v>
      </c>
      <c r="G25" s="438"/>
      <c r="H25" s="438"/>
      <c r="I25" s="438"/>
      <c r="J25" s="438"/>
      <c r="K25" s="438"/>
      <c r="L25" s="438"/>
      <c r="M25" s="438"/>
      <c r="N25" s="438"/>
      <c r="O25" s="438"/>
      <c r="P25" s="438"/>
      <c r="Q25" s="438"/>
      <c r="R25" s="438"/>
      <c r="S25" s="438"/>
      <c r="T25" s="438"/>
      <c r="U25" s="438"/>
      <c r="V25" s="438"/>
      <c r="W25" s="438"/>
      <c r="X25" s="438"/>
      <c r="Y25" s="438"/>
      <c r="Z25" s="438"/>
      <c r="AA25" s="438"/>
      <c r="AB25" s="438"/>
      <c r="AC25" s="438"/>
      <c r="AD25" s="438"/>
      <c r="AE25" s="438"/>
      <c r="AF25" s="438"/>
      <c r="AG25" s="456">
        <f xml:space="preserve">
IF($A$4&lt;=12,SUMIFS('ON Data'!AM:AM,'ON Data'!$D:$D,$A$4,'ON Data'!$E:$E,10),SUMIFS('ON Data'!AM:AM,'ON Data'!$E:$E,10))</f>
        <v>0</v>
      </c>
      <c r="AH25" s="459"/>
    </row>
    <row r="26" spans="1:34" x14ac:dyDescent="0.3">
      <c r="A26" s="231" t="s">
        <v>208</v>
      </c>
      <c r="B26" s="251">
        <f xml:space="preserve">
SUM(C26:AG26)</f>
        <v>23826.25</v>
      </c>
      <c r="C26" s="461">
        <f xml:space="preserve">
IF($A$4&lt;=12,SUMIFS('ON Data'!H:H,'ON Data'!$D:$D,$A$4,'ON Data'!$E:$E,11),SUMIFS('ON Data'!H:H,'ON Data'!$E:$E,11))</f>
        <v>8409.5833333333339</v>
      </c>
      <c r="D26" s="437"/>
      <c r="E26" s="438"/>
      <c r="F26" s="439">
        <f xml:space="preserve">
IF($A$4&lt;=12,SUMIFS('ON Data'!K:K,'ON Data'!$D:$D,$A$4,'ON Data'!$E:$E,11),SUMIFS('ON Data'!K:K,'ON Data'!$E:$E,11))</f>
        <v>15416.666666666668</v>
      </c>
      <c r="G26" s="439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  <c r="T26" s="439"/>
      <c r="U26" s="439"/>
      <c r="V26" s="439"/>
      <c r="W26" s="439"/>
      <c r="X26" s="439"/>
      <c r="Y26" s="439"/>
      <c r="Z26" s="439"/>
      <c r="AA26" s="439"/>
      <c r="AB26" s="439"/>
      <c r="AC26" s="439"/>
      <c r="AD26" s="439"/>
      <c r="AE26" s="439"/>
      <c r="AF26" s="439"/>
      <c r="AG26" s="456">
        <f xml:space="preserve">
IF($A$4&lt;=12,SUMIFS('ON Data'!AM:AM,'ON Data'!$D:$D,$A$4,'ON Data'!$E:$E,11),SUMIFS('ON Data'!AM:AM,'ON Data'!$E:$E,11))</f>
        <v>0</v>
      </c>
      <c r="AH26" s="459"/>
    </row>
    <row r="27" spans="1:34" x14ac:dyDescent="0.3">
      <c r="A27" s="231" t="s">
        <v>62</v>
      </c>
      <c r="B27" s="272">
        <f xml:space="preserve">
IF(B26=0,0,B25/B26)</f>
        <v>1.4755993914275221</v>
      </c>
      <c r="C27" s="462">
        <f xml:space="preserve">
IF(C26=0,0,C25/C26)</f>
        <v>0.5648317891294653</v>
      </c>
      <c r="D27" s="440"/>
      <c r="E27" s="441"/>
      <c r="F27" s="441">
        <f xml:space="preserve">
IF(F26=0,0,F25/F26)</f>
        <v>1.9724108108108107</v>
      </c>
      <c r="G27" s="441"/>
      <c r="H27" s="441"/>
      <c r="I27" s="441"/>
      <c r="J27" s="441"/>
      <c r="K27" s="441"/>
      <c r="L27" s="441"/>
      <c r="M27" s="441"/>
      <c r="N27" s="441"/>
      <c r="O27" s="441"/>
      <c r="P27" s="441"/>
      <c r="Q27" s="441"/>
      <c r="R27" s="441"/>
      <c r="S27" s="441"/>
      <c r="T27" s="441"/>
      <c r="U27" s="441"/>
      <c r="V27" s="441"/>
      <c r="W27" s="441"/>
      <c r="X27" s="441"/>
      <c r="Y27" s="441"/>
      <c r="Z27" s="441"/>
      <c r="AA27" s="441"/>
      <c r="AB27" s="441"/>
      <c r="AC27" s="441"/>
      <c r="AD27" s="441"/>
      <c r="AE27" s="441"/>
      <c r="AF27" s="441"/>
      <c r="AG27" s="457">
        <f xml:space="preserve">
IF(AG26=0,0,AG25/AG26)</f>
        <v>0</v>
      </c>
      <c r="AH27" s="459"/>
    </row>
    <row r="28" spans="1:34" ht="15" thickBot="1" x14ac:dyDescent="0.35">
      <c r="A28" s="231" t="s">
        <v>207</v>
      </c>
      <c r="B28" s="251">
        <f xml:space="preserve">
SUM(C28:AG28)</f>
        <v>-11331.749999999998</v>
      </c>
      <c r="C28" s="463">
        <f xml:space="preserve">
C26-C25</f>
        <v>3659.5833333333339</v>
      </c>
      <c r="D28" s="442"/>
      <c r="E28" s="443"/>
      <c r="F28" s="443">
        <f xml:space="preserve">
F26-F25</f>
        <v>-14991.333333333332</v>
      </c>
      <c r="G28" s="443"/>
      <c r="H28" s="443"/>
      <c r="I28" s="443"/>
      <c r="J28" s="443"/>
      <c r="K28" s="443"/>
      <c r="L28" s="443"/>
      <c r="M28" s="443"/>
      <c r="N28" s="443"/>
      <c r="O28" s="443"/>
      <c r="P28" s="443"/>
      <c r="Q28" s="443"/>
      <c r="R28" s="443"/>
      <c r="S28" s="443"/>
      <c r="T28" s="443"/>
      <c r="U28" s="443"/>
      <c r="V28" s="443"/>
      <c r="W28" s="443"/>
      <c r="X28" s="443"/>
      <c r="Y28" s="443"/>
      <c r="Z28" s="443"/>
      <c r="AA28" s="443"/>
      <c r="AB28" s="443"/>
      <c r="AC28" s="443"/>
      <c r="AD28" s="443"/>
      <c r="AE28" s="443"/>
      <c r="AF28" s="443"/>
      <c r="AG28" s="458">
        <f xml:space="preserve">
AG26-AG25</f>
        <v>0</v>
      </c>
      <c r="AH28" s="459"/>
    </row>
    <row r="29" spans="1:34" x14ac:dyDescent="0.3">
      <c r="A29" s="232"/>
      <c r="B29" s="232"/>
      <c r="C29" s="233"/>
      <c r="D29" s="232"/>
      <c r="E29" s="232"/>
      <c r="F29" s="233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33"/>
      <c r="U29" s="233"/>
      <c r="V29" s="233"/>
      <c r="W29" s="233"/>
      <c r="X29" s="233"/>
      <c r="Y29" s="233"/>
      <c r="Z29" s="233"/>
      <c r="AA29" s="233"/>
      <c r="AB29" s="233"/>
      <c r="AC29" s="233"/>
      <c r="AD29" s="233"/>
      <c r="AE29" s="232"/>
      <c r="AF29" s="232"/>
      <c r="AG29" s="232"/>
    </row>
    <row r="30" spans="1:34" x14ac:dyDescent="0.3">
      <c r="A30" s="99" t="s">
        <v>139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35"/>
    </row>
    <row r="31" spans="1:34" x14ac:dyDescent="0.3">
      <c r="A31" s="100" t="s">
        <v>205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35"/>
    </row>
    <row r="32" spans="1:34" ht="14.4" customHeight="1" x14ac:dyDescent="0.3">
      <c r="A32" s="268" t="s">
        <v>202</v>
      </c>
      <c r="B32" s="269"/>
      <c r="C32" s="269"/>
      <c r="D32" s="269"/>
      <c r="E32" s="269"/>
      <c r="F32" s="269"/>
      <c r="G32" s="269"/>
      <c r="H32" s="269"/>
      <c r="I32" s="269"/>
      <c r="J32" s="269"/>
      <c r="K32" s="269"/>
      <c r="L32" s="269"/>
      <c r="M32" s="269"/>
      <c r="N32" s="269"/>
      <c r="O32" s="269"/>
      <c r="P32" s="269"/>
      <c r="Q32" s="269"/>
      <c r="R32" s="269"/>
      <c r="S32" s="269"/>
      <c r="T32" s="269"/>
      <c r="U32" s="269"/>
      <c r="V32" s="269"/>
      <c r="W32" s="269"/>
      <c r="X32" s="269"/>
      <c r="Y32" s="269"/>
      <c r="Z32" s="269"/>
      <c r="AA32" s="269"/>
      <c r="AB32" s="269"/>
      <c r="AC32" s="269"/>
      <c r="AD32" s="269"/>
      <c r="AE32" s="269"/>
      <c r="AF32" s="269"/>
    </row>
    <row r="33" spans="1:1" x14ac:dyDescent="0.3">
      <c r="A33" s="270" t="s">
        <v>212</v>
      </c>
    </row>
    <row r="34" spans="1:1" x14ac:dyDescent="0.3">
      <c r="A34" s="270" t="s">
        <v>213</v>
      </c>
    </row>
    <row r="35" spans="1:1" x14ac:dyDescent="0.3">
      <c r="A35" s="270" t="s">
        <v>214</v>
      </c>
    </row>
    <row r="36" spans="1:1" x14ac:dyDescent="0.3">
      <c r="A36" s="270" t="s">
        <v>215</v>
      </c>
    </row>
  </sheetData>
  <mergeCells count="12">
    <mergeCell ref="A1:AG1"/>
    <mergeCell ref="B3:B4"/>
    <mergeCell ref="C24:E24"/>
    <mergeCell ref="C25:E25"/>
    <mergeCell ref="C26:E26"/>
    <mergeCell ref="F24:AF24"/>
    <mergeCell ref="F25:AF25"/>
    <mergeCell ref="F26:AF26"/>
    <mergeCell ref="C28:E28"/>
    <mergeCell ref="C27:E27"/>
    <mergeCell ref="F27:AF27"/>
    <mergeCell ref="F28:AF28"/>
  </mergeCells>
  <conditionalFormatting sqref="C27 AG27 F27">
    <cfRule type="cellIs" dxfId="2" priority="2" operator="greaterThan">
      <formula>1</formula>
    </cfRule>
  </conditionalFormatting>
  <conditionalFormatting sqref="C28 AG28 F28">
    <cfRule type="cellIs" dxfId="1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41"/>
  <sheetViews>
    <sheetView showGridLines="0" showRowColHeaders="0" workbookViewId="0"/>
  </sheetViews>
  <sheetFormatPr defaultRowHeight="14.4" x14ac:dyDescent="0.3"/>
  <cols>
    <col min="1" max="16384" width="8.88671875" style="211"/>
  </cols>
  <sheetData>
    <row r="1" spans="1:40" x14ac:dyDescent="0.3">
      <c r="A1" s="211" t="s">
        <v>1304</v>
      </c>
    </row>
    <row r="2" spans="1:40" x14ac:dyDescent="0.3">
      <c r="A2" s="215" t="s">
        <v>244</v>
      </c>
    </row>
    <row r="3" spans="1:40" x14ac:dyDescent="0.3">
      <c r="A3" s="211" t="s">
        <v>172</v>
      </c>
      <c r="B3" s="236">
        <v>2014</v>
      </c>
      <c r="D3" s="212">
        <f>MAX(D5:D1048576)</f>
        <v>5</v>
      </c>
      <c r="F3" s="212">
        <f>SUMIF($E5:$E1048576,"&lt;10",F5:F1048576)</f>
        <v>5164317.6500000004</v>
      </c>
      <c r="G3" s="212">
        <f t="shared" ref="G3:AN3" si="0">SUMIF($E5:$E1048576,"&lt;10",G5:G1048576)</f>
        <v>12000</v>
      </c>
      <c r="H3" s="212">
        <f t="shared" si="0"/>
        <v>1597988.8499999999</v>
      </c>
      <c r="I3" s="212">
        <f t="shared" si="0"/>
        <v>0</v>
      </c>
      <c r="J3" s="212">
        <f t="shared" si="0"/>
        <v>0</v>
      </c>
      <c r="K3" s="212">
        <f t="shared" si="0"/>
        <v>0</v>
      </c>
      <c r="L3" s="212">
        <f t="shared" si="0"/>
        <v>0</v>
      </c>
      <c r="M3" s="212">
        <f t="shared" si="0"/>
        <v>0</v>
      </c>
      <c r="N3" s="212">
        <f t="shared" si="0"/>
        <v>2495018.1</v>
      </c>
      <c r="O3" s="212">
        <f t="shared" si="0"/>
        <v>0</v>
      </c>
      <c r="P3" s="212">
        <f t="shared" si="0"/>
        <v>0</v>
      </c>
      <c r="Q3" s="212">
        <f t="shared" si="0"/>
        <v>0</v>
      </c>
      <c r="R3" s="212">
        <f t="shared" si="0"/>
        <v>0</v>
      </c>
      <c r="S3" s="212">
        <f t="shared" si="0"/>
        <v>0</v>
      </c>
      <c r="T3" s="212">
        <f t="shared" si="0"/>
        <v>0</v>
      </c>
      <c r="U3" s="212">
        <f t="shared" si="0"/>
        <v>0</v>
      </c>
      <c r="V3" s="212">
        <f t="shared" si="0"/>
        <v>0</v>
      </c>
      <c r="W3" s="212">
        <f t="shared" si="0"/>
        <v>0</v>
      </c>
      <c r="X3" s="212">
        <f t="shared" si="0"/>
        <v>0</v>
      </c>
      <c r="Y3" s="212">
        <f t="shared" si="0"/>
        <v>0</v>
      </c>
      <c r="Z3" s="212">
        <f t="shared" si="0"/>
        <v>0</v>
      </c>
      <c r="AA3" s="212">
        <f t="shared" si="0"/>
        <v>0</v>
      </c>
      <c r="AB3" s="212">
        <f t="shared" si="0"/>
        <v>0</v>
      </c>
      <c r="AC3" s="212">
        <f t="shared" si="0"/>
        <v>0</v>
      </c>
      <c r="AD3" s="212">
        <f t="shared" si="0"/>
        <v>0</v>
      </c>
      <c r="AE3" s="212">
        <f t="shared" si="0"/>
        <v>0</v>
      </c>
      <c r="AF3" s="212">
        <f t="shared" si="0"/>
        <v>0</v>
      </c>
      <c r="AG3" s="212">
        <f t="shared" si="0"/>
        <v>0</v>
      </c>
      <c r="AH3" s="212">
        <f t="shared" si="0"/>
        <v>234338</v>
      </c>
      <c r="AI3" s="212">
        <f t="shared" si="0"/>
        <v>0</v>
      </c>
      <c r="AJ3" s="212">
        <f t="shared" si="0"/>
        <v>0</v>
      </c>
      <c r="AK3" s="212">
        <f t="shared" si="0"/>
        <v>746948.70000000007</v>
      </c>
      <c r="AL3" s="212">
        <f t="shared" si="0"/>
        <v>0</v>
      </c>
      <c r="AM3" s="212">
        <f t="shared" si="0"/>
        <v>78024</v>
      </c>
      <c r="AN3" s="212">
        <f t="shared" si="0"/>
        <v>0</v>
      </c>
    </row>
    <row r="4" spans="1:40" x14ac:dyDescent="0.3">
      <c r="A4" s="211" t="s">
        <v>173</v>
      </c>
      <c r="B4" s="236">
        <v>1</v>
      </c>
      <c r="C4" s="213" t="s">
        <v>5</v>
      </c>
      <c r="D4" s="214" t="s">
        <v>54</v>
      </c>
      <c r="E4" s="214" t="s">
        <v>167</v>
      </c>
      <c r="F4" s="214" t="s">
        <v>3</v>
      </c>
      <c r="G4" s="214" t="s">
        <v>168</v>
      </c>
      <c r="H4" s="214" t="s">
        <v>169</v>
      </c>
      <c r="I4" s="214" t="s">
        <v>170</v>
      </c>
      <c r="J4" s="214" t="s">
        <v>171</v>
      </c>
      <c r="K4" s="214">
        <v>305</v>
      </c>
      <c r="L4" s="214">
        <v>306</v>
      </c>
      <c r="M4" s="214">
        <v>408</v>
      </c>
      <c r="N4" s="214">
        <v>409</v>
      </c>
      <c r="O4" s="214">
        <v>410</v>
      </c>
      <c r="P4" s="214">
        <v>415</v>
      </c>
      <c r="Q4" s="214">
        <v>416</v>
      </c>
      <c r="R4" s="214">
        <v>418</v>
      </c>
      <c r="S4" s="214">
        <v>419</v>
      </c>
      <c r="T4" s="214">
        <v>420</v>
      </c>
      <c r="U4" s="214">
        <v>421</v>
      </c>
      <c r="V4" s="214">
        <v>522</v>
      </c>
      <c r="W4" s="214">
        <v>523</v>
      </c>
      <c r="X4" s="214">
        <v>524</v>
      </c>
      <c r="Y4" s="214">
        <v>525</v>
      </c>
      <c r="Z4" s="214">
        <v>526</v>
      </c>
      <c r="AA4" s="214">
        <v>527</v>
      </c>
      <c r="AB4" s="214">
        <v>528</v>
      </c>
      <c r="AC4" s="214">
        <v>629</v>
      </c>
      <c r="AD4" s="214">
        <v>630</v>
      </c>
      <c r="AE4" s="214">
        <v>636</v>
      </c>
      <c r="AF4" s="214">
        <v>637</v>
      </c>
      <c r="AG4" s="214">
        <v>640</v>
      </c>
      <c r="AH4" s="214">
        <v>642</v>
      </c>
      <c r="AI4" s="214">
        <v>743</v>
      </c>
      <c r="AJ4" s="214">
        <v>745</v>
      </c>
      <c r="AK4" s="214">
        <v>746</v>
      </c>
      <c r="AL4" s="214">
        <v>747</v>
      </c>
      <c r="AM4" s="214">
        <v>930</v>
      </c>
      <c r="AN4" s="214">
        <v>940</v>
      </c>
    </row>
    <row r="5" spans="1:40" x14ac:dyDescent="0.3">
      <c r="A5" s="211" t="s">
        <v>174</v>
      </c>
      <c r="B5" s="236">
        <v>2</v>
      </c>
      <c r="C5" s="211">
        <v>40</v>
      </c>
      <c r="D5" s="211">
        <v>1</v>
      </c>
      <c r="E5" s="211">
        <v>1</v>
      </c>
      <c r="F5" s="211">
        <v>33.049999999999997</v>
      </c>
      <c r="G5" s="211">
        <v>0</v>
      </c>
      <c r="H5" s="211">
        <v>5.75</v>
      </c>
      <c r="I5" s="211">
        <v>0</v>
      </c>
      <c r="J5" s="211">
        <v>0</v>
      </c>
      <c r="K5" s="211">
        <v>0</v>
      </c>
      <c r="L5" s="211">
        <v>0</v>
      </c>
      <c r="M5" s="211">
        <v>0</v>
      </c>
      <c r="N5" s="211">
        <v>19</v>
      </c>
      <c r="O5" s="211">
        <v>0</v>
      </c>
      <c r="P5" s="211">
        <v>0</v>
      </c>
      <c r="Q5" s="211">
        <v>0</v>
      </c>
      <c r="R5" s="211">
        <v>0</v>
      </c>
      <c r="S5" s="211">
        <v>0</v>
      </c>
      <c r="T5" s="211">
        <v>0</v>
      </c>
      <c r="U5" s="211">
        <v>0</v>
      </c>
      <c r="V5" s="211">
        <v>0</v>
      </c>
      <c r="W5" s="211">
        <v>0</v>
      </c>
      <c r="X5" s="211">
        <v>0</v>
      </c>
      <c r="Y5" s="211">
        <v>0</v>
      </c>
      <c r="Z5" s="211">
        <v>0</v>
      </c>
      <c r="AA5" s="211">
        <v>0</v>
      </c>
      <c r="AB5" s="211">
        <v>0</v>
      </c>
      <c r="AC5" s="211">
        <v>0</v>
      </c>
      <c r="AD5" s="211">
        <v>0</v>
      </c>
      <c r="AE5" s="211">
        <v>0</v>
      </c>
      <c r="AF5" s="211">
        <v>0</v>
      </c>
      <c r="AG5" s="211">
        <v>0</v>
      </c>
      <c r="AH5" s="211">
        <v>3</v>
      </c>
      <c r="AI5" s="211">
        <v>0</v>
      </c>
      <c r="AJ5" s="211">
        <v>0</v>
      </c>
      <c r="AK5" s="211">
        <v>4.3</v>
      </c>
      <c r="AL5" s="211">
        <v>0</v>
      </c>
      <c r="AM5" s="211">
        <v>1</v>
      </c>
      <c r="AN5" s="211">
        <v>0</v>
      </c>
    </row>
    <row r="6" spans="1:40" x14ac:dyDescent="0.3">
      <c r="A6" s="211" t="s">
        <v>175</v>
      </c>
      <c r="B6" s="236">
        <v>3</v>
      </c>
      <c r="C6" s="211">
        <v>40</v>
      </c>
      <c r="D6" s="211">
        <v>1</v>
      </c>
      <c r="E6" s="211">
        <v>2</v>
      </c>
      <c r="F6" s="211">
        <v>5340.4</v>
      </c>
      <c r="G6" s="211">
        <v>0</v>
      </c>
      <c r="H6" s="211">
        <v>925.2</v>
      </c>
      <c r="I6" s="211">
        <v>0</v>
      </c>
      <c r="J6" s="211">
        <v>0</v>
      </c>
      <c r="K6" s="211">
        <v>0</v>
      </c>
      <c r="L6" s="211">
        <v>0</v>
      </c>
      <c r="M6" s="211">
        <v>0</v>
      </c>
      <c r="N6" s="211">
        <v>3064</v>
      </c>
      <c r="O6" s="211">
        <v>0</v>
      </c>
      <c r="P6" s="211">
        <v>0</v>
      </c>
      <c r="Q6" s="211">
        <v>0</v>
      </c>
      <c r="R6" s="211">
        <v>0</v>
      </c>
      <c r="S6" s="211">
        <v>0</v>
      </c>
      <c r="T6" s="211">
        <v>0</v>
      </c>
      <c r="U6" s="211">
        <v>0</v>
      </c>
      <c r="V6" s="211">
        <v>0</v>
      </c>
      <c r="W6" s="211">
        <v>0</v>
      </c>
      <c r="X6" s="211">
        <v>0</v>
      </c>
      <c r="Y6" s="211">
        <v>0</v>
      </c>
      <c r="Z6" s="211">
        <v>0</v>
      </c>
      <c r="AA6" s="211">
        <v>0</v>
      </c>
      <c r="AB6" s="211">
        <v>0</v>
      </c>
      <c r="AC6" s="211">
        <v>0</v>
      </c>
      <c r="AD6" s="211">
        <v>0</v>
      </c>
      <c r="AE6" s="211">
        <v>0</v>
      </c>
      <c r="AF6" s="211">
        <v>0</v>
      </c>
      <c r="AG6" s="211">
        <v>0</v>
      </c>
      <c r="AH6" s="211">
        <v>488</v>
      </c>
      <c r="AI6" s="211">
        <v>0</v>
      </c>
      <c r="AJ6" s="211">
        <v>0</v>
      </c>
      <c r="AK6" s="211">
        <v>687.2</v>
      </c>
      <c r="AL6" s="211">
        <v>0</v>
      </c>
      <c r="AM6" s="211">
        <v>176</v>
      </c>
      <c r="AN6" s="211">
        <v>0</v>
      </c>
    </row>
    <row r="7" spans="1:40" x14ac:dyDescent="0.3">
      <c r="A7" s="211" t="s">
        <v>176</v>
      </c>
      <c r="B7" s="236">
        <v>4</v>
      </c>
      <c r="C7" s="211">
        <v>40</v>
      </c>
      <c r="D7" s="211">
        <v>1</v>
      </c>
      <c r="E7" s="211">
        <v>3</v>
      </c>
      <c r="F7" s="211">
        <v>38</v>
      </c>
      <c r="G7" s="211">
        <v>0</v>
      </c>
      <c r="H7" s="211">
        <v>27</v>
      </c>
      <c r="I7" s="211">
        <v>0</v>
      </c>
      <c r="J7" s="211">
        <v>0</v>
      </c>
      <c r="K7" s="211">
        <v>0</v>
      </c>
      <c r="L7" s="211">
        <v>0</v>
      </c>
      <c r="M7" s="211">
        <v>0</v>
      </c>
      <c r="N7" s="211">
        <v>11</v>
      </c>
      <c r="O7" s="211">
        <v>0</v>
      </c>
      <c r="P7" s="211">
        <v>0</v>
      </c>
      <c r="Q7" s="211">
        <v>0</v>
      </c>
      <c r="R7" s="211">
        <v>0</v>
      </c>
      <c r="S7" s="211">
        <v>0</v>
      </c>
      <c r="T7" s="211">
        <v>0</v>
      </c>
      <c r="U7" s="211">
        <v>0</v>
      </c>
      <c r="V7" s="211">
        <v>0</v>
      </c>
      <c r="W7" s="211">
        <v>0</v>
      </c>
      <c r="X7" s="211">
        <v>0</v>
      </c>
      <c r="Y7" s="211">
        <v>0</v>
      </c>
      <c r="Z7" s="211">
        <v>0</v>
      </c>
      <c r="AA7" s="211">
        <v>0</v>
      </c>
      <c r="AB7" s="211">
        <v>0</v>
      </c>
      <c r="AC7" s="211">
        <v>0</v>
      </c>
      <c r="AD7" s="211">
        <v>0</v>
      </c>
      <c r="AE7" s="211">
        <v>0</v>
      </c>
      <c r="AF7" s="211">
        <v>0</v>
      </c>
      <c r="AG7" s="211">
        <v>0</v>
      </c>
      <c r="AH7" s="211">
        <v>0</v>
      </c>
      <c r="AI7" s="211">
        <v>0</v>
      </c>
      <c r="AJ7" s="211">
        <v>0</v>
      </c>
      <c r="AK7" s="211">
        <v>0</v>
      </c>
      <c r="AL7" s="211">
        <v>0</v>
      </c>
      <c r="AM7" s="211">
        <v>0</v>
      </c>
      <c r="AN7" s="211">
        <v>0</v>
      </c>
    </row>
    <row r="8" spans="1:40" x14ac:dyDescent="0.3">
      <c r="A8" s="211" t="s">
        <v>177</v>
      </c>
      <c r="B8" s="236">
        <v>5</v>
      </c>
      <c r="C8" s="211">
        <v>40</v>
      </c>
      <c r="D8" s="211">
        <v>1</v>
      </c>
      <c r="E8" s="211">
        <v>4</v>
      </c>
      <c r="F8" s="211">
        <v>151</v>
      </c>
      <c r="G8" s="211">
        <v>0</v>
      </c>
      <c r="H8" s="211">
        <v>11</v>
      </c>
      <c r="I8" s="211">
        <v>0</v>
      </c>
      <c r="J8" s="211">
        <v>0</v>
      </c>
      <c r="K8" s="211">
        <v>0</v>
      </c>
      <c r="L8" s="211">
        <v>0</v>
      </c>
      <c r="M8" s="211">
        <v>0</v>
      </c>
      <c r="N8" s="211">
        <v>106</v>
      </c>
      <c r="O8" s="211">
        <v>0</v>
      </c>
      <c r="P8" s="211">
        <v>0</v>
      </c>
      <c r="Q8" s="211">
        <v>0</v>
      </c>
      <c r="R8" s="211">
        <v>0</v>
      </c>
      <c r="S8" s="211">
        <v>0</v>
      </c>
      <c r="T8" s="211">
        <v>0</v>
      </c>
      <c r="U8" s="211">
        <v>0</v>
      </c>
      <c r="V8" s="211">
        <v>0</v>
      </c>
      <c r="W8" s="211">
        <v>0</v>
      </c>
      <c r="X8" s="211">
        <v>0</v>
      </c>
      <c r="Y8" s="211">
        <v>0</v>
      </c>
      <c r="Z8" s="211">
        <v>0</v>
      </c>
      <c r="AA8" s="211">
        <v>0</v>
      </c>
      <c r="AB8" s="211">
        <v>0</v>
      </c>
      <c r="AC8" s="211">
        <v>0</v>
      </c>
      <c r="AD8" s="211">
        <v>0</v>
      </c>
      <c r="AE8" s="211">
        <v>0</v>
      </c>
      <c r="AF8" s="211">
        <v>0</v>
      </c>
      <c r="AG8" s="211">
        <v>0</v>
      </c>
      <c r="AH8" s="211">
        <v>0</v>
      </c>
      <c r="AI8" s="211">
        <v>0</v>
      </c>
      <c r="AJ8" s="211">
        <v>0</v>
      </c>
      <c r="AK8" s="211">
        <v>34</v>
      </c>
      <c r="AL8" s="211">
        <v>0</v>
      </c>
      <c r="AM8" s="211">
        <v>0</v>
      </c>
      <c r="AN8" s="211">
        <v>0</v>
      </c>
    </row>
    <row r="9" spans="1:40" x14ac:dyDescent="0.3">
      <c r="A9" s="211" t="s">
        <v>178</v>
      </c>
      <c r="B9" s="236">
        <v>6</v>
      </c>
      <c r="C9" s="211">
        <v>40</v>
      </c>
      <c r="D9" s="211">
        <v>1</v>
      </c>
      <c r="E9" s="211">
        <v>6</v>
      </c>
      <c r="F9" s="211">
        <v>1035569</v>
      </c>
      <c r="G9" s="211">
        <v>0</v>
      </c>
      <c r="H9" s="211">
        <v>316018</v>
      </c>
      <c r="I9" s="211">
        <v>0</v>
      </c>
      <c r="J9" s="211">
        <v>0</v>
      </c>
      <c r="K9" s="211">
        <v>0</v>
      </c>
      <c r="L9" s="211">
        <v>0</v>
      </c>
      <c r="M9" s="211">
        <v>0</v>
      </c>
      <c r="N9" s="211">
        <v>496150</v>
      </c>
      <c r="O9" s="211">
        <v>0</v>
      </c>
      <c r="P9" s="211">
        <v>0</v>
      </c>
      <c r="Q9" s="211">
        <v>0</v>
      </c>
      <c r="R9" s="211">
        <v>0</v>
      </c>
      <c r="S9" s="211">
        <v>0</v>
      </c>
      <c r="T9" s="211">
        <v>0</v>
      </c>
      <c r="U9" s="211">
        <v>0</v>
      </c>
      <c r="V9" s="211">
        <v>0</v>
      </c>
      <c r="W9" s="211">
        <v>0</v>
      </c>
      <c r="X9" s="211">
        <v>0</v>
      </c>
      <c r="Y9" s="211">
        <v>0</v>
      </c>
      <c r="Z9" s="211">
        <v>0</v>
      </c>
      <c r="AA9" s="211">
        <v>0</v>
      </c>
      <c r="AB9" s="211">
        <v>0</v>
      </c>
      <c r="AC9" s="211">
        <v>0</v>
      </c>
      <c r="AD9" s="211">
        <v>0</v>
      </c>
      <c r="AE9" s="211">
        <v>0</v>
      </c>
      <c r="AF9" s="211">
        <v>0</v>
      </c>
      <c r="AG9" s="211">
        <v>0</v>
      </c>
      <c r="AH9" s="211">
        <v>49323</v>
      </c>
      <c r="AI9" s="211">
        <v>0</v>
      </c>
      <c r="AJ9" s="211">
        <v>0</v>
      </c>
      <c r="AK9" s="211">
        <v>159730</v>
      </c>
      <c r="AL9" s="211">
        <v>0</v>
      </c>
      <c r="AM9" s="211">
        <v>14348</v>
      </c>
      <c r="AN9" s="211">
        <v>0</v>
      </c>
    </row>
    <row r="10" spans="1:40" x14ac:dyDescent="0.3">
      <c r="A10" s="211" t="s">
        <v>179</v>
      </c>
      <c r="B10" s="236">
        <v>7</v>
      </c>
      <c r="C10" s="211">
        <v>40</v>
      </c>
      <c r="D10" s="211">
        <v>1</v>
      </c>
      <c r="E10" s="211">
        <v>10</v>
      </c>
      <c r="F10" s="211">
        <v>3000</v>
      </c>
      <c r="G10" s="211">
        <v>0</v>
      </c>
      <c r="H10" s="211">
        <v>0</v>
      </c>
      <c r="I10" s="211">
        <v>0</v>
      </c>
      <c r="J10" s="211">
        <v>0</v>
      </c>
      <c r="K10" s="211">
        <v>3000</v>
      </c>
      <c r="L10" s="211">
        <v>0</v>
      </c>
      <c r="M10" s="211">
        <v>0</v>
      </c>
      <c r="N10" s="211">
        <v>0</v>
      </c>
      <c r="O10" s="211">
        <v>0</v>
      </c>
      <c r="P10" s="211">
        <v>0</v>
      </c>
      <c r="Q10" s="211">
        <v>0</v>
      </c>
      <c r="R10" s="211">
        <v>0</v>
      </c>
      <c r="S10" s="211">
        <v>0</v>
      </c>
      <c r="T10" s="211">
        <v>0</v>
      </c>
      <c r="U10" s="211">
        <v>0</v>
      </c>
      <c r="V10" s="211">
        <v>0</v>
      </c>
      <c r="W10" s="211">
        <v>0</v>
      </c>
      <c r="X10" s="211">
        <v>0</v>
      </c>
      <c r="Y10" s="211">
        <v>0</v>
      </c>
      <c r="Z10" s="211">
        <v>0</v>
      </c>
      <c r="AA10" s="211">
        <v>0</v>
      </c>
      <c r="AB10" s="211">
        <v>0</v>
      </c>
      <c r="AC10" s="211">
        <v>0</v>
      </c>
      <c r="AD10" s="211">
        <v>0</v>
      </c>
      <c r="AE10" s="211">
        <v>0</v>
      </c>
      <c r="AF10" s="211">
        <v>0</v>
      </c>
      <c r="AG10" s="211">
        <v>0</v>
      </c>
      <c r="AH10" s="211">
        <v>0</v>
      </c>
      <c r="AI10" s="211">
        <v>0</v>
      </c>
      <c r="AJ10" s="211">
        <v>0</v>
      </c>
      <c r="AK10" s="211">
        <v>0</v>
      </c>
      <c r="AL10" s="211">
        <v>0</v>
      </c>
      <c r="AM10" s="211">
        <v>0</v>
      </c>
      <c r="AN10" s="211">
        <v>0</v>
      </c>
    </row>
    <row r="11" spans="1:40" x14ac:dyDescent="0.3">
      <c r="A11" s="211" t="s">
        <v>180</v>
      </c>
      <c r="B11" s="236">
        <v>8</v>
      </c>
      <c r="C11" s="211">
        <v>40</v>
      </c>
      <c r="D11" s="211">
        <v>1</v>
      </c>
      <c r="E11" s="211">
        <v>11</v>
      </c>
      <c r="F11" s="211">
        <v>4765.25</v>
      </c>
      <c r="G11" s="211">
        <v>0</v>
      </c>
      <c r="H11" s="211">
        <v>1681.9166666666667</v>
      </c>
      <c r="I11" s="211">
        <v>0</v>
      </c>
      <c r="J11" s="211">
        <v>0</v>
      </c>
      <c r="K11" s="211">
        <v>3083.3333333333335</v>
      </c>
      <c r="L11" s="211">
        <v>0</v>
      </c>
      <c r="M11" s="211">
        <v>0</v>
      </c>
      <c r="N11" s="211">
        <v>0</v>
      </c>
      <c r="O11" s="211">
        <v>0</v>
      </c>
      <c r="P11" s="211">
        <v>0</v>
      </c>
      <c r="Q11" s="211">
        <v>0</v>
      </c>
      <c r="R11" s="211">
        <v>0</v>
      </c>
      <c r="S11" s="211">
        <v>0</v>
      </c>
      <c r="T11" s="211">
        <v>0</v>
      </c>
      <c r="U11" s="211">
        <v>0</v>
      </c>
      <c r="V11" s="211">
        <v>0</v>
      </c>
      <c r="W11" s="211">
        <v>0</v>
      </c>
      <c r="X11" s="211">
        <v>0</v>
      </c>
      <c r="Y11" s="211">
        <v>0</v>
      </c>
      <c r="Z11" s="211">
        <v>0</v>
      </c>
      <c r="AA11" s="211">
        <v>0</v>
      </c>
      <c r="AB11" s="211">
        <v>0</v>
      </c>
      <c r="AC11" s="211">
        <v>0</v>
      </c>
      <c r="AD11" s="211">
        <v>0</v>
      </c>
      <c r="AE11" s="211">
        <v>0</v>
      </c>
      <c r="AF11" s="211">
        <v>0</v>
      </c>
      <c r="AG11" s="211">
        <v>0</v>
      </c>
      <c r="AH11" s="211">
        <v>0</v>
      </c>
      <c r="AI11" s="211">
        <v>0</v>
      </c>
      <c r="AJ11" s="211">
        <v>0</v>
      </c>
      <c r="AK11" s="211">
        <v>0</v>
      </c>
      <c r="AL11" s="211">
        <v>0</v>
      </c>
      <c r="AM11" s="211">
        <v>0</v>
      </c>
      <c r="AN11" s="211">
        <v>0</v>
      </c>
    </row>
    <row r="12" spans="1:40" x14ac:dyDescent="0.3">
      <c r="A12" s="211" t="s">
        <v>181</v>
      </c>
      <c r="B12" s="236">
        <v>9</v>
      </c>
      <c r="C12" s="211">
        <v>40</v>
      </c>
      <c r="D12" s="211">
        <v>2</v>
      </c>
      <c r="E12" s="211">
        <v>1</v>
      </c>
      <c r="F12" s="211">
        <v>33.049999999999997</v>
      </c>
      <c r="G12" s="211">
        <v>0</v>
      </c>
      <c r="H12" s="211">
        <v>5.75</v>
      </c>
      <c r="I12" s="211">
        <v>0</v>
      </c>
      <c r="J12" s="211">
        <v>0</v>
      </c>
      <c r="K12" s="211">
        <v>0</v>
      </c>
      <c r="L12" s="211">
        <v>0</v>
      </c>
      <c r="M12" s="211">
        <v>0</v>
      </c>
      <c r="N12" s="211">
        <v>19</v>
      </c>
      <c r="O12" s="211">
        <v>0</v>
      </c>
      <c r="P12" s="211">
        <v>0</v>
      </c>
      <c r="Q12" s="211">
        <v>0</v>
      </c>
      <c r="R12" s="211">
        <v>0</v>
      </c>
      <c r="S12" s="211">
        <v>0</v>
      </c>
      <c r="T12" s="211">
        <v>0</v>
      </c>
      <c r="U12" s="211">
        <v>0</v>
      </c>
      <c r="V12" s="211">
        <v>0</v>
      </c>
      <c r="W12" s="211">
        <v>0</v>
      </c>
      <c r="X12" s="211">
        <v>0</v>
      </c>
      <c r="Y12" s="211">
        <v>0</v>
      </c>
      <c r="Z12" s="211">
        <v>0</v>
      </c>
      <c r="AA12" s="211">
        <v>0</v>
      </c>
      <c r="AB12" s="211">
        <v>0</v>
      </c>
      <c r="AC12" s="211">
        <v>0</v>
      </c>
      <c r="AD12" s="211">
        <v>0</v>
      </c>
      <c r="AE12" s="211">
        <v>0</v>
      </c>
      <c r="AF12" s="211">
        <v>0</v>
      </c>
      <c r="AG12" s="211">
        <v>0</v>
      </c>
      <c r="AH12" s="211">
        <v>3</v>
      </c>
      <c r="AI12" s="211">
        <v>0</v>
      </c>
      <c r="AJ12" s="211">
        <v>0</v>
      </c>
      <c r="AK12" s="211">
        <v>4.3</v>
      </c>
      <c r="AL12" s="211">
        <v>0</v>
      </c>
      <c r="AM12" s="211">
        <v>1</v>
      </c>
      <c r="AN12" s="211">
        <v>0</v>
      </c>
    </row>
    <row r="13" spans="1:40" x14ac:dyDescent="0.3">
      <c r="A13" s="211" t="s">
        <v>182</v>
      </c>
      <c r="B13" s="236">
        <v>10</v>
      </c>
      <c r="C13" s="211">
        <v>40</v>
      </c>
      <c r="D13" s="211">
        <v>2</v>
      </c>
      <c r="E13" s="211">
        <v>2</v>
      </c>
      <c r="F13" s="211">
        <v>4616.8999999999996</v>
      </c>
      <c r="G13" s="211">
        <v>0</v>
      </c>
      <c r="H13" s="211">
        <v>824.8</v>
      </c>
      <c r="I13" s="211">
        <v>0</v>
      </c>
      <c r="J13" s="211">
        <v>0</v>
      </c>
      <c r="K13" s="211">
        <v>0</v>
      </c>
      <c r="L13" s="211">
        <v>0</v>
      </c>
      <c r="M13" s="211">
        <v>0</v>
      </c>
      <c r="N13" s="211">
        <v>2616.1</v>
      </c>
      <c r="O13" s="211">
        <v>0</v>
      </c>
      <c r="P13" s="211">
        <v>0</v>
      </c>
      <c r="Q13" s="211">
        <v>0</v>
      </c>
      <c r="R13" s="211">
        <v>0</v>
      </c>
      <c r="S13" s="211">
        <v>0</v>
      </c>
      <c r="T13" s="211">
        <v>0</v>
      </c>
      <c r="U13" s="211">
        <v>0</v>
      </c>
      <c r="V13" s="211">
        <v>0</v>
      </c>
      <c r="W13" s="211">
        <v>0</v>
      </c>
      <c r="X13" s="211">
        <v>0</v>
      </c>
      <c r="Y13" s="211">
        <v>0</v>
      </c>
      <c r="Z13" s="211">
        <v>0</v>
      </c>
      <c r="AA13" s="211">
        <v>0</v>
      </c>
      <c r="AB13" s="211">
        <v>0</v>
      </c>
      <c r="AC13" s="211">
        <v>0</v>
      </c>
      <c r="AD13" s="211">
        <v>0</v>
      </c>
      <c r="AE13" s="211">
        <v>0</v>
      </c>
      <c r="AF13" s="211">
        <v>0</v>
      </c>
      <c r="AG13" s="211">
        <v>0</v>
      </c>
      <c r="AH13" s="211">
        <v>408</v>
      </c>
      <c r="AI13" s="211">
        <v>0</v>
      </c>
      <c r="AJ13" s="211">
        <v>0</v>
      </c>
      <c r="AK13" s="211">
        <v>608</v>
      </c>
      <c r="AL13" s="211">
        <v>0</v>
      </c>
      <c r="AM13" s="211">
        <v>160</v>
      </c>
      <c r="AN13" s="211">
        <v>0</v>
      </c>
    </row>
    <row r="14" spans="1:40" x14ac:dyDescent="0.3">
      <c r="A14" s="211" t="s">
        <v>183</v>
      </c>
      <c r="B14" s="236">
        <v>11</v>
      </c>
      <c r="C14" s="211">
        <v>40</v>
      </c>
      <c r="D14" s="211">
        <v>2</v>
      </c>
      <c r="E14" s="211">
        <v>3</v>
      </c>
      <c r="F14" s="211">
        <v>34</v>
      </c>
      <c r="G14" s="211">
        <v>0</v>
      </c>
      <c r="H14" s="211">
        <v>23</v>
      </c>
      <c r="I14" s="211">
        <v>0</v>
      </c>
      <c r="J14" s="211">
        <v>0</v>
      </c>
      <c r="K14" s="211">
        <v>0</v>
      </c>
      <c r="L14" s="211">
        <v>0</v>
      </c>
      <c r="M14" s="211">
        <v>0</v>
      </c>
      <c r="N14" s="211">
        <v>11</v>
      </c>
      <c r="O14" s="211">
        <v>0</v>
      </c>
      <c r="P14" s="211">
        <v>0</v>
      </c>
      <c r="Q14" s="211">
        <v>0</v>
      </c>
      <c r="R14" s="211">
        <v>0</v>
      </c>
      <c r="S14" s="211">
        <v>0</v>
      </c>
      <c r="T14" s="211">
        <v>0</v>
      </c>
      <c r="U14" s="211">
        <v>0</v>
      </c>
      <c r="V14" s="211">
        <v>0</v>
      </c>
      <c r="W14" s="211">
        <v>0</v>
      </c>
      <c r="X14" s="211">
        <v>0</v>
      </c>
      <c r="Y14" s="211">
        <v>0</v>
      </c>
      <c r="Z14" s="211">
        <v>0</v>
      </c>
      <c r="AA14" s="211">
        <v>0</v>
      </c>
      <c r="AB14" s="211">
        <v>0</v>
      </c>
      <c r="AC14" s="211">
        <v>0</v>
      </c>
      <c r="AD14" s="211">
        <v>0</v>
      </c>
      <c r="AE14" s="211">
        <v>0</v>
      </c>
      <c r="AF14" s="211">
        <v>0</v>
      </c>
      <c r="AG14" s="211">
        <v>0</v>
      </c>
      <c r="AH14" s="211">
        <v>0</v>
      </c>
      <c r="AI14" s="211">
        <v>0</v>
      </c>
      <c r="AJ14" s="211">
        <v>0</v>
      </c>
      <c r="AK14" s="211">
        <v>0</v>
      </c>
      <c r="AL14" s="211">
        <v>0</v>
      </c>
      <c r="AM14" s="211">
        <v>0</v>
      </c>
      <c r="AN14" s="211">
        <v>0</v>
      </c>
    </row>
    <row r="15" spans="1:40" x14ac:dyDescent="0.3">
      <c r="A15" s="211" t="s">
        <v>184</v>
      </c>
      <c r="B15" s="236">
        <v>12</v>
      </c>
      <c r="C15" s="211">
        <v>40</v>
      </c>
      <c r="D15" s="211">
        <v>2</v>
      </c>
      <c r="E15" s="211">
        <v>4</v>
      </c>
      <c r="F15" s="211">
        <v>148</v>
      </c>
      <c r="G15" s="211">
        <v>0</v>
      </c>
      <c r="H15" s="211">
        <v>20</v>
      </c>
      <c r="I15" s="211">
        <v>0</v>
      </c>
      <c r="J15" s="211">
        <v>0</v>
      </c>
      <c r="K15" s="211">
        <v>0</v>
      </c>
      <c r="L15" s="211">
        <v>0</v>
      </c>
      <c r="M15" s="211">
        <v>0</v>
      </c>
      <c r="N15" s="211">
        <v>109</v>
      </c>
      <c r="O15" s="211">
        <v>0</v>
      </c>
      <c r="P15" s="211">
        <v>0</v>
      </c>
      <c r="Q15" s="211">
        <v>0</v>
      </c>
      <c r="R15" s="211">
        <v>0</v>
      </c>
      <c r="S15" s="211">
        <v>0</v>
      </c>
      <c r="T15" s="211">
        <v>0</v>
      </c>
      <c r="U15" s="211">
        <v>0</v>
      </c>
      <c r="V15" s="211">
        <v>0</v>
      </c>
      <c r="W15" s="211">
        <v>0</v>
      </c>
      <c r="X15" s="211">
        <v>0</v>
      </c>
      <c r="Y15" s="211">
        <v>0</v>
      </c>
      <c r="Z15" s="211">
        <v>0</v>
      </c>
      <c r="AA15" s="211">
        <v>0</v>
      </c>
      <c r="AB15" s="211">
        <v>0</v>
      </c>
      <c r="AC15" s="211">
        <v>0</v>
      </c>
      <c r="AD15" s="211">
        <v>0</v>
      </c>
      <c r="AE15" s="211">
        <v>0</v>
      </c>
      <c r="AF15" s="211">
        <v>0</v>
      </c>
      <c r="AG15" s="211">
        <v>0</v>
      </c>
      <c r="AH15" s="211">
        <v>0</v>
      </c>
      <c r="AI15" s="211">
        <v>0</v>
      </c>
      <c r="AJ15" s="211">
        <v>0</v>
      </c>
      <c r="AK15" s="211">
        <v>19</v>
      </c>
      <c r="AL15" s="211">
        <v>0</v>
      </c>
      <c r="AM15" s="211">
        <v>0</v>
      </c>
      <c r="AN15" s="211">
        <v>0</v>
      </c>
    </row>
    <row r="16" spans="1:40" x14ac:dyDescent="0.3">
      <c r="A16" s="211" t="s">
        <v>172</v>
      </c>
      <c r="B16" s="236">
        <v>2014</v>
      </c>
      <c r="C16" s="211">
        <v>40</v>
      </c>
      <c r="D16" s="211">
        <v>2</v>
      </c>
      <c r="E16" s="211">
        <v>6</v>
      </c>
      <c r="F16" s="211">
        <v>1001102</v>
      </c>
      <c r="G16" s="211">
        <v>0</v>
      </c>
      <c r="H16" s="211">
        <v>317877</v>
      </c>
      <c r="I16" s="211">
        <v>0</v>
      </c>
      <c r="J16" s="211">
        <v>0</v>
      </c>
      <c r="K16" s="211">
        <v>0</v>
      </c>
      <c r="L16" s="211">
        <v>0</v>
      </c>
      <c r="M16" s="211">
        <v>0</v>
      </c>
      <c r="N16" s="211">
        <v>481829</v>
      </c>
      <c r="O16" s="211">
        <v>0</v>
      </c>
      <c r="P16" s="211">
        <v>0</v>
      </c>
      <c r="Q16" s="211">
        <v>0</v>
      </c>
      <c r="R16" s="211">
        <v>0</v>
      </c>
      <c r="S16" s="211">
        <v>0</v>
      </c>
      <c r="T16" s="211">
        <v>0</v>
      </c>
      <c r="U16" s="211">
        <v>0</v>
      </c>
      <c r="V16" s="211">
        <v>0</v>
      </c>
      <c r="W16" s="211">
        <v>0</v>
      </c>
      <c r="X16" s="211">
        <v>0</v>
      </c>
      <c r="Y16" s="211">
        <v>0</v>
      </c>
      <c r="Z16" s="211">
        <v>0</v>
      </c>
      <c r="AA16" s="211">
        <v>0</v>
      </c>
      <c r="AB16" s="211">
        <v>0</v>
      </c>
      <c r="AC16" s="211">
        <v>0</v>
      </c>
      <c r="AD16" s="211">
        <v>0</v>
      </c>
      <c r="AE16" s="211">
        <v>0</v>
      </c>
      <c r="AF16" s="211">
        <v>0</v>
      </c>
      <c r="AG16" s="211">
        <v>0</v>
      </c>
      <c r="AH16" s="211">
        <v>48491</v>
      </c>
      <c r="AI16" s="211">
        <v>0</v>
      </c>
      <c r="AJ16" s="211">
        <v>0</v>
      </c>
      <c r="AK16" s="211">
        <v>137905</v>
      </c>
      <c r="AL16" s="211">
        <v>0</v>
      </c>
      <c r="AM16" s="211">
        <v>15000</v>
      </c>
      <c r="AN16" s="211">
        <v>0</v>
      </c>
    </row>
    <row r="17" spans="3:40" x14ac:dyDescent="0.3">
      <c r="C17" s="211">
        <v>40</v>
      </c>
      <c r="D17" s="211">
        <v>2</v>
      </c>
      <c r="E17" s="211">
        <v>10</v>
      </c>
      <c r="F17" s="211">
        <v>6750</v>
      </c>
      <c r="G17" s="211">
        <v>0</v>
      </c>
      <c r="H17" s="211">
        <v>0</v>
      </c>
      <c r="I17" s="211">
        <v>0</v>
      </c>
      <c r="J17" s="211">
        <v>0</v>
      </c>
      <c r="K17" s="211">
        <v>6750</v>
      </c>
      <c r="L17" s="211">
        <v>0</v>
      </c>
      <c r="M17" s="211">
        <v>0</v>
      </c>
      <c r="N17" s="211">
        <v>0</v>
      </c>
      <c r="O17" s="211">
        <v>0</v>
      </c>
      <c r="P17" s="211">
        <v>0</v>
      </c>
      <c r="Q17" s="211">
        <v>0</v>
      </c>
      <c r="R17" s="211">
        <v>0</v>
      </c>
      <c r="S17" s="211">
        <v>0</v>
      </c>
      <c r="T17" s="211">
        <v>0</v>
      </c>
      <c r="U17" s="211">
        <v>0</v>
      </c>
      <c r="V17" s="211">
        <v>0</v>
      </c>
      <c r="W17" s="211">
        <v>0</v>
      </c>
      <c r="X17" s="211">
        <v>0</v>
      </c>
      <c r="Y17" s="211">
        <v>0</v>
      </c>
      <c r="Z17" s="211">
        <v>0</v>
      </c>
      <c r="AA17" s="211">
        <v>0</v>
      </c>
      <c r="AB17" s="211">
        <v>0</v>
      </c>
      <c r="AC17" s="211">
        <v>0</v>
      </c>
      <c r="AD17" s="211">
        <v>0</v>
      </c>
      <c r="AE17" s="211">
        <v>0</v>
      </c>
      <c r="AF17" s="211">
        <v>0</v>
      </c>
      <c r="AG17" s="211">
        <v>0</v>
      </c>
      <c r="AH17" s="211">
        <v>0</v>
      </c>
      <c r="AI17" s="211">
        <v>0</v>
      </c>
      <c r="AJ17" s="211">
        <v>0</v>
      </c>
      <c r="AK17" s="211">
        <v>0</v>
      </c>
      <c r="AL17" s="211">
        <v>0</v>
      </c>
      <c r="AM17" s="211">
        <v>0</v>
      </c>
      <c r="AN17" s="211">
        <v>0</v>
      </c>
    </row>
    <row r="18" spans="3:40" x14ac:dyDescent="0.3">
      <c r="C18" s="211">
        <v>40</v>
      </c>
      <c r="D18" s="211">
        <v>2</v>
      </c>
      <c r="E18" s="211">
        <v>11</v>
      </c>
      <c r="F18" s="211">
        <v>4765.25</v>
      </c>
      <c r="G18" s="211">
        <v>0</v>
      </c>
      <c r="H18" s="211">
        <v>1681.9166666666667</v>
      </c>
      <c r="I18" s="211">
        <v>0</v>
      </c>
      <c r="J18" s="211">
        <v>0</v>
      </c>
      <c r="K18" s="211">
        <v>3083.3333333333335</v>
      </c>
      <c r="L18" s="211">
        <v>0</v>
      </c>
      <c r="M18" s="211">
        <v>0</v>
      </c>
      <c r="N18" s="211">
        <v>0</v>
      </c>
      <c r="O18" s="211">
        <v>0</v>
      </c>
      <c r="P18" s="211">
        <v>0</v>
      </c>
      <c r="Q18" s="211">
        <v>0</v>
      </c>
      <c r="R18" s="211">
        <v>0</v>
      </c>
      <c r="S18" s="211">
        <v>0</v>
      </c>
      <c r="T18" s="211">
        <v>0</v>
      </c>
      <c r="U18" s="211">
        <v>0</v>
      </c>
      <c r="V18" s="211">
        <v>0</v>
      </c>
      <c r="W18" s="211">
        <v>0</v>
      </c>
      <c r="X18" s="211">
        <v>0</v>
      </c>
      <c r="Y18" s="211">
        <v>0</v>
      </c>
      <c r="Z18" s="211">
        <v>0</v>
      </c>
      <c r="AA18" s="211">
        <v>0</v>
      </c>
      <c r="AB18" s="211">
        <v>0</v>
      </c>
      <c r="AC18" s="211">
        <v>0</v>
      </c>
      <c r="AD18" s="211">
        <v>0</v>
      </c>
      <c r="AE18" s="211">
        <v>0</v>
      </c>
      <c r="AF18" s="211">
        <v>0</v>
      </c>
      <c r="AG18" s="211">
        <v>0</v>
      </c>
      <c r="AH18" s="211">
        <v>0</v>
      </c>
      <c r="AI18" s="211">
        <v>0</v>
      </c>
      <c r="AJ18" s="211">
        <v>0</v>
      </c>
      <c r="AK18" s="211">
        <v>0</v>
      </c>
      <c r="AL18" s="211">
        <v>0</v>
      </c>
      <c r="AM18" s="211">
        <v>0</v>
      </c>
      <c r="AN18" s="211">
        <v>0</v>
      </c>
    </row>
    <row r="19" spans="3:40" x14ac:dyDescent="0.3">
      <c r="C19" s="211">
        <v>40</v>
      </c>
      <c r="D19" s="211">
        <v>3</v>
      </c>
      <c r="E19" s="211">
        <v>1</v>
      </c>
      <c r="F19" s="211">
        <v>33.049999999999997</v>
      </c>
      <c r="G19" s="211">
        <v>0</v>
      </c>
      <c r="H19" s="211">
        <v>5.75</v>
      </c>
      <c r="I19" s="211">
        <v>0</v>
      </c>
      <c r="J19" s="211">
        <v>0</v>
      </c>
      <c r="K19" s="211">
        <v>0</v>
      </c>
      <c r="L19" s="211">
        <v>0</v>
      </c>
      <c r="M19" s="211">
        <v>0</v>
      </c>
      <c r="N19" s="211">
        <v>19</v>
      </c>
      <c r="O19" s="211">
        <v>0</v>
      </c>
      <c r="P19" s="211">
        <v>0</v>
      </c>
      <c r="Q19" s="211">
        <v>0</v>
      </c>
      <c r="R19" s="211">
        <v>0</v>
      </c>
      <c r="S19" s="211">
        <v>0</v>
      </c>
      <c r="T19" s="211">
        <v>0</v>
      </c>
      <c r="U19" s="211">
        <v>0</v>
      </c>
      <c r="V19" s="211">
        <v>0</v>
      </c>
      <c r="W19" s="211">
        <v>0</v>
      </c>
      <c r="X19" s="211">
        <v>0</v>
      </c>
      <c r="Y19" s="211">
        <v>0</v>
      </c>
      <c r="Z19" s="211">
        <v>0</v>
      </c>
      <c r="AA19" s="211">
        <v>0</v>
      </c>
      <c r="AB19" s="211">
        <v>0</v>
      </c>
      <c r="AC19" s="211">
        <v>0</v>
      </c>
      <c r="AD19" s="211">
        <v>0</v>
      </c>
      <c r="AE19" s="211">
        <v>0</v>
      </c>
      <c r="AF19" s="211">
        <v>0</v>
      </c>
      <c r="AG19" s="211">
        <v>0</v>
      </c>
      <c r="AH19" s="211">
        <v>3</v>
      </c>
      <c r="AI19" s="211">
        <v>0</v>
      </c>
      <c r="AJ19" s="211">
        <v>0</v>
      </c>
      <c r="AK19" s="211">
        <v>4.3</v>
      </c>
      <c r="AL19" s="211">
        <v>0</v>
      </c>
      <c r="AM19" s="211">
        <v>1</v>
      </c>
      <c r="AN19" s="211">
        <v>0</v>
      </c>
    </row>
    <row r="20" spans="3:40" x14ac:dyDescent="0.3">
      <c r="C20" s="211">
        <v>40</v>
      </c>
      <c r="D20" s="211">
        <v>3</v>
      </c>
      <c r="E20" s="211">
        <v>2</v>
      </c>
      <c r="F20" s="211">
        <v>5002.8</v>
      </c>
      <c r="G20" s="211">
        <v>0</v>
      </c>
      <c r="H20" s="211">
        <v>896.8</v>
      </c>
      <c r="I20" s="211">
        <v>0</v>
      </c>
      <c r="J20" s="211">
        <v>0</v>
      </c>
      <c r="K20" s="211">
        <v>0</v>
      </c>
      <c r="L20" s="211">
        <v>0</v>
      </c>
      <c r="M20" s="211">
        <v>0</v>
      </c>
      <c r="N20" s="211">
        <v>2943.6</v>
      </c>
      <c r="O20" s="211">
        <v>0</v>
      </c>
      <c r="P20" s="211">
        <v>0</v>
      </c>
      <c r="Q20" s="211">
        <v>0</v>
      </c>
      <c r="R20" s="211">
        <v>0</v>
      </c>
      <c r="S20" s="211">
        <v>0</v>
      </c>
      <c r="T20" s="211">
        <v>0</v>
      </c>
      <c r="U20" s="211">
        <v>0</v>
      </c>
      <c r="V20" s="211">
        <v>0</v>
      </c>
      <c r="W20" s="211">
        <v>0</v>
      </c>
      <c r="X20" s="211">
        <v>0</v>
      </c>
      <c r="Y20" s="211">
        <v>0</v>
      </c>
      <c r="Z20" s="211">
        <v>0</v>
      </c>
      <c r="AA20" s="211">
        <v>0</v>
      </c>
      <c r="AB20" s="211">
        <v>0</v>
      </c>
      <c r="AC20" s="211">
        <v>0</v>
      </c>
      <c r="AD20" s="211">
        <v>0</v>
      </c>
      <c r="AE20" s="211">
        <v>0</v>
      </c>
      <c r="AF20" s="211">
        <v>0</v>
      </c>
      <c r="AG20" s="211">
        <v>0</v>
      </c>
      <c r="AH20" s="211">
        <v>336</v>
      </c>
      <c r="AI20" s="211">
        <v>0</v>
      </c>
      <c r="AJ20" s="211">
        <v>0</v>
      </c>
      <c r="AK20" s="211">
        <v>666.4</v>
      </c>
      <c r="AL20" s="211">
        <v>0</v>
      </c>
      <c r="AM20" s="211">
        <v>160</v>
      </c>
      <c r="AN20" s="211">
        <v>0</v>
      </c>
    </row>
    <row r="21" spans="3:40" x14ac:dyDescent="0.3">
      <c r="C21" s="211">
        <v>40</v>
      </c>
      <c r="D21" s="211">
        <v>3</v>
      </c>
      <c r="E21" s="211">
        <v>3</v>
      </c>
      <c r="F21" s="211">
        <v>28</v>
      </c>
      <c r="G21" s="211">
        <v>0</v>
      </c>
      <c r="H21" s="211">
        <v>20</v>
      </c>
      <c r="I21" s="211">
        <v>0</v>
      </c>
      <c r="J21" s="211">
        <v>0</v>
      </c>
      <c r="K21" s="211">
        <v>0</v>
      </c>
      <c r="L21" s="211">
        <v>0</v>
      </c>
      <c r="M21" s="211">
        <v>0</v>
      </c>
      <c r="N21" s="211">
        <v>8</v>
      </c>
      <c r="O21" s="211">
        <v>0</v>
      </c>
      <c r="P21" s="211">
        <v>0</v>
      </c>
      <c r="Q21" s="211">
        <v>0</v>
      </c>
      <c r="R21" s="211">
        <v>0</v>
      </c>
      <c r="S21" s="211">
        <v>0</v>
      </c>
      <c r="T21" s="211">
        <v>0</v>
      </c>
      <c r="U21" s="211">
        <v>0</v>
      </c>
      <c r="V21" s="211">
        <v>0</v>
      </c>
      <c r="W21" s="211">
        <v>0</v>
      </c>
      <c r="X21" s="211">
        <v>0</v>
      </c>
      <c r="Y21" s="211">
        <v>0</v>
      </c>
      <c r="Z21" s="211">
        <v>0</v>
      </c>
      <c r="AA21" s="211">
        <v>0</v>
      </c>
      <c r="AB21" s="211">
        <v>0</v>
      </c>
      <c r="AC21" s="211">
        <v>0</v>
      </c>
      <c r="AD21" s="211">
        <v>0</v>
      </c>
      <c r="AE21" s="211">
        <v>0</v>
      </c>
      <c r="AF21" s="211">
        <v>0</v>
      </c>
      <c r="AG21" s="211">
        <v>0</v>
      </c>
      <c r="AH21" s="211">
        <v>0</v>
      </c>
      <c r="AI21" s="211">
        <v>0</v>
      </c>
      <c r="AJ21" s="211">
        <v>0</v>
      </c>
      <c r="AK21" s="211">
        <v>0</v>
      </c>
      <c r="AL21" s="211">
        <v>0</v>
      </c>
      <c r="AM21" s="211">
        <v>0</v>
      </c>
      <c r="AN21" s="211">
        <v>0</v>
      </c>
    </row>
    <row r="22" spans="3:40" x14ac:dyDescent="0.3">
      <c r="C22" s="211">
        <v>40</v>
      </c>
      <c r="D22" s="211">
        <v>3</v>
      </c>
      <c r="E22" s="211">
        <v>4</v>
      </c>
      <c r="F22" s="211">
        <v>193</v>
      </c>
      <c r="G22" s="211">
        <v>0</v>
      </c>
      <c r="H22" s="211">
        <v>15</v>
      </c>
      <c r="I22" s="211">
        <v>0</v>
      </c>
      <c r="J22" s="211">
        <v>0</v>
      </c>
      <c r="K22" s="211">
        <v>0</v>
      </c>
      <c r="L22" s="211">
        <v>0</v>
      </c>
      <c r="M22" s="211">
        <v>0</v>
      </c>
      <c r="N22" s="211">
        <v>139</v>
      </c>
      <c r="O22" s="211">
        <v>0</v>
      </c>
      <c r="P22" s="211">
        <v>0</v>
      </c>
      <c r="Q22" s="211">
        <v>0</v>
      </c>
      <c r="R22" s="211">
        <v>0</v>
      </c>
      <c r="S22" s="211">
        <v>0</v>
      </c>
      <c r="T22" s="211">
        <v>0</v>
      </c>
      <c r="U22" s="211">
        <v>0</v>
      </c>
      <c r="V22" s="211">
        <v>0</v>
      </c>
      <c r="W22" s="211">
        <v>0</v>
      </c>
      <c r="X22" s="211">
        <v>0</v>
      </c>
      <c r="Y22" s="211">
        <v>0</v>
      </c>
      <c r="Z22" s="211">
        <v>0</v>
      </c>
      <c r="AA22" s="211">
        <v>0</v>
      </c>
      <c r="AB22" s="211">
        <v>0</v>
      </c>
      <c r="AC22" s="211">
        <v>0</v>
      </c>
      <c r="AD22" s="211">
        <v>0</v>
      </c>
      <c r="AE22" s="211">
        <v>0</v>
      </c>
      <c r="AF22" s="211">
        <v>0</v>
      </c>
      <c r="AG22" s="211">
        <v>0</v>
      </c>
      <c r="AH22" s="211">
        <v>0</v>
      </c>
      <c r="AI22" s="211">
        <v>0</v>
      </c>
      <c r="AJ22" s="211">
        <v>0</v>
      </c>
      <c r="AK22" s="211">
        <v>39</v>
      </c>
      <c r="AL22" s="211">
        <v>0</v>
      </c>
      <c r="AM22" s="211">
        <v>0</v>
      </c>
      <c r="AN22" s="211">
        <v>0</v>
      </c>
    </row>
    <row r="23" spans="3:40" x14ac:dyDescent="0.3">
      <c r="C23" s="211">
        <v>40</v>
      </c>
      <c r="D23" s="211">
        <v>3</v>
      </c>
      <c r="E23" s="211">
        <v>6</v>
      </c>
      <c r="F23" s="211">
        <v>1024528</v>
      </c>
      <c r="G23" s="211">
        <v>12000</v>
      </c>
      <c r="H23" s="211">
        <v>308134</v>
      </c>
      <c r="I23" s="211">
        <v>0</v>
      </c>
      <c r="J23" s="211">
        <v>0</v>
      </c>
      <c r="K23" s="211">
        <v>0</v>
      </c>
      <c r="L23" s="211">
        <v>0</v>
      </c>
      <c r="M23" s="211">
        <v>0</v>
      </c>
      <c r="N23" s="211">
        <v>492690</v>
      </c>
      <c r="O23" s="211">
        <v>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1">
        <v>0</v>
      </c>
      <c r="W23" s="211">
        <v>0</v>
      </c>
      <c r="X23" s="211">
        <v>0</v>
      </c>
      <c r="Y23" s="211">
        <v>0</v>
      </c>
      <c r="Z23" s="211">
        <v>0</v>
      </c>
      <c r="AA23" s="211">
        <v>0</v>
      </c>
      <c r="AB23" s="211">
        <v>0</v>
      </c>
      <c r="AC23" s="211">
        <v>0</v>
      </c>
      <c r="AD23" s="211">
        <v>0</v>
      </c>
      <c r="AE23" s="211">
        <v>0</v>
      </c>
      <c r="AF23" s="211">
        <v>0</v>
      </c>
      <c r="AG23" s="211">
        <v>0</v>
      </c>
      <c r="AH23" s="211">
        <v>37808</v>
      </c>
      <c r="AI23" s="211">
        <v>0</v>
      </c>
      <c r="AJ23" s="211">
        <v>0</v>
      </c>
      <c r="AK23" s="211">
        <v>158911</v>
      </c>
      <c r="AL23" s="211">
        <v>0</v>
      </c>
      <c r="AM23" s="211">
        <v>14985</v>
      </c>
      <c r="AN23" s="211">
        <v>0</v>
      </c>
    </row>
    <row r="24" spans="3:40" x14ac:dyDescent="0.3">
      <c r="C24" s="211">
        <v>40</v>
      </c>
      <c r="D24" s="211">
        <v>3</v>
      </c>
      <c r="E24" s="211">
        <v>10</v>
      </c>
      <c r="F24" s="211">
        <v>9900</v>
      </c>
      <c r="G24" s="211">
        <v>0</v>
      </c>
      <c r="H24" s="211">
        <v>4750</v>
      </c>
      <c r="I24" s="211">
        <v>0</v>
      </c>
      <c r="J24" s="211">
        <v>0</v>
      </c>
      <c r="K24" s="211">
        <v>5150</v>
      </c>
      <c r="L24" s="211">
        <v>0</v>
      </c>
      <c r="M24" s="211">
        <v>0</v>
      </c>
      <c r="N24" s="211">
        <v>0</v>
      </c>
      <c r="O24" s="211">
        <v>0</v>
      </c>
      <c r="P24" s="211">
        <v>0</v>
      </c>
      <c r="Q24" s="211">
        <v>0</v>
      </c>
      <c r="R24" s="211">
        <v>0</v>
      </c>
      <c r="S24" s="211">
        <v>0</v>
      </c>
      <c r="T24" s="211">
        <v>0</v>
      </c>
      <c r="U24" s="211">
        <v>0</v>
      </c>
      <c r="V24" s="211">
        <v>0</v>
      </c>
      <c r="W24" s="211">
        <v>0</v>
      </c>
      <c r="X24" s="211">
        <v>0</v>
      </c>
      <c r="Y24" s="211">
        <v>0</v>
      </c>
      <c r="Z24" s="211">
        <v>0</v>
      </c>
      <c r="AA24" s="211">
        <v>0</v>
      </c>
      <c r="AB24" s="211">
        <v>0</v>
      </c>
      <c r="AC24" s="211">
        <v>0</v>
      </c>
      <c r="AD24" s="211">
        <v>0</v>
      </c>
      <c r="AE24" s="211">
        <v>0</v>
      </c>
      <c r="AF24" s="211">
        <v>0</v>
      </c>
      <c r="AG24" s="211">
        <v>0</v>
      </c>
      <c r="AH24" s="211">
        <v>0</v>
      </c>
      <c r="AI24" s="211">
        <v>0</v>
      </c>
      <c r="AJ24" s="211">
        <v>0</v>
      </c>
      <c r="AK24" s="211">
        <v>0</v>
      </c>
      <c r="AL24" s="211">
        <v>0</v>
      </c>
      <c r="AM24" s="211">
        <v>0</v>
      </c>
      <c r="AN24" s="211">
        <v>0</v>
      </c>
    </row>
    <row r="25" spans="3:40" x14ac:dyDescent="0.3">
      <c r="C25" s="211">
        <v>40</v>
      </c>
      <c r="D25" s="211">
        <v>3</v>
      </c>
      <c r="E25" s="211">
        <v>11</v>
      </c>
      <c r="F25" s="211">
        <v>4765.25</v>
      </c>
      <c r="G25" s="211">
        <v>0</v>
      </c>
      <c r="H25" s="211">
        <v>1681.9166666666667</v>
      </c>
      <c r="I25" s="211">
        <v>0</v>
      </c>
      <c r="J25" s="211">
        <v>0</v>
      </c>
      <c r="K25" s="211">
        <v>3083.3333333333335</v>
      </c>
      <c r="L25" s="211">
        <v>0</v>
      </c>
      <c r="M25" s="211">
        <v>0</v>
      </c>
      <c r="N25" s="211">
        <v>0</v>
      </c>
      <c r="O25" s="211">
        <v>0</v>
      </c>
      <c r="P25" s="211">
        <v>0</v>
      </c>
      <c r="Q25" s="211">
        <v>0</v>
      </c>
      <c r="R25" s="211">
        <v>0</v>
      </c>
      <c r="S25" s="211">
        <v>0</v>
      </c>
      <c r="T25" s="211">
        <v>0</v>
      </c>
      <c r="U25" s="211">
        <v>0</v>
      </c>
      <c r="V25" s="211">
        <v>0</v>
      </c>
      <c r="W25" s="211">
        <v>0</v>
      </c>
      <c r="X25" s="211">
        <v>0</v>
      </c>
      <c r="Y25" s="211">
        <v>0</v>
      </c>
      <c r="Z25" s="211">
        <v>0</v>
      </c>
      <c r="AA25" s="211">
        <v>0</v>
      </c>
      <c r="AB25" s="211">
        <v>0</v>
      </c>
      <c r="AC25" s="211">
        <v>0</v>
      </c>
      <c r="AD25" s="211">
        <v>0</v>
      </c>
      <c r="AE25" s="211">
        <v>0</v>
      </c>
      <c r="AF25" s="211">
        <v>0</v>
      </c>
      <c r="AG25" s="211">
        <v>0</v>
      </c>
      <c r="AH25" s="211">
        <v>0</v>
      </c>
      <c r="AI25" s="211">
        <v>0</v>
      </c>
      <c r="AJ25" s="211">
        <v>0</v>
      </c>
      <c r="AK25" s="211">
        <v>0</v>
      </c>
      <c r="AL25" s="211">
        <v>0</v>
      </c>
      <c r="AM25" s="211">
        <v>0</v>
      </c>
      <c r="AN25" s="211">
        <v>0</v>
      </c>
    </row>
    <row r="26" spans="3:40" x14ac:dyDescent="0.3">
      <c r="C26" s="211">
        <v>40</v>
      </c>
      <c r="D26" s="211">
        <v>4</v>
      </c>
      <c r="E26" s="211">
        <v>1</v>
      </c>
      <c r="F26" s="211">
        <v>33</v>
      </c>
      <c r="G26" s="211">
        <v>0</v>
      </c>
      <c r="H26" s="211">
        <v>5.7</v>
      </c>
      <c r="I26" s="211">
        <v>0</v>
      </c>
      <c r="J26" s="211">
        <v>0</v>
      </c>
      <c r="K26" s="211">
        <v>0</v>
      </c>
      <c r="L26" s="211">
        <v>0</v>
      </c>
      <c r="M26" s="211">
        <v>0</v>
      </c>
      <c r="N26" s="211">
        <v>19</v>
      </c>
      <c r="O26" s="211">
        <v>0</v>
      </c>
      <c r="P26" s="211">
        <v>0</v>
      </c>
      <c r="Q26" s="211">
        <v>0</v>
      </c>
      <c r="R26" s="211">
        <v>0</v>
      </c>
      <c r="S26" s="211">
        <v>0</v>
      </c>
      <c r="T26" s="211">
        <v>0</v>
      </c>
      <c r="U26" s="211">
        <v>0</v>
      </c>
      <c r="V26" s="211">
        <v>0</v>
      </c>
      <c r="W26" s="211">
        <v>0</v>
      </c>
      <c r="X26" s="211">
        <v>0</v>
      </c>
      <c r="Y26" s="211">
        <v>0</v>
      </c>
      <c r="Z26" s="211">
        <v>0</v>
      </c>
      <c r="AA26" s="211">
        <v>0</v>
      </c>
      <c r="AB26" s="211">
        <v>0</v>
      </c>
      <c r="AC26" s="211">
        <v>0</v>
      </c>
      <c r="AD26" s="211">
        <v>0</v>
      </c>
      <c r="AE26" s="211">
        <v>0</v>
      </c>
      <c r="AF26" s="211">
        <v>0</v>
      </c>
      <c r="AG26" s="211">
        <v>0</v>
      </c>
      <c r="AH26" s="211">
        <v>3</v>
      </c>
      <c r="AI26" s="211">
        <v>0</v>
      </c>
      <c r="AJ26" s="211">
        <v>0</v>
      </c>
      <c r="AK26" s="211">
        <v>4.3</v>
      </c>
      <c r="AL26" s="211">
        <v>0</v>
      </c>
      <c r="AM26" s="211">
        <v>1</v>
      </c>
      <c r="AN26" s="211">
        <v>0</v>
      </c>
    </row>
    <row r="27" spans="3:40" x14ac:dyDescent="0.3">
      <c r="C27" s="211">
        <v>40</v>
      </c>
      <c r="D27" s="211">
        <v>4</v>
      </c>
      <c r="E27" s="211">
        <v>2</v>
      </c>
      <c r="F27" s="211">
        <v>4960.8</v>
      </c>
      <c r="G27" s="211">
        <v>0</v>
      </c>
      <c r="H27" s="211">
        <v>847.2</v>
      </c>
      <c r="I27" s="211">
        <v>0</v>
      </c>
      <c r="J27" s="211">
        <v>0</v>
      </c>
      <c r="K27" s="211">
        <v>0</v>
      </c>
      <c r="L27" s="211">
        <v>0</v>
      </c>
      <c r="M27" s="211">
        <v>0</v>
      </c>
      <c r="N27" s="211">
        <v>2908.8</v>
      </c>
      <c r="O27" s="211">
        <v>0</v>
      </c>
      <c r="P27" s="211">
        <v>0</v>
      </c>
      <c r="Q27" s="211">
        <v>0</v>
      </c>
      <c r="R27" s="211">
        <v>0</v>
      </c>
      <c r="S27" s="211">
        <v>0</v>
      </c>
      <c r="T27" s="211">
        <v>0</v>
      </c>
      <c r="U27" s="211">
        <v>0</v>
      </c>
      <c r="V27" s="211">
        <v>0</v>
      </c>
      <c r="W27" s="211">
        <v>0</v>
      </c>
      <c r="X27" s="211">
        <v>0</v>
      </c>
      <c r="Y27" s="211">
        <v>0</v>
      </c>
      <c r="Z27" s="211">
        <v>0</v>
      </c>
      <c r="AA27" s="211">
        <v>0</v>
      </c>
      <c r="AB27" s="211">
        <v>0</v>
      </c>
      <c r="AC27" s="211">
        <v>0</v>
      </c>
      <c r="AD27" s="211">
        <v>0</v>
      </c>
      <c r="AE27" s="211">
        <v>0</v>
      </c>
      <c r="AF27" s="211">
        <v>0</v>
      </c>
      <c r="AG27" s="211">
        <v>0</v>
      </c>
      <c r="AH27" s="211">
        <v>344</v>
      </c>
      <c r="AI27" s="211">
        <v>0</v>
      </c>
      <c r="AJ27" s="211">
        <v>0</v>
      </c>
      <c r="AK27" s="211">
        <v>692.8</v>
      </c>
      <c r="AL27" s="211">
        <v>0</v>
      </c>
      <c r="AM27" s="211">
        <v>168</v>
      </c>
      <c r="AN27" s="211">
        <v>0</v>
      </c>
    </row>
    <row r="28" spans="3:40" x14ac:dyDescent="0.3">
      <c r="C28" s="211">
        <v>40</v>
      </c>
      <c r="D28" s="211">
        <v>4</v>
      </c>
      <c r="E28" s="211">
        <v>3</v>
      </c>
      <c r="F28" s="211">
        <v>48</v>
      </c>
      <c r="G28" s="211">
        <v>0</v>
      </c>
      <c r="H28" s="211">
        <v>37</v>
      </c>
      <c r="I28" s="211">
        <v>0</v>
      </c>
      <c r="J28" s="211">
        <v>0</v>
      </c>
      <c r="K28" s="211">
        <v>0</v>
      </c>
      <c r="L28" s="211">
        <v>0</v>
      </c>
      <c r="M28" s="211">
        <v>0</v>
      </c>
      <c r="N28" s="211">
        <v>11</v>
      </c>
      <c r="O28" s="211">
        <v>0</v>
      </c>
      <c r="P28" s="211">
        <v>0</v>
      </c>
      <c r="Q28" s="211">
        <v>0</v>
      </c>
      <c r="R28" s="211">
        <v>0</v>
      </c>
      <c r="S28" s="211">
        <v>0</v>
      </c>
      <c r="T28" s="211">
        <v>0</v>
      </c>
      <c r="U28" s="211">
        <v>0</v>
      </c>
      <c r="V28" s="211">
        <v>0</v>
      </c>
      <c r="W28" s="211">
        <v>0</v>
      </c>
      <c r="X28" s="211">
        <v>0</v>
      </c>
      <c r="Y28" s="211">
        <v>0</v>
      </c>
      <c r="Z28" s="211">
        <v>0</v>
      </c>
      <c r="AA28" s="211">
        <v>0</v>
      </c>
      <c r="AB28" s="211">
        <v>0</v>
      </c>
      <c r="AC28" s="211">
        <v>0</v>
      </c>
      <c r="AD28" s="211">
        <v>0</v>
      </c>
      <c r="AE28" s="211">
        <v>0</v>
      </c>
      <c r="AF28" s="211">
        <v>0</v>
      </c>
      <c r="AG28" s="211">
        <v>0</v>
      </c>
      <c r="AH28" s="211">
        <v>0</v>
      </c>
      <c r="AI28" s="211">
        <v>0</v>
      </c>
      <c r="AJ28" s="211">
        <v>0</v>
      </c>
      <c r="AK28" s="211">
        <v>0</v>
      </c>
      <c r="AL28" s="211">
        <v>0</v>
      </c>
      <c r="AM28" s="211">
        <v>0</v>
      </c>
      <c r="AN28" s="211">
        <v>0</v>
      </c>
    </row>
    <row r="29" spans="3:40" x14ac:dyDescent="0.3">
      <c r="C29" s="211">
        <v>40</v>
      </c>
      <c r="D29" s="211">
        <v>4</v>
      </c>
      <c r="E29" s="211">
        <v>4</v>
      </c>
      <c r="F29" s="211">
        <v>143</v>
      </c>
      <c r="G29" s="211">
        <v>0</v>
      </c>
      <c r="H29" s="211">
        <v>20</v>
      </c>
      <c r="I29" s="211">
        <v>0</v>
      </c>
      <c r="J29" s="211">
        <v>0</v>
      </c>
      <c r="K29" s="211">
        <v>0</v>
      </c>
      <c r="L29" s="211">
        <v>0</v>
      </c>
      <c r="M29" s="211">
        <v>0</v>
      </c>
      <c r="N29" s="211">
        <v>101</v>
      </c>
      <c r="O29" s="211">
        <v>0</v>
      </c>
      <c r="P29" s="211">
        <v>0</v>
      </c>
      <c r="Q29" s="211">
        <v>0</v>
      </c>
      <c r="R29" s="211">
        <v>0</v>
      </c>
      <c r="S29" s="211">
        <v>0</v>
      </c>
      <c r="T29" s="211">
        <v>0</v>
      </c>
      <c r="U29" s="211">
        <v>0</v>
      </c>
      <c r="V29" s="211">
        <v>0</v>
      </c>
      <c r="W29" s="211">
        <v>0</v>
      </c>
      <c r="X29" s="211">
        <v>0</v>
      </c>
      <c r="Y29" s="211">
        <v>0</v>
      </c>
      <c r="Z29" s="211">
        <v>0</v>
      </c>
      <c r="AA29" s="211">
        <v>0</v>
      </c>
      <c r="AB29" s="211">
        <v>0</v>
      </c>
      <c r="AC29" s="211">
        <v>0</v>
      </c>
      <c r="AD29" s="211">
        <v>0</v>
      </c>
      <c r="AE29" s="211">
        <v>0</v>
      </c>
      <c r="AF29" s="211">
        <v>0</v>
      </c>
      <c r="AG29" s="211">
        <v>0</v>
      </c>
      <c r="AH29" s="211">
        <v>0</v>
      </c>
      <c r="AI29" s="211">
        <v>0</v>
      </c>
      <c r="AJ29" s="211">
        <v>0</v>
      </c>
      <c r="AK29" s="211">
        <v>22</v>
      </c>
      <c r="AL29" s="211">
        <v>0</v>
      </c>
      <c r="AM29" s="211">
        <v>0</v>
      </c>
      <c r="AN29" s="211">
        <v>0</v>
      </c>
    </row>
    <row r="30" spans="3:40" x14ac:dyDescent="0.3">
      <c r="C30" s="211">
        <v>40</v>
      </c>
      <c r="D30" s="211">
        <v>4</v>
      </c>
      <c r="E30" s="211">
        <v>6</v>
      </c>
      <c r="F30" s="211">
        <v>1016391</v>
      </c>
      <c r="G30" s="211">
        <v>0</v>
      </c>
      <c r="H30" s="211">
        <v>325883</v>
      </c>
      <c r="I30" s="211">
        <v>0</v>
      </c>
      <c r="J30" s="211">
        <v>0</v>
      </c>
      <c r="K30" s="211">
        <v>0</v>
      </c>
      <c r="L30" s="211">
        <v>0</v>
      </c>
      <c r="M30" s="211">
        <v>0</v>
      </c>
      <c r="N30" s="211">
        <v>494234</v>
      </c>
      <c r="O30" s="211">
        <v>0</v>
      </c>
      <c r="P30" s="211">
        <v>0</v>
      </c>
      <c r="Q30" s="211">
        <v>0</v>
      </c>
      <c r="R30" s="211">
        <v>0</v>
      </c>
      <c r="S30" s="211">
        <v>0</v>
      </c>
      <c r="T30" s="211">
        <v>0</v>
      </c>
      <c r="U30" s="211">
        <v>0</v>
      </c>
      <c r="V30" s="211">
        <v>0</v>
      </c>
      <c r="W30" s="211">
        <v>0</v>
      </c>
      <c r="X30" s="211">
        <v>0</v>
      </c>
      <c r="Y30" s="211">
        <v>0</v>
      </c>
      <c r="Z30" s="211">
        <v>0</v>
      </c>
      <c r="AA30" s="211">
        <v>0</v>
      </c>
      <c r="AB30" s="211">
        <v>0</v>
      </c>
      <c r="AC30" s="211">
        <v>0</v>
      </c>
      <c r="AD30" s="211">
        <v>0</v>
      </c>
      <c r="AE30" s="211">
        <v>0</v>
      </c>
      <c r="AF30" s="211">
        <v>0</v>
      </c>
      <c r="AG30" s="211">
        <v>0</v>
      </c>
      <c r="AH30" s="211">
        <v>38616</v>
      </c>
      <c r="AI30" s="211">
        <v>0</v>
      </c>
      <c r="AJ30" s="211">
        <v>0</v>
      </c>
      <c r="AK30" s="211">
        <v>141204</v>
      </c>
      <c r="AL30" s="211">
        <v>0</v>
      </c>
      <c r="AM30" s="211">
        <v>16454</v>
      </c>
      <c r="AN30" s="211">
        <v>0</v>
      </c>
    </row>
    <row r="31" spans="3:40" x14ac:dyDescent="0.3">
      <c r="C31" s="211">
        <v>40</v>
      </c>
      <c r="D31" s="211">
        <v>4</v>
      </c>
      <c r="E31" s="211">
        <v>9</v>
      </c>
      <c r="F31" s="211">
        <v>5900</v>
      </c>
      <c r="G31" s="211">
        <v>0</v>
      </c>
      <c r="H31" s="211">
        <v>0</v>
      </c>
      <c r="I31" s="211">
        <v>0</v>
      </c>
      <c r="J31" s="211">
        <v>0</v>
      </c>
      <c r="K31" s="211">
        <v>0</v>
      </c>
      <c r="L31" s="211">
        <v>0</v>
      </c>
      <c r="M31" s="211">
        <v>0</v>
      </c>
      <c r="N31" s="211">
        <v>0</v>
      </c>
      <c r="O31" s="211">
        <v>0</v>
      </c>
      <c r="P31" s="211">
        <v>0</v>
      </c>
      <c r="Q31" s="211">
        <v>0</v>
      </c>
      <c r="R31" s="211">
        <v>0</v>
      </c>
      <c r="S31" s="211">
        <v>0</v>
      </c>
      <c r="T31" s="211">
        <v>0</v>
      </c>
      <c r="U31" s="211">
        <v>0</v>
      </c>
      <c r="V31" s="211">
        <v>0</v>
      </c>
      <c r="W31" s="211">
        <v>0</v>
      </c>
      <c r="X31" s="211">
        <v>0</v>
      </c>
      <c r="Y31" s="211">
        <v>0</v>
      </c>
      <c r="Z31" s="211">
        <v>0</v>
      </c>
      <c r="AA31" s="211">
        <v>0</v>
      </c>
      <c r="AB31" s="211">
        <v>0</v>
      </c>
      <c r="AC31" s="211">
        <v>0</v>
      </c>
      <c r="AD31" s="211">
        <v>0</v>
      </c>
      <c r="AE31" s="211">
        <v>0</v>
      </c>
      <c r="AF31" s="211">
        <v>0</v>
      </c>
      <c r="AG31" s="211">
        <v>0</v>
      </c>
      <c r="AH31" s="211">
        <v>5900</v>
      </c>
      <c r="AI31" s="211">
        <v>0</v>
      </c>
      <c r="AJ31" s="211">
        <v>0</v>
      </c>
      <c r="AK31" s="211">
        <v>0</v>
      </c>
      <c r="AL31" s="211">
        <v>0</v>
      </c>
      <c r="AM31" s="211">
        <v>0</v>
      </c>
      <c r="AN31" s="211">
        <v>0</v>
      </c>
    </row>
    <row r="32" spans="3:40" x14ac:dyDescent="0.3">
      <c r="C32" s="211">
        <v>40</v>
      </c>
      <c r="D32" s="211">
        <v>4</v>
      </c>
      <c r="E32" s="211">
        <v>10</v>
      </c>
      <c r="F32" s="211">
        <v>10508</v>
      </c>
      <c r="G32" s="211">
        <v>0</v>
      </c>
      <c r="H32" s="211">
        <v>0</v>
      </c>
      <c r="I32" s="211">
        <v>0</v>
      </c>
      <c r="J32" s="211">
        <v>0</v>
      </c>
      <c r="K32" s="211">
        <v>10508</v>
      </c>
      <c r="L32" s="211">
        <v>0</v>
      </c>
      <c r="M32" s="211">
        <v>0</v>
      </c>
      <c r="N32" s="211">
        <v>0</v>
      </c>
      <c r="O32" s="211">
        <v>0</v>
      </c>
      <c r="P32" s="211">
        <v>0</v>
      </c>
      <c r="Q32" s="211">
        <v>0</v>
      </c>
      <c r="R32" s="211">
        <v>0</v>
      </c>
      <c r="S32" s="211">
        <v>0</v>
      </c>
      <c r="T32" s="211">
        <v>0</v>
      </c>
      <c r="U32" s="211">
        <v>0</v>
      </c>
      <c r="V32" s="211">
        <v>0</v>
      </c>
      <c r="W32" s="211">
        <v>0</v>
      </c>
      <c r="X32" s="211">
        <v>0</v>
      </c>
      <c r="Y32" s="211">
        <v>0</v>
      </c>
      <c r="Z32" s="211">
        <v>0</v>
      </c>
      <c r="AA32" s="211">
        <v>0</v>
      </c>
      <c r="AB32" s="211">
        <v>0</v>
      </c>
      <c r="AC32" s="211">
        <v>0</v>
      </c>
      <c r="AD32" s="211">
        <v>0</v>
      </c>
      <c r="AE32" s="211">
        <v>0</v>
      </c>
      <c r="AF32" s="211">
        <v>0</v>
      </c>
      <c r="AG32" s="211">
        <v>0</v>
      </c>
      <c r="AH32" s="211">
        <v>0</v>
      </c>
      <c r="AI32" s="211">
        <v>0</v>
      </c>
      <c r="AJ32" s="211">
        <v>0</v>
      </c>
      <c r="AK32" s="211">
        <v>0</v>
      </c>
      <c r="AL32" s="211">
        <v>0</v>
      </c>
      <c r="AM32" s="211">
        <v>0</v>
      </c>
      <c r="AN32" s="211">
        <v>0</v>
      </c>
    </row>
    <row r="33" spans="3:40" x14ac:dyDescent="0.3">
      <c r="C33" s="211">
        <v>40</v>
      </c>
      <c r="D33" s="211">
        <v>4</v>
      </c>
      <c r="E33" s="211">
        <v>11</v>
      </c>
      <c r="F33" s="211">
        <v>4765.25</v>
      </c>
      <c r="G33" s="211">
        <v>0</v>
      </c>
      <c r="H33" s="211">
        <v>1681.9166666666667</v>
      </c>
      <c r="I33" s="211">
        <v>0</v>
      </c>
      <c r="J33" s="211">
        <v>0</v>
      </c>
      <c r="K33" s="211">
        <v>3083.3333333333335</v>
      </c>
      <c r="L33" s="211">
        <v>0</v>
      </c>
      <c r="M33" s="211">
        <v>0</v>
      </c>
      <c r="N33" s="211">
        <v>0</v>
      </c>
      <c r="O33" s="211">
        <v>0</v>
      </c>
      <c r="P33" s="211">
        <v>0</v>
      </c>
      <c r="Q33" s="211">
        <v>0</v>
      </c>
      <c r="R33" s="211">
        <v>0</v>
      </c>
      <c r="S33" s="211">
        <v>0</v>
      </c>
      <c r="T33" s="211">
        <v>0</v>
      </c>
      <c r="U33" s="211">
        <v>0</v>
      </c>
      <c r="V33" s="211">
        <v>0</v>
      </c>
      <c r="W33" s="211">
        <v>0</v>
      </c>
      <c r="X33" s="211">
        <v>0</v>
      </c>
      <c r="Y33" s="211">
        <v>0</v>
      </c>
      <c r="Z33" s="211">
        <v>0</v>
      </c>
      <c r="AA33" s="211">
        <v>0</v>
      </c>
      <c r="AB33" s="211">
        <v>0</v>
      </c>
      <c r="AC33" s="211">
        <v>0</v>
      </c>
      <c r="AD33" s="211">
        <v>0</v>
      </c>
      <c r="AE33" s="211">
        <v>0</v>
      </c>
      <c r="AF33" s="211">
        <v>0</v>
      </c>
      <c r="AG33" s="211">
        <v>0</v>
      </c>
      <c r="AH33" s="211">
        <v>0</v>
      </c>
      <c r="AI33" s="211">
        <v>0</v>
      </c>
      <c r="AJ33" s="211">
        <v>0</v>
      </c>
      <c r="AK33" s="211">
        <v>0</v>
      </c>
      <c r="AL33" s="211">
        <v>0</v>
      </c>
      <c r="AM33" s="211">
        <v>0</v>
      </c>
      <c r="AN33" s="211">
        <v>0</v>
      </c>
    </row>
    <row r="34" spans="3:40" x14ac:dyDescent="0.3">
      <c r="C34" s="211">
        <v>40</v>
      </c>
      <c r="D34" s="211">
        <v>5</v>
      </c>
      <c r="E34" s="211">
        <v>1</v>
      </c>
      <c r="F34" s="211">
        <v>33</v>
      </c>
      <c r="G34" s="211">
        <v>0</v>
      </c>
      <c r="H34" s="211">
        <v>5.7</v>
      </c>
      <c r="I34" s="211">
        <v>0</v>
      </c>
      <c r="J34" s="211">
        <v>0</v>
      </c>
      <c r="K34" s="211">
        <v>0</v>
      </c>
      <c r="L34" s="211">
        <v>0</v>
      </c>
      <c r="M34" s="211">
        <v>0</v>
      </c>
      <c r="N34" s="211">
        <v>19</v>
      </c>
      <c r="O34" s="211">
        <v>0</v>
      </c>
      <c r="P34" s="211">
        <v>0</v>
      </c>
      <c r="Q34" s="211">
        <v>0</v>
      </c>
      <c r="R34" s="211">
        <v>0</v>
      </c>
      <c r="S34" s="211">
        <v>0</v>
      </c>
      <c r="T34" s="211">
        <v>0</v>
      </c>
      <c r="U34" s="211">
        <v>0</v>
      </c>
      <c r="V34" s="211">
        <v>0</v>
      </c>
      <c r="W34" s="211">
        <v>0</v>
      </c>
      <c r="X34" s="211">
        <v>0</v>
      </c>
      <c r="Y34" s="211">
        <v>0</v>
      </c>
      <c r="Z34" s="211">
        <v>0</v>
      </c>
      <c r="AA34" s="211">
        <v>0</v>
      </c>
      <c r="AB34" s="211">
        <v>0</v>
      </c>
      <c r="AC34" s="211">
        <v>0</v>
      </c>
      <c r="AD34" s="211">
        <v>0</v>
      </c>
      <c r="AE34" s="211">
        <v>0</v>
      </c>
      <c r="AF34" s="211">
        <v>0</v>
      </c>
      <c r="AG34" s="211">
        <v>0</v>
      </c>
      <c r="AH34" s="211">
        <v>3</v>
      </c>
      <c r="AI34" s="211">
        <v>0</v>
      </c>
      <c r="AJ34" s="211">
        <v>0</v>
      </c>
      <c r="AK34" s="211">
        <v>4.3</v>
      </c>
      <c r="AL34" s="211">
        <v>0</v>
      </c>
      <c r="AM34" s="211">
        <v>1</v>
      </c>
      <c r="AN34" s="211">
        <v>0</v>
      </c>
    </row>
    <row r="35" spans="3:40" x14ac:dyDescent="0.3">
      <c r="C35" s="211">
        <v>40</v>
      </c>
      <c r="D35" s="211">
        <v>5</v>
      </c>
      <c r="E35" s="211">
        <v>2</v>
      </c>
      <c r="F35" s="211">
        <v>4923.6000000000004</v>
      </c>
      <c r="G35" s="211">
        <v>0</v>
      </c>
      <c r="H35" s="211">
        <v>879.2</v>
      </c>
      <c r="I35" s="211">
        <v>0</v>
      </c>
      <c r="J35" s="211">
        <v>0</v>
      </c>
      <c r="K35" s="211">
        <v>0</v>
      </c>
      <c r="L35" s="211">
        <v>0</v>
      </c>
      <c r="M35" s="211">
        <v>0</v>
      </c>
      <c r="N35" s="211">
        <v>2799.6</v>
      </c>
      <c r="O35" s="211">
        <v>0</v>
      </c>
      <c r="P35" s="211">
        <v>0</v>
      </c>
      <c r="Q35" s="211">
        <v>0</v>
      </c>
      <c r="R35" s="211">
        <v>0</v>
      </c>
      <c r="S35" s="211">
        <v>0</v>
      </c>
      <c r="T35" s="211">
        <v>0</v>
      </c>
      <c r="U35" s="211">
        <v>0</v>
      </c>
      <c r="V35" s="211">
        <v>0</v>
      </c>
      <c r="W35" s="211">
        <v>0</v>
      </c>
      <c r="X35" s="211">
        <v>0</v>
      </c>
      <c r="Y35" s="211">
        <v>0</v>
      </c>
      <c r="Z35" s="211">
        <v>0</v>
      </c>
      <c r="AA35" s="211">
        <v>0</v>
      </c>
      <c r="AB35" s="211">
        <v>0</v>
      </c>
      <c r="AC35" s="211">
        <v>0</v>
      </c>
      <c r="AD35" s="211">
        <v>0</v>
      </c>
      <c r="AE35" s="211">
        <v>0</v>
      </c>
      <c r="AF35" s="211">
        <v>0</v>
      </c>
      <c r="AG35" s="211">
        <v>0</v>
      </c>
      <c r="AH35" s="211">
        <v>384</v>
      </c>
      <c r="AI35" s="211">
        <v>0</v>
      </c>
      <c r="AJ35" s="211">
        <v>0</v>
      </c>
      <c r="AK35" s="211">
        <v>700.8</v>
      </c>
      <c r="AL35" s="211">
        <v>0</v>
      </c>
      <c r="AM35" s="211">
        <v>160</v>
      </c>
      <c r="AN35" s="211">
        <v>0</v>
      </c>
    </row>
    <row r="36" spans="3:40" x14ac:dyDescent="0.3">
      <c r="C36" s="211">
        <v>40</v>
      </c>
      <c r="D36" s="211">
        <v>5</v>
      </c>
      <c r="E36" s="211">
        <v>3</v>
      </c>
      <c r="F36" s="211">
        <v>54</v>
      </c>
      <c r="G36" s="211">
        <v>0</v>
      </c>
      <c r="H36" s="211">
        <v>32</v>
      </c>
      <c r="I36" s="211">
        <v>0</v>
      </c>
      <c r="J36" s="211">
        <v>0</v>
      </c>
      <c r="K36" s="211">
        <v>0</v>
      </c>
      <c r="L36" s="211">
        <v>0</v>
      </c>
      <c r="M36" s="211">
        <v>0</v>
      </c>
      <c r="N36" s="211">
        <v>22</v>
      </c>
      <c r="O36" s="211">
        <v>0</v>
      </c>
      <c r="P36" s="211">
        <v>0</v>
      </c>
      <c r="Q36" s="211">
        <v>0</v>
      </c>
      <c r="R36" s="211">
        <v>0</v>
      </c>
      <c r="S36" s="211">
        <v>0</v>
      </c>
      <c r="T36" s="211">
        <v>0</v>
      </c>
      <c r="U36" s="211">
        <v>0</v>
      </c>
      <c r="V36" s="211">
        <v>0</v>
      </c>
      <c r="W36" s="211">
        <v>0</v>
      </c>
      <c r="X36" s="211">
        <v>0</v>
      </c>
      <c r="Y36" s="211">
        <v>0</v>
      </c>
      <c r="Z36" s="211">
        <v>0</v>
      </c>
      <c r="AA36" s="211">
        <v>0</v>
      </c>
      <c r="AB36" s="211">
        <v>0</v>
      </c>
      <c r="AC36" s="211">
        <v>0</v>
      </c>
      <c r="AD36" s="211">
        <v>0</v>
      </c>
      <c r="AE36" s="211">
        <v>0</v>
      </c>
      <c r="AF36" s="211">
        <v>0</v>
      </c>
      <c r="AG36" s="211">
        <v>0</v>
      </c>
      <c r="AH36" s="211">
        <v>0</v>
      </c>
      <c r="AI36" s="211">
        <v>0</v>
      </c>
      <c r="AJ36" s="211">
        <v>0</v>
      </c>
      <c r="AK36" s="211">
        <v>0</v>
      </c>
      <c r="AL36" s="211">
        <v>0</v>
      </c>
      <c r="AM36" s="211">
        <v>0</v>
      </c>
      <c r="AN36" s="211">
        <v>0</v>
      </c>
    </row>
    <row r="37" spans="3:40" x14ac:dyDescent="0.3">
      <c r="C37" s="211">
        <v>40</v>
      </c>
      <c r="D37" s="211">
        <v>5</v>
      </c>
      <c r="E37" s="211">
        <v>4</v>
      </c>
      <c r="F37" s="211">
        <v>175</v>
      </c>
      <c r="G37" s="211">
        <v>0</v>
      </c>
      <c r="H37" s="211">
        <v>15</v>
      </c>
      <c r="I37" s="211">
        <v>0</v>
      </c>
      <c r="J37" s="211">
        <v>0</v>
      </c>
      <c r="K37" s="211">
        <v>0</v>
      </c>
      <c r="L37" s="211">
        <v>0</v>
      </c>
      <c r="M37" s="211">
        <v>0</v>
      </c>
      <c r="N37" s="211">
        <v>127</v>
      </c>
      <c r="O37" s="211">
        <v>0</v>
      </c>
      <c r="P37" s="211">
        <v>0</v>
      </c>
      <c r="Q37" s="211">
        <v>0</v>
      </c>
      <c r="R37" s="211">
        <v>0</v>
      </c>
      <c r="S37" s="211">
        <v>0</v>
      </c>
      <c r="T37" s="211">
        <v>0</v>
      </c>
      <c r="U37" s="211">
        <v>0</v>
      </c>
      <c r="V37" s="211">
        <v>0</v>
      </c>
      <c r="W37" s="211">
        <v>0</v>
      </c>
      <c r="X37" s="211">
        <v>0</v>
      </c>
      <c r="Y37" s="211">
        <v>0</v>
      </c>
      <c r="Z37" s="211">
        <v>0</v>
      </c>
      <c r="AA37" s="211">
        <v>0</v>
      </c>
      <c r="AB37" s="211">
        <v>0</v>
      </c>
      <c r="AC37" s="211">
        <v>0</v>
      </c>
      <c r="AD37" s="211">
        <v>0</v>
      </c>
      <c r="AE37" s="211">
        <v>0</v>
      </c>
      <c r="AF37" s="211">
        <v>0</v>
      </c>
      <c r="AG37" s="211">
        <v>0</v>
      </c>
      <c r="AH37" s="211">
        <v>0</v>
      </c>
      <c r="AI37" s="211">
        <v>0</v>
      </c>
      <c r="AJ37" s="211">
        <v>0</v>
      </c>
      <c r="AK37" s="211">
        <v>33</v>
      </c>
      <c r="AL37" s="211">
        <v>0</v>
      </c>
      <c r="AM37" s="211">
        <v>0</v>
      </c>
      <c r="AN37" s="211">
        <v>0</v>
      </c>
    </row>
    <row r="38" spans="3:40" x14ac:dyDescent="0.3">
      <c r="C38" s="211">
        <v>40</v>
      </c>
      <c r="D38" s="211">
        <v>5</v>
      </c>
      <c r="E38" s="211">
        <v>6</v>
      </c>
      <c r="F38" s="211">
        <v>1048906</v>
      </c>
      <c r="G38" s="211">
        <v>0</v>
      </c>
      <c r="H38" s="211">
        <v>325455</v>
      </c>
      <c r="I38" s="211">
        <v>0</v>
      </c>
      <c r="J38" s="211">
        <v>0</v>
      </c>
      <c r="K38" s="211">
        <v>0</v>
      </c>
      <c r="L38" s="211">
        <v>0</v>
      </c>
      <c r="M38" s="211">
        <v>0</v>
      </c>
      <c r="N38" s="211">
        <v>515043</v>
      </c>
      <c r="O38" s="211">
        <v>0</v>
      </c>
      <c r="P38" s="211">
        <v>0</v>
      </c>
      <c r="Q38" s="211">
        <v>0</v>
      </c>
      <c r="R38" s="211">
        <v>0</v>
      </c>
      <c r="S38" s="211">
        <v>0</v>
      </c>
      <c r="T38" s="211">
        <v>0</v>
      </c>
      <c r="U38" s="211">
        <v>0</v>
      </c>
      <c r="V38" s="211">
        <v>0</v>
      </c>
      <c r="W38" s="211">
        <v>0</v>
      </c>
      <c r="X38" s="211">
        <v>0</v>
      </c>
      <c r="Y38" s="211">
        <v>0</v>
      </c>
      <c r="Z38" s="211">
        <v>0</v>
      </c>
      <c r="AA38" s="211">
        <v>0</v>
      </c>
      <c r="AB38" s="211">
        <v>0</v>
      </c>
      <c r="AC38" s="211">
        <v>0</v>
      </c>
      <c r="AD38" s="211">
        <v>0</v>
      </c>
      <c r="AE38" s="211">
        <v>0</v>
      </c>
      <c r="AF38" s="211">
        <v>0</v>
      </c>
      <c r="AG38" s="211">
        <v>0</v>
      </c>
      <c r="AH38" s="211">
        <v>46325</v>
      </c>
      <c r="AI38" s="211">
        <v>0</v>
      </c>
      <c r="AJ38" s="211">
        <v>0</v>
      </c>
      <c r="AK38" s="211">
        <v>145675</v>
      </c>
      <c r="AL38" s="211">
        <v>0</v>
      </c>
      <c r="AM38" s="211">
        <v>16408</v>
      </c>
      <c r="AN38" s="211">
        <v>0</v>
      </c>
    </row>
    <row r="39" spans="3:40" x14ac:dyDescent="0.3">
      <c r="C39" s="211">
        <v>40</v>
      </c>
      <c r="D39" s="211">
        <v>5</v>
      </c>
      <c r="E39" s="211">
        <v>9</v>
      </c>
      <c r="F39" s="211">
        <v>5900</v>
      </c>
      <c r="G39" s="211">
        <v>0</v>
      </c>
      <c r="H39" s="211">
        <v>0</v>
      </c>
      <c r="I39" s="211">
        <v>0</v>
      </c>
      <c r="J39" s="211">
        <v>0</v>
      </c>
      <c r="K39" s="211">
        <v>0</v>
      </c>
      <c r="L39" s="211">
        <v>0</v>
      </c>
      <c r="M39" s="211">
        <v>0</v>
      </c>
      <c r="N39" s="211">
        <v>0</v>
      </c>
      <c r="O39" s="211">
        <v>0</v>
      </c>
      <c r="P39" s="211">
        <v>0</v>
      </c>
      <c r="Q39" s="211">
        <v>0</v>
      </c>
      <c r="R39" s="211">
        <v>0</v>
      </c>
      <c r="S39" s="211">
        <v>0</v>
      </c>
      <c r="T39" s="211">
        <v>0</v>
      </c>
      <c r="U39" s="211">
        <v>0</v>
      </c>
      <c r="V39" s="211">
        <v>0</v>
      </c>
      <c r="W39" s="211">
        <v>0</v>
      </c>
      <c r="X39" s="211">
        <v>0</v>
      </c>
      <c r="Y39" s="211">
        <v>0</v>
      </c>
      <c r="Z39" s="211">
        <v>0</v>
      </c>
      <c r="AA39" s="211">
        <v>0</v>
      </c>
      <c r="AB39" s="211">
        <v>0</v>
      </c>
      <c r="AC39" s="211">
        <v>0</v>
      </c>
      <c r="AD39" s="211">
        <v>0</v>
      </c>
      <c r="AE39" s="211">
        <v>0</v>
      </c>
      <c r="AF39" s="211">
        <v>0</v>
      </c>
      <c r="AG39" s="211">
        <v>0</v>
      </c>
      <c r="AH39" s="211">
        <v>5900</v>
      </c>
      <c r="AI39" s="211">
        <v>0</v>
      </c>
      <c r="AJ39" s="211">
        <v>0</v>
      </c>
      <c r="AK39" s="211">
        <v>0</v>
      </c>
      <c r="AL39" s="211">
        <v>0</v>
      </c>
      <c r="AM39" s="211">
        <v>0</v>
      </c>
      <c r="AN39" s="211">
        <v>0</v>
      </c>
    </row>
    <row r="40" spans="3:40" x14ac:dyDescent="0.3">
      <c r="C40" s="211">
        <v>40</v>
      </c>
      <c r="D40" s="211">
        <v>5</v>
      </c>
      <c r="E40" s="211">
        <v>10</v>
      </c>
      <c r="F40" s="211">
        <v>5000</v>
      </c>
      <c r="G40" s="211">
        <v>0</v>
      </c>
      <c r="H40" s="211">
        <v>0</v>
      </c>
      <c r="I40" s="211">
        <v>0</v>
      </c>
      <c r="J40" s="211">
        <v>0</v>
      </c>
      <c r="K40" s="211">
        <v>5000</v>
      </c>
      <c r="L40" s="211">
        <v>0</v>
      </c>
      <c r="M40" s="211">
        <v>0</v>
      </c>
      <c r="N40" s="211">
        <v>0</v>
      </c>
      <c r="O40" s="211">
        <v>0</v>
      </c>
      <c r="P40" s="211">
        <v>0</v>
      </c>
      <c r="Q40" s="211">
        <v>0</v>
      </c>
      <c r="R40" s="211">
        <v>0</v>
      </c>
      <c r="S40" s="211">
        <v>0</v>
      </c>
      <c r="T40" s="211">
        <v>0</v>
      </c>
      <c r="U40" s="211">
        <v>0</v>
      </c>
      <c r="V40" s="211">
        <v>0</v>
      </c>
      <c r="W40" s="211">
        <v>0</v>
      </c>
      <c r="X40" s="211">
        <v>0</v>
      </c>
      <c r="Y40" s="211">
        <v>0</v>
      </c>
      <c r="Z40" s="211">
        <v>0</v>
      </c>
      <c r="AA40" s="211">
        <v>0</v>
      </c>
      <c r="AB40" s="211">
        <v>0</v>
      </c>
      <c r="AC40" s="211">
        <v>0</v>
      </c>
      <c r="AD40" s="211">
        <v>0</v>
      </c>
      <c r="AE40" s="211">
        <v>0</v>
      </c>
      <c r="AF40" s="211">
        <v>0</v>
      </c>
      <c r="AG40" s="211">
        <v>0</v>
      </c>
      <c r="AH40" s="211">
        <v>0</v>
      </c>
      <c r="AI40" s="211">
        <v>0</v>
      </c>
      <c r="AJ40" s="211">
        <v>0</v>
      </c>
      <c r="AK40" s="211">
        <v>0</v>
      </c>
      <c r="AL40" s="211">
        <v>0</v>
      </c>
      <c r="AM40" s="211">
        <v>0</v>
      </c>
      <c r="AN40" s="211">
        <v>0</v>
      </c>
    </row>
    <row r="41" spans="3:40" x14ac:dyDescent="0.3">
      <c r="C41" s="211">
        <v>40</v>
      </c>
      <c r="D41" s="211">
        <v>5</v>
      </c>
      <c r="E41" s="211">
        <v>11</v>
      </c>
      <c r="F41" s="211">
        <v>4765.25</v>
      </c>
      <c r="G41" s="211">
        <v>0</v>
      </c>
      <c r="H41" s="211">
        <v>1681.9166666666667</v>
      </c>
      <c r="I41" s="211">
        <v>0</v>
      </c>
      <c r="J41" s="211">
        <v>0</v>
      </c>
      <c r="K41" s="211">
        <v>3083.3333333333335</v>
      </c>
      <c r="L41" s="211">
        <v>0</v>
      </c>
      <c r="M41" s="211">
        <v>0</v>
      </c>
      <c r="N41" s="211">
        <v>0</v>
      </c>
      <c r="O41" s="211">
        <v>0</v>
      </c>
      <c r="P41" s="211">
        <v>0</v>
      </c>
      <c r="Q41" s="211">
        <v>0</v>
      </c>
      <c r="R41" s="211">
        <v>0</v>
      </c>
      <c r="S41" s="211">
        <v>0</v>
      </c>
      <c r="T41" s="211">
        <v>0</v>
      </c>
      <c r="U41" s="211">
        <v>0</v>
      </c>
      <c r="V41" s="211">
        <v>0</v>
      </c>
      <c r="W41" s="211">
        <v>0</v>
      </c>
      <c r="X41" s="211">
        <v>0</v>
      </c>
      <c r="Y41" s="211">
        <v>0</v>
      </c>
      <c r="Z41" s="211">
        <v>0</v>
      </c>
      <c r="AA41" s="211">
        <v>0</v>
      </c>
      <c r="AB41" s="211">
        <v>0</v>
      </c>
      <c r="AC41" s="211">
        <v>0</v>
      </c>
      <c r="AD41" s="211">
        <v>0</v>
      </c>
      <c r="AE41" s="211">
        <v>0</v>
      </c>
      <c r="AF41" s="211">
        <v>0</v>
      </c>
      <c r="AG41" s="211">
        <v>0</v>
      </c>
      <c r="AH41" s="211">
        <v>0</v>
      </c>
      <c r="AI41" s="211">
        <v>0</v>
      </c>
      <c r="AJ41" s="211">
        <v>0</v>
      </c>
      <c r="AK41" s="211">
        <v>0</v>
      </c>
      <c r="AL41" s="211">
        <v>0</v>
      </c>
      <c r="AM41" s="211">
        <v>0</v>
      </c>
      <c r="AN41" s="21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9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5.4414062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5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5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5" customWidth="1"/>
    <col min="20" max="16384" width="8.88671875" style="116"/>
  </cols>
  <sheetData>
    <row r="1" spans="1:19" ht="18.600000000000001" customHeight="1" thickBot="1" x14ac:dyDescent="0.4">
      <c r="A1" s="336" t="s">
        <v>1309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</row>
    <row r="2" spans="1:19" ht="14.4" customHeight="1" thickBot="1" x14ac:dyDescent="0.35">
      <c r="A2" s="215" t="s">
        <v>244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ht="14.4" customHeight="1" thickBot="1" x14ac:dyDescent="0.35">
      <c r="A3" s="201" t="s">
        <v>114</v>
      </c>
      <c r="B3" s="202">
        <f>SUBTOTAL(9,B6:B1048576)</f>
        <v>14606631</v>
      </c>
      <c r="C3" s="203">
        <f t="shared" ref="C3:R3" si="0">SUBTOTAL(9,C6:C1048576)</f>
        <v>1</v>
      </c>
      <c r="D3" s="203">
        <f t="shared" si="0"/>
        <v>13299426</v>
      </c>
      <c r="E3" s="203">
        <f t="shared" si="0"/>
        <v>0.91050605714623722</v>
      </c>
      <c r="F3" s="203">
        <f t="shared" si="0"/>
        <v>13328407</v>
      </c>
      <c r="G3" s="204">
        <f>IF(B3&lt;&gt;0,F3/B3,"")</f>
        <v>0.91249015601201944</v>
      </c>
      <c r="H3" s="205">
        <f t="shared" si="0"/>
        <v>0</v>
      </c>
      <c r="I3" s="203">
        <f t="shared" si="0"/>
        <v>0</v>
      </c>
      <c r="J3" s="203">
        <f t="shared" si="0"/>
        <v>0</v>
      </c>
      <c r="K3" s="203">
        <f t="shared" si="0"/>
        <v>0</v>
      </c>
      <c r="L3" s="203">
        <f t="shared" si="0"/>
        <v>0</v>
      </c>
      <c r="M3" s="206" t="str">
        <f>IF(H3&lt;&gt;0,L3/H3,"")</f>
        <v/>
      </c>
      <c r="N3" s="202">
        <f t="shared" si="0"/>
        <v>0</v>
      </c>
      <c r="O3" s="203">
        <f t="shared" si="0"/>
        <v>0</v>
      </c>
      <c r="P3" s="203">
        <f t="shared" si="0"/>
        <v>0</v>
      </c>
      <c r="Q3" s="203">
        <f t="shared" si="0"/>
        <v>0</v>
      </c>
      <c r="R3" s="203">
        <f t="shared" si="0"/>
        <v>0</v>
      </c>
      <c r="S3" s="204" t="str">
        <f>IF(N3&lt;&gt;0,R3/N3,"")</f>
        <v/>
      </c>
    </row>
    <row r="4" spans="1:19" ht="14.4" customHeight="1" x14ac:dyDescent="0.3">
      <c r="A4" s="337" t="s">
        <v>86</v>
      </c>
      <c r="B4" s="338" t="s">
        <v>87</v>
      </c>
      <c r="C4" s="339"/>
      <c r="D4" s="339"/>
      <c r="E4" s="339"/>
      <c r="F4" s="339"/>
      <c r="G4" s="340"/>
      <c r="H4" s="338" t="s">
        <v>88</v>
      </c>
      <c r="I4" s="339"/>
      <c r="J4" s="339"/>
      <c r="K4" s="339"/>
      <c r="L4" s="339"/>
      <c r="M4" s="340"/>
      <c r="N4" s="338" t="s">
        <v>89</v>
      </c>
      <c r="O4" s="339"/>
      <c r="P4" s="339"/>
      <c r="Q4" s="339"/>
      <c r="R4" s="339"/>
      <c r="S4" s="340"/>
    </row>
    <row r="5" spans="1:19" ht="14.4" customHeight="1" thickBot="1" x14ac:dyDescent="0.35">
      <c r="A5" s="464"/>
      <c r="B5" s="465">
        <v>2012</v>
      </c>
      <c r="C5" s="466"/>
      <c r="D5" s="466">
        <v>2013</v>
      </c>
      <c r="E5" s="466"/>
      <c r="F5" s="466">
        <v>2014</v>
      </c>
      <c r="G5" s="467" t="s">
        <v>2</v>
      </c>
      <c r="H5" s="465">
        <v>2012</v>
      </c>
      <c r="I5" s="466"/>
      <c r="J5" s="466">
        <v>2013</v>
      </c>
      <c r="K5" s="466"/>
      <c r="L5" s="466">
        <v>2014</v>
      </c>
      <c r="M5" s="467" t="s">
        <v>2</v>
      </c>
      <c r="N5" s="465">
        <v>2012</v>
      </c>
      <c r="O5" s="466"/>
      <c r="P5" s="466">
        <v>2013</v>
      </c>
      <c r="Q5" s="466"/>
      <c r="R5" s="466">
        <v>2014</v>
      </c>
      <c r="S5" s="467" t="s">
        <v>2</v>
      </c>
    </row>
    <row r="6" spans="1:19" ht="14.4" customHeight="1" thickBot="1" x14ac:dyDescent="0.35">
      <c r="A6" s="471" t="s">
        <v>1305</v>
      </c>
      <c r="B6" s="468">
        <v>14606631</v>
      </c>
      <c r="C6" s="469">
        <v>1</v>
      </c>
      <c r="D6" s="468">
        <v>13299426</v>
      </c>
      <c r="E6" s="469">
        <v>0.91050605714623722</v>
      </c>
      <c r="F6" s="468">
        <v>13328407</v>
      </c>
      <c r="G6" s="418">
        <v>0.91249015601201944</v>
      </c>
      <c r="H6" s="468"/>
      <c r="I6" s="469"/>
      <c r="J6" s="468"/>
      <c r="K6" s="469"/>
      <c r="L6" s="468"/>
      <c r="M6" s="418"/>
      <c r="N6" s="468"/>
      <c r="O6" s="469"/>
      <c r="P6" s="468"/>
      <c r="Q6" s="469"/>
      <c r="R6" s="468"/>
      <c r="S6" s="470"/>
    </row>
    <row r="7" spans="1:19" ht="14.4" customHeight="1" x14ac:dyDescent="0.3">
      <c r="A7" s="472" t="s">
        <v>1306</v>
      </c>
    </row>
    <row r="8" spans="1:19" ht="14.4" customHeight="1" x14ac:dyDescent="0.3">
      <c r="A8" s="473" t="s">
        <v>1307</v>
      </c>
    </row>
    <row r="9" spans="1:19" ht="14.4" customHeight="1" x14ac:dyDescent="0.3">
      <c r="A9" s="472" t="s">
        <v>1308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65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16" bestFit="1" customWidth="1"/>
    <col min="2" max="2" width="2.109375" style="116" bestFit="1" customWidth="1"/>
    <col min="3" max="3" width="8" style="116" bestFit="1" customWidth="1"/>
    <col min="4" max="4" width="50.88671875" style="116" bestFit="1" customWidth="1"/>
    <col min="5" max="6" width="11.109375" style="192" customWidth="1"/>
    <col min="7" max="8" width="9.33203125" style="116" hidden="1" customWidth="1"/>
    <col min="9" max="10" width="11.109375" style="192" customWidth="1"/>
    <col min="11" max="12" width="9.33203125" style="116" hidden="1" customWidth="1"/>
    <col min="13" max="14" width="11.109375" style="192" customWidth="1"/>
    <col min="15" max="15" width="11.109375" style="195" customWidth="1"/>
    <col min="16" max="16" width="11.109375" style="192" customWidth="1"/>
    <col min="17" max="16384" width="8.88671875" style="116"/>
  </cols>
  <sheetData>
    <row r="1" spans="1:16" ht="18.600000000000001" customHeight="1" thickBot="1" x14ac:dyDescent="0.4">
      <c r="A1" s="285" t="s">
        <v>1432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</row>
    <row r="2" spans="1:16" ht="14.4" customHeight="1" thickBot="1" x14ac:dyDescent="0.35">
      <c r="A2" s="215" t="s">
        <v>244</v>
      </c>
      <c r="B2" s="117"/>
      <c r="C2" s="117"/>
      <c r="D2" s="117"/>
      <c r="E2" s="209"/>
      <c r="F2" s="209"/>
      <c r="G2" s="117"/>
      <c r="H2" s="117"/>
      <c r="I2" s="209"/>
      <c r="J2" s="209"/>
      <c r="K2" s="117"/>
      <c r="L2" s="117"/>
      <c r="M2" s="209"/>
      <c r="N2" s="209"/>
      <c r="O2" s="210"/>
      <c r="P2" s="209"/>
    </row>
    <row r="3" spans="1:16" ht="14.4" customHeight="1" thickBot="1" x14ac:dyDescent="0.35">
      <c r="D3" s="73" t="s">
        <v>114</v>
      </c>
      <c r="E3" s="88">
        <f t="shared" ref="E3:N3" si="0">SUBTOTAL(9,E6:E1048576)</f>
        <v>68422</v>
      </c>
      <c r="F3" s="89">
        <f t="shared" si="0"/>
        <v>14606631</v>
      </c>
      <c r="G3" s="66"/>
      <c r="H3" s="66"/>
      <c r="I3" s="89">
        <f t="shared" si="0"/>
        <v>62655</v>
      </c>
      <c r="J3" s="89">
        <f t="shared" si="0"/>
        <v>13299426</v>
      </c>
      <c r="K3" s="66"/>
      <c r="L3" s="66"/>
      <c r="M3" s="89">
        <f t="shared" si="0"/>
        <v>60541</v>
      </c>
      <c r="N3" s="89">
        <f t="shared" si="0"/>
        <v>13328407</v>
      </c>
      <c r="O3" s="67">
        <f>IF(F3=0,0,N3/F3)</f>
        <v>0.91249015601201944</v>
      </c>
      <c r="P3" s="90">
        <f>IF(M3=0,0,N3/M3)</f>
        <v>220.15505194826648</v>
      </c>
    </row>
    <row r="4" spans="1:16" ht="14.4" customHeight="1" x14ac:dyDescent="0.3">
      <c r="A4" s="342" t="s">
        <v>82</v>
      </c>
      <c r="B4" s="343" t="s">
        <v>83</v>
      </c>
      <c r="C4" s="344" t="s">
        <v>84</v>
      </c>
      <c r="D4" s="345" t="s">
        <v>57</v>
      </c>
      <c r="E4" s="346">
        <v>2012</v>
      </c>
      <c r="F4" s="347"/>
      <c r="G4" s="87"/>
      <c r="H4" s="87"/>
      <c r="I4" s="346">
        <v>2013</v>
      </c>
      <c r="J4" s="347"/>
      <c r="K4" s="87"/>
      <c r="L4" s="87"/>
      <c r="M4" s="346">
        <v>2014</v>
      </c>
      <c r="N4" s="347"/>
      <c r="O4" s="348" t="s">
        <v>2</v>
      </c>
      <c r="P4" s="341" t="s">
        <v>85</v>
      </c>
    </row>
    <row r="5" spans="1:16" ht="14.4" customHeight="1" thickBot="1" x14ac:dyDescent="0.35">
      <c r="A5" s="474"/>
      <c r="B5" s="475"/>
      <c r="C5" s="476"/>
      <c r="D5" s="477"/>
      <c r="E5" s="478" t="s">
        <v>59</v>
      </c>
      <c r="F5" s="479" t="s">
        <v>14</v>
      </c>
      <c r="G5" s="480"/>
      <c r="H5" s="480"/>
      <c r="I5" s="478" t="s">
        <v>59</v>
      </c>
      <c r="J5" s="479" t="s">
        <v>14</v>
      </c>
      <c r="K5" s="480"/>
      <c r="L5" s="480"/>
      <c r="M5" s="478" t="s">
        <v>59</v>
      </c>
      <c r="N5" s="479" t="s">
        <v>14</v>
      </c>
      <c r="O5" s="481"/>
      <c r="P5" s="482"/>
    </row>
    <row r="6" spans="1:16" ht="14.4" customHeight="1" x14ac:dyDescent="0.3">
      <c r="A6" s="393" t="s">
        <v>1310</v>
      </c>
      <c r="B6" s="394" t="s">
        <v>1311</v>
      </c>
      <c r="C6" s="394" t="s">
        <v>1312</v>
      </c>
      <c r="D6" s="394" t="s">
        <v>1313</v>
      </c>
      <c r="E6" s="397">
        <v>164</v>
      </c>
      <c r="F6" s="397">
        <v>25912</v>
      </c>
      <c r="G6" s="394">
        <v>1</v>
      </c>
      <c r="H6" s="394">
        <v>158</v>
      </c>
      <c r="I6" s="397">
        <v>206</v>
      </c>
      <c r="J6" s="397">
        <v>32754</v>
      </c>
      <c r="K6" s="394">
        <v>1.2640475455387465</v>
      </c>
      <c r="L6" s="394">
        <v>159</v>
      </c>
      <c r="M6" s="397">
        <v>191</v>
      </c>
      <c r="N6" s="397">
        <v>30451</v>
      </c>
      <c r="O6" s="416">
        <v>1.1751698054955233</v>
      </c>
      <c r="P6" s="398">
        <v>159.42931937172776</v>
      </c>
    </row>
    <row r="7" spans="1:16" ht="14.4" customHeight="1" x14ac:dyDescent="0.3">
      <c r="A7" s="399" t="s">
        <v>1310</v>
      </c>
      <c r="B7" s="400" t="s">
        <v>1311</v>
      </c>
      <c r="C7" s="400" t="s">
        <v>1314</v>
      </c>
      <c r="D7" s="400" t="s">
        <v>1315</v>
      </c>
      <c r="E7" s="403">
        <v>2251</v>
      </c>
      <c r="F7" s="403">
        <v>272371</v>
      </c>
      <c r="G7" s="400">
        <v>1</v>
      </c>
      <c r="H7" s="400">
        <v>121</v>
      </c>
      <c r="I7" s="403">
        <v>2093</v>
      </c>
      <c r="J7" s="403">
        <v>255346</v>
      </c>
      <c r="K7" s="400">
        <v>0.93749334547363705</v>
      </c>
      <c r="L7" s="400">
        <v>122</v>
      </c>
      <c r="M7" s="403">
        <v>2407</v>
      </c>
      <c r="N7" s="403">
        <v>295750</v>
      </c>
      <c r="O7" s="425">
        <v>1.0858351292905633</v>
      </c>
      <c r="P7" s="404">
        <v>122.8707935189032</v>
      </c>
    </row>
    <row r="8" spans="1:16" ht="14.4" customHeight="1" x14ac:dyDescent="0.3">
      <c r="A8" s="399" t="s">
        <v>1310</v>
      </c>
      <c r="B8" s="400" t="s">
        <v>1311</v>
      </c>
      <c r="C8" s="400" t="s">
        <v>1316</v>
      </c>
      <c r="D8" s="400" t="s">
        <v>1317</v>
      </c>
      <c r="E8" s="403">
        <v>2803</v>
      </c>
      <c r="F8" s="403">
        <v>176589</v>
      </c>
      <c r="G8" s="400">
        <v>1</v>
      </c>
      <c r="H8" s="400">
        <v>63</v>
      </c>
      <c r="I8" s="403">
        <v>2227</v>
      </c>
      <c r="J8" s="403">
        <v>142528</v>
      </c>
      <c r="K8" s="400">
        <v>0.80711709109853957</v>
      </c>
      <c r="L8" s="400">
        <v>64</v>
      </c>
      <c r="M8" s="403">
        <v>2097</v>
      </c>
      <c r="N8" s="403">
        <v>135057</v>
      </c>
      <c r="O8" s="425">
        <v>0.76480981261573489</v>
      </c>
      <c r="P8" s="404">
        <v>64.404864091559375</v>
      </c>
    </row>
    <row r="9" spans="1:16" ht="14.4" customHeight="1" x14ac:dyDescent="0.3">
      <c r="A9" s="399" t="s">
        <v>1310</v>
      </c>
      <c r="B9" s="400" t="s">
        <v>1311</v>
      </c>
      <c r="C9" s="400" t="s">
        <v>1318</v>
      </c>
      <c r="D9" s="400" t="s">
        <v>1319</v>
      </c>
      <c r="E9" s="403">
        <v>6</v>
      </c>
      <c r="F9" s="403">
        <v>1068</v>
      </c>
      <c r="G9" s="400">
        <v>1</v>
      </c>
      <c r="H9" s="400">
        <v>178</v>
      </c>
      <c r="I9" s="403">
        <v>6</v>
      </c>
      <c r="J9" s="403">
        <v>1080</v>
      </c>
      <c r="K9" s="400">
        <v>1.0112359550561798</v>
      </c>
      <c r="L9" s="400">
        <v>180</v>
      </c>
      <c r="M9" s="403">
        <v>11</v>
      </c>
      <c r="N9" s="403">
        <v>2004</v>
      </c>
      <c r="O9" s="425">
        <v>1.8764044943820224</v>
      </c>
      <c r="P9" s="404">
        <v>182.18181818181819</v>
      </c>
    </row>
    <row r="10" spans="1:16" ht="14.4" customHeight="1" x14ac:dyDescent="0.3">
      <c r="A10" s="399" t="s">
        <v>1310</v>
      </c>
      <c r="B10" s="400" t="s">
        <v>1311</v>
      </c>
      <c r="C10" s="400" t="s">
        <v>1320</v>
      </c>
      <c r="D10" s="400" t="s">
        <v>1321</v>
      </c>
      <c r="E10" s="403">
        <v>829</v>
      </c>
      <c r="F10" s="403">
        <v>179893</v>
      </c>
      <c r="G10" s="400">
        <v>1</v>
      </c>
      <c r="H10" s="400">
        <v>217</v>
      </c>
      <c r="I10" s="403">
        <v>778</v>
      </c>
      <c r="J10" s="403">
        <v>170382</v>
      </c>
      <c r="K10" s="400">
        <v>0.94712968264468322</v>
      </c>
      <c r="L10" s="400">
        <v>219</v>
      </c>
      <c r="M10" s="403">
        <v>838</v>
      </c>
      <c r="N10" s="403">
        <v>184644</v>
      </c>
      <c r="O10" s="425">
        <v>1.026410143807708</v>
      </c>
      <c r="P10" s="404">
        <v>220.33890214797137</v>
      </c>
    </row>
    <row r="11" spans="1:16" ht="14.4" customHeight="1" x14ac:dyDescent="0.3">
      <c r="A11" s="399" t="s">
        <v>1310</v>
      </c>
      <c r="B11" s="400" t="s">
        <v>1311</v>
      </c>
      <c r="C11" s="400" t="s">
        <v>1322</v>
      </c>
      <c r="D11" s="400" t="s">
        <v>1323</v>
      </c>
      <c r="E11" s="403">
        <v>192</v>
      </c>
      <c r="F11" s="403">
        <v>16128</v>
      </c>
      <c r="G11" s="400">
        <v>1</v>
      </c>
      <c r="H11" s="400">
        <v>84</v>
      </c>
      <c r="I11" s="403">
        <v>197</v>
      </c>
      <c r="J11" s="403">
        <v>16548</v>
      </c>
      <c r="K11" s="400">
        <v>1.0260416666666667</v>
      </c>
      <c r="L11" s="400">
        <v>84</v>
      </c>
      <c r="M11" s="403">
        <v>163</v>
      </c>
      <c r="N11" s="403">
        <v>13760</v>
      </c>
      <c r="O11" s="425">
        <v>0.85317460317460314</v>
      </c>
      <c r="P11" s="404">
        <v>84.417177914110425</v>
      </c>
    </row>
    <row r="12" spans="1:16" ht="14.4" customHeight="1" x14ac:dyDescent="0.3">
      <c r="A12" s="399" t="s">
        <v>1310</v>
      </c>
      <c r="B12" s="400" t="s">
        <v>1311</v>
      </c>
      <c r="C12" s="400" t="s">
        <v>1324</v>
      </c>
      <c r="D12" s="400" t="s">
        <v>1325</v>
      </c>
      <c r="E12" s="403">
        <v>78</v>
      </c>
      <c r="F12" s="403">
        <v>22542</v>
      </c>
      <c r="G12" s="400">
        <v>1</v>
      </c>
      <c r="H12" s="400">
        <v>289</v>
      </c>
      <c r="I12" s="403">
        <v>58</v>
      </c>
      <c r="J12" s="403">
        <v>16820</v>
      </c>
      <c r="K12" s="400">
        <v>0.74616271848105753</v>
      </c>
      <c r="L12" s="400">
        <v>290</v>
      </c>
      <c r="M12" s="403">
        <v>60</v>
      </c>
      <c r="N12" s="403">
        <v>17431</v>
      </c>
      <c r="O12" s="425">
        <v>0.77326767811196873</v>
      </c>
      <c r="P12" s="404">
        <v>290.51666666666665</v>
      </c>
    </row>
    <row r="13" spans="1:16" ht="14.4" customHeight="1" x14ac:dyDescent="0.3">
      <c r="A13" s="399" t="s">
        <v>1310</v>
      </c>
      <c r="B13" s="400" t="s">
        <v>1311</v>
      </c>
      <c r="C13" s="400" t="s">
        <v>1326</v>
      </c>
      <c r="D13" s="400" t="s">
        <v>1327</v>
      </c>
      <c r="E13" s="403">
        <v>370</v>
      </c>
      <c r="F13" s="403">
        <v>430680</v>
      </c>
      <c r="G13" s="400">
        <v>1</v>
      </c>
      <c r="H13" s="400">
        <v>1164</v>
      </c>
      <c r="I13" s="403">
        <v>698</v>
      </c>
      <c r="J13" s="403">
        <v>813170</v>
      </c>
      <c r="K13" s="400">
        <v>1.8881071793442927</v>
      </c>
      <c r="L13" s="400">
        <v>1165</v>
      </c>
      <c r="M13" s="403">
        <v>734</v>
      </c>
      <c r="N13" s="403">
        <v>855944</v>
      </c>
      <c r="O13" s="425">
        <v>1.987424537940002</v>
      </c>
      <c r="P13" s="404">
        <v>1166.1362397820164</v>
      </c>
    </row>
    <row r="14" spans="1:16" ht="14.4" customHeight="1" x14ac:dyDescent="0.3">
      <c r="A14" s="399" t="s">
        <v>1310</v>
      </c>
      <c r="B14" s="400" t="s">
        <v>1311</v>
      </c>
      <c r="C14" s="400" t="s">
        <v>1328</v>
      </c>
      <c r="D14" s="400" t="s">
        <v>1329</v>
      </c>
      <c r="E14" s="403">
        <v>8494</v>
      </c>
      <c r="F14" s="403">
        <v>331266</v>
      </c>
      <c r="G14" s="400">
        <v>1</v>
      </c>
      <c r="H14" s="400">
        <v>39</v>
      </c>
      <c r="I14" s="403">
        <v>8510</v>
      </c>
      <c r="J14" s="403">
        <v>331890</v>
      </c>
      <c r="K14" s="400">
        <v>1.0018836825994819</v>
      </c>
      <c r="L14" s="400">
        <v>39</v>
      </c>
      <c r="M14" s="403">
        <v>7680</v>
      </c>
      <c r="N14" s="403">
        <v>302728</v>
      </c>
      <c r="O14" s="425">
        <v>0.91385170829484463</v>
      </c>
      <c r="P14" s="404">
        <v>39.41770833333333</v>
      </c>
    </row>
    <row r="15" spans="1:16" ht="14.4" customHeight="1" x14ac:dyDescent="0.3">
      <c r="A15" s="399" t="s">
        <v>1310</v>
      </c>
      <c r="B15" s="400" t="s">
        <v>1311</v>
      </c>
      <c r="C15" s="400" t="s">
        <v>1330</v>
      </c>
      <c r="D15" s="400" t="s">
        <v>1331</v>
      </c>
      <c r="E15" s="403">
        <v>6</v>
      </c>
      <c r="F15" s="403">
        <v>2424</v>
      </c>
      <c r="G15" s="400">
        <v>1</v>
      </c>
      <c r="H15" s="400">
        <v>404</v>
      </c>
      <c r="I15" s="403"/>
      <c r="J15" s="403"/>
      <c r="K15" s="400"/>
      <c r="L15" s="400"/>
      <c r="M15" s="403"/>
      <c r="N15" s="403"/>
      <c r="O15" s="425"/>
      <c r="P15" s="404"/>
    </row>
    <row r="16" spans="1:16" ht="14.4" customHeight="1" x14ac:dyDescent="0.3">
      <c r="A16" s="399" t="s">
        <v>1310</v>
      </c>
      <c r="B16" s="400" t="s">
        <v>1311</v>
      </c>
      <c r="C16" s="400" t="s">
        <v>1332</v>
      </c>
      <c r="D16" s="400" t="s">
        <v>1333</v>
      </c>
      <c r="E16" s="403">
        <v>1145</v>
      </c>
      <c r="F16" s="403">
        <v>437390</v>
      </c>
      <c r="G16" s="400">
        <v>1</v>
      </c>
      <c r="H16" s="400">
        <v>382</v>
      </c>
      <c r="I16" s="403">
        <v>838</v>
      </c>
      <c r="J16" s="403">
        <v>320116</v>
      </c>
      <c r="K16" s="400">
        <v>0.73187772925764194</v>
      </c>
      <c r="L16" s="400">
        <v>382</v>
      </c>
      <c r="M16" s="403">
        <v>767</v>
      </c>
      <c r="N16" s="403">
        <v>293304</v>
      </c>
      <c r="O16" s="425">
        <v>0.6705777452616658</v>
      </c>
      <c r="P16" s="404">
        <v>382.40417209908736</v>
      </c>
    </row>
    <row r="17" spans="1:16" ht="14.4" customHeight="1" x14ac:dyDescent="0.3">
      <c r="A17" s="399" t="s">
        <v>1310</v>
      </c>
      <c r="B17" s="400" t="s">
        <v>1311</v>
      </c>
      <c r="C17" s="400" t="s">
        <v>1334</v>
      </c>
      <c r="D17" s="400" t="s">
        <v>1335</v>
      </c>
      <c r="E17" s="403">
        <v>2117</v>
      </c>
      <c r="F17" s="403">
        <v>76212</v>
      </c>
      <c r="G17" s="400">
        <v>1</v>
      </c>
      <c r="H17" s="400">
        <v>36</v>
      </c>
      <c r="I17" s="403">
        <v>1763</v>
      </c>
      <c r="J17" s="403">
        <v>65231</v>
      </c>
      <c r="K17" s="400">
        <v>0.85591507899018526</v>
      </c>
      <c r="L17" s="400">
        <v>37</v>
      </c>
      <c r="M17" s="403">
        <v>1635</v>
      </c>
      <c r="N17" s="403">
        <v>60495</v>
      </c>
      <c r="O17" s="425">
        <v>0.79377263423082978</v>
      </c>
      <c r="P17" s="404">
        <v>37</v>
      </c>
    </row>
    <row r="18" spans="1:16" ht="14.4" customHeight="1" x14ac:dyDescent="0.3">
      <c r="A18" s="399" t="s">
        <v>1310</v>
      </c>
      <c r="B18" s="400" t="s">
        <v>1311</v>
      </c>
      <c r="C18" s="400" t="s">
        <v>1336</v>
      </c>
      <c r="D18" s="400" t="s">
        <v>1337</v>
      </c>
      <c r="E18" s="403">
        <v>430</v>
      </c>
      <c r="F18" s="403">
        <v>36980</v>
      </c>
      <c r="G18" s="400">
        <v>1</v>
      </c>
      <c r="H18" s="400">
        <v>86</v>
      </c>
      <c r="I18" s="403">
        <v>384</v>
      </c>
      <c r="J18" s="403">
        <v>33024</v>
      </c>
      <c r="K18" s="400">
        <v>0.89302325581395348</v>
      </c>
      <c r="L18" s="400">
        <v>86</v>
      </c>
      <c r="M18" s="403">
        <v>331</v>
      </c>
      <c r="N18" s="403">
        <v>28788</v>
      </c>
      <c r="O18" s="425">
        <v>0.77847485127095728</v>
      </c>
      <c r="P18" s="404">
        <v>86.972809667673715</v>
      </c>
    </row>
    <row r="19" spans="1:16" ht="14.4" customHeight="1" x14ac:dyDescent="0.3">
      <c r="A19" s="399" t="s">
        <v>1310</v>
      </c>
      <c r="B19" s="400" t="s">
        <v>1311</v>
      </c>
      <c r="C19" s="400" t="s">
        <v>1338</v>
      </c>
      <c r="D19" s="400" t="s">
        <v>1339</v>
      </c>
      <c r="E19" s="403">
        <v>2654</v>
      </c>
      <c r="F19" s="403">
        <v>1178376</v>
      </c>
      <c r="G19" s="400">
        <v>1</v>
      </c>
      <c r="H19" s="400">
        <v>444</v>
      </c>
      <c r="I19" s="403">
        <v>2234</v>
      </c>
      <c r="J19" s="403">
        <v>991896</v>
      </c>
      <c r="K19" s="400">
        <v>0.84174830444611903</v>
      </c>
      <c r="L19" s="400">
        <v>444</v>
      </c>
      <c r="M19" s="403">
        <v>2432</v>
      </c>
      <c r="N19" s="403">
        <v>1080829</v>
      </c>
      <c r="O19" s="425">
        <v>0.91721912191015431</v>
      </c>
      <c r="P19" s="404">
        <v>444.41981907894734</v>
      </c>
    </row>
    <row r="20" spans="1:16" ht="14.4" customHeight="1" x14ac:dyDescent="0.3">
      <c r="A20" s="399" t="s">
        <v>1310</v>
      </c>
      <c r="B20" s="400" t="s">
        <v>1311</v>
      </c>
      <c r="C20" s="400" t="s">
        <v>1340</v>
      </c>
      <c r="D20" s="400" t="s">
        <v>1341</v>
      </c>
      <c r="E20" s="403">
        <v>332</v>
      </c>
      <c r="F20" s="403">
        <v>13280</v>
      </c>
      <c r="G20" s="400">
        <v>1</v>
      </c>
      <c r="H20" s="400">
        <v>40</v>
      </c>
      <c r="I20" s="403">
        <v>299</v>
      </c>
      <c r="J20" s="403">
        <v>12259</v>
      </c>
      <c r="K20" s="400">
        <v>0.92311746987951804</v>
      </c>
      <c r="L20" s="400">
        <v>41</v>
      </c>
      <c r="M20" s="403">
        <v>278</v>
      </c>
      <c r="N20" s="403">
        <v>11398</v>
      </c>
      <c r="O20" s="425">
        <v>0.85828313253012045</v>
      </c>
      <c r="P20" s="404">
        <v>41</v>
      </c>
    </row>
    <row r="21" spans="1:16" ht="14.4" customHeight="1" x14ac:dyDescent="0.3">
      <c r="A21" s="399" t="s">
        <v>1310</v>
      </c>
      <c r="B21" s="400" t="s">
        <v>1311</v>
      </c>
      <c r="C21" s="400" t="s">
        <v>1342</v>
      </c>
      <c r="D21" s="400" t="s">
        <v>1343</v>
      </c>
      <c r="E21" s="403">
        <v>601</v>
      </c>
      <c r="F21" s="403">
        <v>294490</v>
      </c>
      <c r="G21" s="400">
        <v>1</v>
      </c>
      <c r="H21" s="400">
        <v>490</v>
      </c>
      <c r="I21" s="403">
        <v>581</v>
      </c>
      <c r="J21" s="403">
        <v>284690</v>
      </c>
      <c r="K21" s="400">
        <v>0.96672212978369387</v>
      </c>
      <c r="L21" s="400">
        <v>490</v>
      </c>
      <c r="M21" s="403">
        <v>917</v>
      </c>
      <c r="N21" s="403">
        <v>449774</v>
      </c>
      <c r="O21" s="425">
        <v>1.5272980406804986</v>
      </c>
      <c r="P21" s="404">
        <v>490.48418756815704</v>
      </c>
    </row>
    <row r="22" spans="1:16" ht="14.4" customHeight="1" x14ac:dyDescent="0.3">
      <c r="A22" s="399" t="s">
        <v>1310</v>
      </c>
      <c r="B22" s="400" t="s">
        <v>1311</v>
      </c>
      <c r="C22" s="400" t="s">
        <v>1344</v>
      </c>
      <c r="D22" s="400" t="s">
        <v>1345</v>
      </c>
      <c r="E22" s="403">
        <v>371</v>
      </c>
      <c r="F22" s="403">
        <v>11501</v>
      </c>
      <c r="G22" s="400">
        <v>1</v>
      </c>
      <c r="H22" s="400">
        <v>31</v>
      </c>
      <c r="I22" s="403">
        <v>380</v>
      </c>
      <c r="J22" s="403">
        <v>11780</v>
      </c>
      <c r="K22" s="400">
        <v>1.0242587601078168</v>
      </c>
      <c r="L22" s="400">
        <v>31</v>
      </c>
      <c r="M22" s="403">
        <v>377</v>
      </c>
      <c r="N22" s="403">
        <v>11687</v>
      </c>
      <c r="O22" s="425">
        <v>1.0161725067385445</v>
      </c>
      <c r="P22" s="404">
        <v>31</v>
      </c>
    </row>
    <row r="23" spans="1:16" ht="14.4" customHeight="1" x14ac:dyDescent="0.3">
      <c r="A23" s="399" t="s">
        <v>1310</v>
      </c>
      <c r="B23" s="400" t="s">
        <v>1311</v>
      </c>
      <c r="C23" s="400" t="s">
        <v>1346</v>
      </c>
      <c r="D23" s="400" t="s">
        <v>1347</v>
      </c>
      <c r="E23" s="403">
        <v>19</v>
      </c>
      <c r="F23" s="403">
        <v>1501</v>
      </c>
      <c r="G23" s="400">
        <v>1</v>
      </c>
      <c r="H23" s="400">
        <v>79</v>
      </c>
      <c r="I23" s="403">
        <v>4</v>
      </c>
      <c r="J23" s="403">
        <v>320</v>
      </c>
      <c r="K23" s="400">
        <v>0.21319120586275817</v>
      </c>
      <c r="L23" s="400">
        <v>80</v>
      </c>
      <c r="M23" s="403"/>
      <c r="N23" s="403"/>
      <c r="O23" s="425"/>
      <c r="P23" s="404"/>
    </row>
    <row r="24" spans="1:16" ht="14.4" customHeight="1" x14ac:dyDescent="0.3">
      <c r="A24" s="399" t="s">
        <v>1310</v>
      </c>
      <c r="B24" s="400" t="s">
        <v>1311</v>
      </c>
      <c r="C24" s="400" t="s">
        <v>1348</v>
      </c>
      <c r="D24" s="400" t="s">
        <v>1349</v>
      </c>
      <c r="E24" s="403">
        <v>327</v>
      </c>
      <c r="F24" s="403">
        <v>66708</v>
      </c>
      <c r="G24" s="400">
        <v>1</v>
      </c>
      <c r="H24" s="400">
        <v>204</v>
      </c>
      <c r="I24" s="403">
        <v>417</v>
      </c>
      <c r="J24" s="403">
        <v>85485</v>
      </c>
      <c r="K24" s="400">
        <v>1.2814804821010972</v>
      </c>
      <c r="L24" s="400">
        <v>205</v>
      </c>
      <c r="M24" s="403">
        <v>392</v>
      </c>
      <c r="N24" s="403">
        <v>80566</v>
      </c>
      <c r="O24" s="425">
        <v>1.2077412004557175</v>
      </c>
      <c r="P24" s="404">
        <v>205.52551020408163</v>
      </c>
    </row>
    <row r="25" spans="1:16" ht="14.4" customHeight="1" x14ac:dyDescent="0.3">
      <c r="A25" s="399" t="s">
        <v>1310</v>
      </c>
      <c r="B25" s="400" t="s">
        <v>1311</v>
      </c>
      <c r="C25" s="400" t="s">
        <v>1350</v>
      </c>
      <c r="D25" s="400" t="s">
        <v>1351</v>
      </c>
      <c r="E25" s="403">
        <v>338</v>
      </c>
      <c r="F25" s="403">
        <v>127088</v>
      </c>
      <c r="G25" s="400">
        <v>1</v>
      </c>
      <c r="H25" s="400">
        <v>376</v>
      </c>
      <c r="I25" s="403">
        <v>439</v>
      </c>
      <c r="J25" s="403">
        <v>165503</v>
      </c>
      <c r="K25" s="400">
        <v>1.302270867430442</v>
      </c>
      <c r="L25" s="400">
        <v>377</v>
      </c>
      <c r="M25" s="403">
        <v>400</v>
      </c>
      <c r="N25" s="403">
        <v>151254</v>
      </c>
      <c r="O25" s="425">
        <v>1.1901517059045701</v>
      </c>
      <c r="P25" s="404">
        <v>378.13499999999999</v>
      </c>
    </row>
    <row r="26" spans="1:16" ht="14.4" customHeight="1" x14ac:dyDescent="0.3">
      <c r="A26" s="399" t="s">
        <v>1310</v>
      </c>
      <c r="B26" s="400" t="s">
        <v>1311</v>
      </c>
      <c r="C26" s="400" t="s">
        <v>1352</v>
      </c>
      <c r="D26" s="400" t="s">
        <v>1353</v>
      </c>
      <c r="E26" s="403">
        <v>362</v>
      </c>
      <c r="F26" s="403">
        <v>83260</v>
      </c>
      <c r="G26" s="400">
        <v>1</v>
      </c>
      <c r="H26" s="400">
        <v>230</v>
      </c>
      <c r="I26" s="403">
        <v>348</v>
      </c>
      <c r="J26" s="403">
        <v>80388</v>
      </c>
      <c r="K26" s="400">
        <v>0.96550564496757141</v>
      </c>
      <c r="L26" s="400">
        <v>231</v>
      </c>
      <c r="M26" s="403">
        <v>516</v>
      </c>
      <c r="N26" s="403">
        <v>119666</v>
      </c>
      <c r="O26" s="425">
        <v>1.437256785971655</v>
      </c>
      <c r="P26" s="404">
        <v>231.91085271317829</v>
      </c>
    </row>
    <row r="27" spans="1:16" ht="14.4" customHeight="1" x14ac:dyDescent="0.3">
      <c r="A27" s="399" t="s">
        <v>1310</v>
      </c>
      <c r="B27" s="400" t="s">
        <v>1311</v>
      </c>
      <c r="C27" s="400" t="s">
        <v>1354</v>
      </c>
      <c r="D27" s="400" t="s">
        <v>1355</v>
      </c>
      <c r="E27" s="403">
        <v>203</v>
      </c>
      <c r="F27" s="403">
        <v>25984</v>
      </c>
      <c r="G27" s="400">
        <v>1</v>
      </c>
      <c r="H27" s="400">
        <v>128</v>
      </c>
      <c r="I27" s="403">
        <v>196</v>
      </c>
      <c r="J27" s="403">
        <v>25284</v>
      </c>
      <c r="K27" s="400">
        <v>0.97306034482758619</v>
      </c>
      <c r="L27" s="400">
        <v>129</v>
      </c>
      <c r="M27" s="403">
        <v>105</v>
      </c>
      <c r="N27" s="403">
        <v>13594</v>
      </c>
      <c r="O27" s="425">
        <v>0.52316810344827591</v>
      </c>
      <c r="P27" s="404">
        <v>129.46666666666667</v>
      </c>
    </row>
    <row r="28" spans="1:16" ht="14.4" customHeight="1" x14ac:dyDescent="0.3">
      <c r="A28" s="399" t="s">
        <v>1310</v>
      </c>
      <c r="B28" s="400" t="s">
        <v>1311</v>
      </c>
      <c r="C28" s="400" t="s">
        <v>1356</v>
      </c>
      <c r="D28" s="400" t="s">
        <v>1357</v>
      </c>
      <c r="E28" s="403"/>
      <c r="F28" s="403"/>
      <c r="G28" s="400"/>
      <c r="H28" s="400"/>
      <c r="I28" s="403"/>
      <c r="J28" s="403"/>
      <c r="K28" s="400"/>
      <c r="L28" s="400"/>
      <c r="M28" s="403">
        <v>5</v>
      </c>
      <c r="N28" s="403">
        <v>990</v>
      </c>
      <c r="O28" s="425"/>
      <c r="P28" s="404">
        <v>198</v>
      </c>
    </row>
    <row r="29" spans="1:16" ht="14.4" customHeight="1" x14ac:dyDescent="0.3">
      <c r="A29" s="399" t="s">
        <v>1310</v>
      </c>
      <c r="B29" s="400" t="s">
        <v>1311</v>
      </c>
      <c r="C29" s="400" t="s">
        <v>1358</v>
      </c>
      <c r="D29" s="400" t="s">
        <v>1359</v>
      </c>
      <c r="E29" s="403">
        <v>61</v>
      </c>
      <c r="F29" s="403">
        <v>74054</v>
      </c>
      <c r="G29" s="400">
        <v>1</v>
      </c>
      <c r="H29" s="400">
        <v>1214</v>
      </c>
      <c r="I29" s="403">
        <v>52</v>
      </c>
      <c r="J29" s="403">
        <v>63596</v>
      </c>
      <c r="K29" s="400">
        <v>0.85877872903556862</v>
      </c>
      <c r="L29" s="400">
        <v>1223</v>
      </c>
      <c r="M29" s="403">
        <v>75</v>
      </c>
      <c r="N29" s="403">
        <v>92285</v>
      </c>
      <c r="O29" s="425">
        <v>1.2461852161935885</v>
      </c>
      <c r="P29" s="404">
        <v>1230.4666666666667</v>
      </c>
    </row>
    <row r="30" spans="1:16" ht="14.4" customHeight="1" x14ac:dyDescent="0.3">
      <c r="A30" s="399" t="s">
        <v>1310</v>
      </c>
      <c r="B30" s="400" t="s">
        <v>1311</v>
      </c>
      <c r="C30" s="400" t="s">
        <v>1360</v>
      </c>
      <c r="D30" s="400" t="s">
        <v>1361</v>
      </c>
      <c r="E30" s="403">
        <v>10668</v>
      </c>
      <c r="F30" s="403">
        <v>170688</v>
      </c>
      <c r="G30" s="400">
        <v>1</v>
      </c>
      <c r="H30" s="400">
        <v>16</v>
      </c>
      <c r="I30" s="403">
        <v>8779</v>
      </c>
      <c r="J30" s="403">
        <v>140464</v>
      </c>
      <c r="K30" s="400">
        <v>0.82292838395200596</v>
      </c>
      <c r="L30" s="400">
        <v>16</v>
      </c>
      <c r="M30" s="403">
        <v>8350</v>
      </c>
      <c r="N30" s="403">
        <v>133600</v>
      </c>
      <c r="O30" s="425">
        <v>0.78271466066741657</v>
      </c>
      <c r="P30" s="404">
        <v>16</v>
      </c>
    </row>
    <row r="31" spans="1:16" ht="14.4" customHeight="1" x14ac:dyDescent="0.3">
      <c r="A31" s="399" t="s">
        <v>1310</v>
      </c>
      <c r="B31" s="400" t="s">
        <v>1311</v>
      </c>
      <c r="C31" s="400" t="s">
        <v>1362</v>
      </c>
      <c r="D31" s="400" t="s">
        <v>1363</v>
      </c>
      <c r="E31" s="403">
        <v>169</v>
      </c>
      <c r="F31" s="403">
        <v>22139</v>
      </c>
      <c r="G31" s="400">
        <v>1</v>
      </c>
      <c r="H31" s="400">
        <v>131</v>
      </c>
      <c r="I31" s="403">
        <v>207</v>
      </c>
      <c r="J31" s="403">
        <v>27531</v>
      </c>
      <c r="K31" s="400">
        <v>1.2435521026243281</v>
      </c>
      <c r="L31" s="400">
        <v>133</v>
      </c>
      <c r="M31" s="403">
        <v>262</v>
      </c>
      <c r="N31" s="403">
        <v>35054</v>
      </c>
      <c r="O31" s="425">
        <v>1.5833596820091242</v>
      </c>
      <c r="P31" s="404">
        <v>133.79389312977099</v>
      </c>
    </row>
    <row r="32" spans="1:16" ht="14.4" customHeight="1" x14ac:dyDescent="0.3">
      <c r="A32" s="399" t="s">
        <v>1310</v>
      </c>
      <c r="B32" s="400" t="s">
        <v>1311</v>
      </c>
      <c r="C32" s="400" t="s">
        <v>1364</v>
      </c>
      <c r="D32" s="400" t="s">
        <v>1365</v>
      </c>
      <c r="E32" s="403">
        <v>131</v>
      </c>
      <c r="F32" s="403">
        <v>13231</v>
      </c>
      <c r="G32" s="400">
        <v>1</v>
      </c>
      <c r="H32" s="400">
        <v>101</v>
      </c>
      <c r="I32" s="403">
        <v>202</v>
      </c>
      <c r="J32" s="403">
        <v>20604</v>
      </c>
      <c r="K32" s="400">
        <v>1.5572519083969465</v>
      </c>
      <c r="L32" s="400">
        <v>102</v>
      </c>
      <c r="M32" s="403">
        <v>199</v>
      </c>
      <c r="N32" s="403">
        <v>20374</v>
      </c>
      <c r="O32" s="425">
        <v>1.5398684906658604</v>
      </c>
      <c r="P32" s="404">
        <v>102.38190954773869</v>
      </c>
    </row>
    <row r="33" spans="1:16" ht="14.4" customHeight="1" x14ac:dyDescent="0.3">
      <c r="A33" s="399" t="s">
        <v>1310</v>
      </c>
      <c r="B33" s="400" t="s">
        <v>1311</v>
      </c>
      <c r="C33" s="400" t="s">
        <v>1366</v>
      </c>
      <c r="D33" s="400" t="s">
        <v>1367</v>
      </c>
      <c r="E33" s="403">
        <v>1734</v>
      </c>
      <c r="F33" s="403">
        <v>67626</v>
      </c>
      <c r="G33" s="400">
        <v>1</v>
      </c>
      <c r="H33" s="400">
        <v>39</v>
      </c>
      <c r="I33" s="403">
        <v>1539</v>
      </c>
      <c r="J33" s="403">
        <v>60021</v>
      </c>
      <c r="K33" s="400">
        <v>0.88754325259515576</v>
      </c>
      <c r="L33" s="400">
        <v>39</v>
      </c>
      <c r="M33" s="403">
        <v>1344</v>
      </c>
      <c r="N33" s="403">
        <v>52932</v>
      </c>
      <c r="O33" s="425">
        <v>0.7827167065921391</v>
      </c>
      <c r="P33" s="404">
        <v>39.383928571428569</v>
      </c>
    </row>
    <row r="34" spans="1:16" ht="14.4" customHeight="1" x14ac:dyDescent="0.3">
      <c r="A34" s="399" t="s">
        <v>1310</v>
      </c>
      <c r="B34" s="400" t="s">
        <v>1311</v>
      </c>
      <c r="C34" s="400" t="s">
        <v>1368</v>
      </c>
      <c r="D34" s="400" t="s">
        <v>1369</v>
      </c>
      <c r="E34" s="403">
        <v>3480</v>
      </c>
      <c r="F34" s="403">
        <v>389760</v>
      </c>
      <c r="G34" s="400">
        <v>1</v>
      </c>
      <c r="H34" s="400">
        <v>112</v>
      </c>
      <c r="I34" s="403">
        <v>3852</v>
      </c>
      <c r="J34" s="403">
        <v>435276</v>
      </c>
      <c r="K34" s="400">
        <v>1.1167795566502463</v>
      </c>
      <c r="L34" s="400">
        <v>113</v>
      </c>
      <c r="M34" s="403">
        <v>3399</v>
      </c>
      <c r="N34" s="403">
        <v>386835</v>
      </c>
      <c r="O34" s="425">
        <v>0.99249538177339902</v>
      </c>
      <c r="P34" s="404">
        <v>113.80847308031774</v>
      </c>
    </row>
    <row r="35" spans="1:16" ht="14.4" customHeight="1" x14ac:dyDescent="0.3">
      <c r="A35" s="399" t="s">
        <v>1310</v>
      </c>
      <c r="B35" s="400" t="s">
        <v>1311</v>
      </c>
      <c r="C35" s="400" t="s">
        <v>1370</v>
      </c>
      <c r="D35" s="400" t="s">
        <v>1371</v>
      </c>
      <c r="E35" s="403">
        <v>250</v>
      </c>
      <c r="F35" s="403">
        <v>20750</v>
      </c>
      <c r="G35" s="400">
        <v>1</v>
      </c>
      <c r="H35" s="400">
        <v>83</v>
      </c>
      <c r="I35" s="403">
        <v>271</v>
      </c>
      <c r="J35" s="403">
        <v>22764</v>
      </c>
      <c r="K35" s="400">
        <v>1.0970602409638555</v>
      </c>
      <c r="L35" s="400">
        <v>84</v>
      </c>
      <c r="M35" s="403">
        <v>292</v>
      </c>
      <c r="N35" s="403">
        <v>24644</v>
      </c>
      <c r="O35" s="425">
        <v>1.1876626506024097</v>
      </c>
      <c r="P35" s="404">
        <v>84.397260273972606</v>
      </c>
    </row>
    <row r="36" spans="1:16" ht="14.4" customHeight="1" x14ac:dyDescent="0.3">
      <c r="A36" s="399" t="s">
        <v>1310</v>
      </c>
      <c r="B36" s="400" t="s">
        <v>1311</v>
      </c>
      <c r="C36" s="400" t="s">
        <v>1372</v>
      </c>
      <c r="D36" s="400" t="s">
        <v>1373</v>
      </c>
      <c r="E36" s="403">
        <v>895</v>
      </c>
      <c r="F36" s="403">
        <v>85025</v>
      </c>
      <c r="G36" s="400">
        <v>1</v>
      </c>
      <c r="H36" s="400">
        <v>95</v>
      </c>
      <c r="I36" s="403">
        <v>852</v>
      </c>
      <c r="J36" s="403">
        <v>81792</v>
      </c>
      <c r="K36" s="400">
        <v>0.96197588944428114</v>
      </c>
      <c r="L36" s="400">
        <v>96</v>
      </c>
      <c r="M36" s="403">
        <v>1104</v>
      </c>
      <c r="N36" s="403">
        <v>106475</v>
      </c>
      <c r="O36" s="425">
        <v>1.2522787415466039</v>
      </c>
      <c r="P36" s="404">
        <v>96.444746376811594</v>
      </c>
    </row>
    <row r="37" spans="1:16" ht="14.4" customHeight="1" x14ac:dyDescent="0.3">
      <c r="A37" s="399" t="s">
        <v>1310</v>
      </c>
      <c r="B37" s="400" t="s">
        <v>1311</v>
      </c>
      <c r="C37" s="400" t="s">
        <v>1374</v>
      </c>
      <c r="D37" s="400" t="s">
        <v>1375</v>
      </c>
      <c r="E37" s="403">
        <v>405</v>
      </c>
      <c r="F37" s="403">
        <v>8505</v>
      </c>
      <c r="G37" s="400">
        <v>1</v>
      </c>
      <c r="H37" s="400">
        <v>21</v>
      </c>
      <c r="I37" s="403">
        <v>507</v>
      </c>
      <c r="J37" s="403">
        <v>10647</v>
      </c>
      <c r="K37" s="400">
        <v>1.2518518518518518</v>
      </c>
      <c r="L37" s="400">
        <v>21</v>
      </c>
      <c r="M37" s="403">
        <v>702</v>
      </c>
      <c r="N37" s="403">
        <v>14742</v>
      </c>
      <c r="O37" s="425">
        <v>1.7333333333333334</v>
      </c>
      <c r="P37" s="404">
        <v>21</v>
      </c>
    </row>
    <row r="38" spans="1:16" ht="14.4" customHeight="1" x14ac:dyDescent="0.3">
      <c r="A38" s="399" t="s">
        <v>1310</v>
      </c>
      <c r="B38" s="400" t="s">
        <v>1311</v>
      </c>
      <c r="C38" s="400" t="s">
        <v>1376</v>
      </c>
      <c r="D38" s="400" t="s">
        <v>1377</v>
      </c>
      <c r="E38" s="403">
        <v>13997</v>
      </c>
      <c r="F38" s="403">
        <v>6802542</v>
      </c>
      <c r="G38" s="400">
        <v>1</v>
      </c>
      <c r="H38" s="400">
        <v>486</v>
      </c>
      <c r="I38" s="403">
        <v>12150</v>
      </c>
      <c r="J38" s="403">
        <v>5904900</v>
      </c>
      <c r="K38" s="400">
        <v>0.86804315210402228</v>
      </c>
      <c r="L38" s="400">
        <v>486</v>
      </c>
      <c r="M38" s="403">
        <v>11507</v>
      </c>
      <c r="N38" s="403">
        <v>5597345</v>
      </c>
      <c r="O38" s="425">
        <v>0.82283137685882723</v>
      </c>
      <c r="P38" s="404">
        <v>486.42956461284433</v>
      </c>
    </row>
    <row r="39" spans="1:16" ht="14.4" customHeight="1" x14ac:dyDescent="0.3">
      <c r="A39" s="399" t="s">
        <v>1310</v>
      </c>
      <c r="B39" s="400" t="s">
        <v>1311</v>
      </c>
      <c r="C39" s="400" t="s">
        <v>1378</v>
      </c>
      <c r="D39" s="400" t="s">
        <v>1379</v>
      </c>
      <c r="E39" s="403">
        <v>1368</v>
      </c>
      <c r="F39" s="403">
        <v>436392</v>
      </c>
      <c r="G39" s="400">
        <v>1</v>
      </c>
      <c r="H39" s="400">
        <v>319</v>
      </c>
      <c r="I39" s="403">
        <v>1406</v>
      </c>
      <c r="J39" s="403">
        <v>449920</v>
      </c>
      <c r="K39" s="400">
        <v>1.030999651689307</v>
      </c>
      <c r="L39" s="400">
        <v>320</v>
      </c>
      <c r="M39" s="403">
        <v>1291</v>
      </c>
      <c r="N39" s="403">
        <v>414150</v>
      </c>
      <c r="O39" s="425">
        <v>0.94903206291591047</v>
      </c>
      <c r="P39" s="404">
        <v>320.79783113865221</v>
      </c>
    </row>
    <row r="40" spans="1:16" ht="14.4" customHeight="1" x14ac:dyDescent="0.3">
      <c r="A40" s="399" t="s">
        <v>1310</v>
      </c>
      <c r="B40" s="400" t="s">
        <v>1311</v>
      </c>
      <c r="C40" s="400" t="s">
        <v>1380</v>
      </c>
      <c r="D40" s="400" t="s">
        <v>1381</v>
      </c>
      <c r="E40" s="403">
        <v>1054</v>
      </c>
      <c r="F40" s="403">
        <v>246636</v>
      </c>
      <c r="G40" s="400">
        <v>1</v>
      </c>
      <c r="H40" s="400">
        <v>234</v>
      </c>
      <c r="I40" s="403">
        <v>639</v>
      </c>
      <c r="J40" s="403">
        <v>149526</v>
      </c>
      <c r="K40" s="400">
        <v>0.60626185958254264</v>
      </c>
      <c r="L40" s="400">
        <v>234</v>
      </c>
      <c r="M40" s="403">
        <v>636</v>
      </c>
      <c r="N40" s="403">
        <v>149055</v>
      </c>
      <c r="O40" s="425">
        <v>0.60435216270130876</v>
      </c>
      <c r="P40" s="404">
        <v>234.36320754716982</v>
      </c>
    </row>
    <row r="41" spans="1:16" ht="14.4" customHeight="1" x14ac:dyDescent="0.3">
      <c r="A41" s="399" t="s">
        <v>1310</v>
      </c>
      <c r="B41" s="400" t="s">
        <v>1311</v>
      </c>
      <c r="C41" s="400" t="s">
        <v>1382</v>
      </c>
      <c r="D41" s="400" t="s">
        <v>1383</v>
      </c>
      <c r="E41" s="403">
        <v>2761</v>
      </c>
      <c r="F41" s="403">
        <v>179465</v>
      </c>
      <c r="G41" s="400">
        <v>1</v>
      </c>
      <c r="H41" s="400">
        <v>65</v>
      </c>
      <c r="I41" s="403">
        <v>2851</v>
      </c>
      <c r="J41" s="403">
        <v>188166</v>
      </c>
      <c r="K41" s="400">
        <v>1.0484829911124731</v>
      </c>
      <c r="L41" s="400">
        <v>66</v>
      </c>
      <c r="M41" s="403">
        <v>2196</v>
      </c>
      <c r="N41" s="403">
        <v>145797</v>
      </c>
      <c r="O41" s="425">
        <v>0.81239796060513192</v>
      </c>
      <c r="P41" s="404">
        <v>66.392076502732237</v>
      </c>
    </row>
    <row r="42" spans="1:16" ht="14.4" customHeight="1" x14ac:dyDescent="0.3">
      <c r="A42" s="399" t="s">
        <v>1310</v>
      </c>
      <c r="B42" s="400" t="s">
        <v>1311</v>
      </c>
      <c r="C42" s="400" t="s">
        <v>1384</v>
      </c>
      <c r="D42" s="400" t="s">
        <v>1385</v>
      </c>
      <c r="E42" s="403">
        <v>1069</v>
      </c>
      <c r="F42" s="403">
        <v>42760</v>
      </c>
      <c r="G42" s="400">
        <v>1</v>
      </c>
      <c r="H42" s="400">
        <v>40</v>
      </c>
      <c r="I42" s="403">
        <v>1252</v>
      </c>
      <c r="J42" s="403">
        <v>50080</v>
      </c>
      <c r="K42" s="400">
        <v>1.1711880261927035</v>
      </c>
      <c r="L42" s="400">
        <v>40</v>
      </c>
      <c r="M42" s="403">
        <v>1141</v>
      </c>
      <c r="N42" s="403">
        <v>46117</v>
      </c>
      <c r="O42" s="425">
        <v>1.0785079513564078</v>
      </c>
      <c r="P42" s="404">
        <v>40.41805433829974</v>
      </c>
    </row>
    <row r="43" spans="1:16" ht="14.4" customHeight="1" x14ac:dyDescent="0.3">
      <c r="A43" s="399" t="s">
        <v>1310</v>
      </c>
      <c r="B43" s="400" t="s">
        <v>1311</v>
      </c>
      <c r="C43" s="400" t="s">
        <v>1386</v>
      </c>
      <c r="D43" s="400" t="s">
        <v>1387</v>
      </c>
      <c r="E43" s="403">
        <v>1758</v>
      </c>
      <c r="F43" s="403">
        <v>123060</v>
      </c>
      <c r="G43" s="400">
        <v>1</v>
      </c>
      <c r="H43" s="400">
        <v>70</v>
      </c>
      <c r="I43" s="403">
        <v>2007</v>
      </c>
      <c r="J43" s="403">
        <v>142497</v>
      </c>
      <c r="K43" s="400">
        <v>1.1579473427596294</v>
      </c>
      <c r="L43" s="400">
        <v>71</v>
      </c>
      <c r="M43" s="403">
        <v>2015</v>
      </c>
      <c r="N43" s="403">
        <v>143906</v>
      </c>
      <c r="O43" s="425">
        <v>1.1693970420932878</v>
      </c>
      <c r="P43" s="404">
        <v>71.417369727047145</v>
      </c>
    </row>
    <row r="44" spans="1:16" ht="14.4" customHeight="1" x14ac:dyDescent="0.3">
      <c r="A44" s="399" t="s">
        <v>1310</v>
      </c>
      <c r="B44" s="400" t="s">
        <v>1311</v>
      </c>
      <c r="C44" s="400" t="s">
        <v>1388</v>
      </c>
      <c r="D44" s="400" t="s">
        <v>1389</v>
      </c>
      <c r="E44" s="403">
        <v>333</v>
      </c>
      <c r="F44" s="403">
        <v>23643</v>
      </c>
      <c r="G44" s="400">
        <v>1</v>
      </c>
      <c r="H44" s="400">
        <v>71</v>
      </c>
      <c r="I44" s="403">
        <v>297</v>
      </c>
      <c r="J44" s="403">
        <v>21384</v>
      </c>
      <c r="K44" s="400">
        <v>0.90445374952417201</v>
      </c>
      <c r="L44" s="400">
        <v>72</v>
      </c>
      <c r="M44" s="403">
        <v>274</v>
      </c>
      <c r="N44" s="403">
        <v>19856</v>
      </c>
      <c r="O44" s="425">
        <v>0.83982574123419196</v>
      </c>
      <c r="P44" s="404">
        <v>72.467153284671539</v>
      </c>
    </row>
    <row r="45" spans="1:16" ht="14.4" customHeight="1" x14ac:dyDescent="0.3">
      <c r="A45" s="399" t="s">
        <v>1310</v>
      </c>
      <c r="B45" s="400" t="s">
        <v>1311</v>
      </c>
      <c r="C45" s="400" t="s">
        <v>1390</v>
      </c>
      <c r="D45" s="400" t="s">
        <v>1391</v>
      </c>
      <c r="E45" s="403">
        <v>1662</v>
      </c>
      <c r="F45" s="403">
        <v>470346</v>
      </c>
      <c r="G45" s="400">
        <v>1</v>
      </c>
      <c r="H45" s="400">
        <v>283</v>
      </c>
      <c r="I45" s="403">
        <v>1131</v>
      </c>
      <c r="J45" s="403">
        <v>320073</v>
      </c>
      <c r="K45" s="400">
        <v>0.68050541516245489</v>
      </c>
      <c r="L45" s="400">
        <v>283</v>
      </c>
      <c r="M45" s="403">
        <v>1138</v>
      </c>
      <c r="N45" s="403">
        <v>322505</v>
      </c>
      <c r="O45" s="425">
        <v>0.68567607676051245</v>
      </c>
      <c r="P45" s="404">
        <v>283.39630931458697</v>
      </c>
    </row>
    <row r="46" spans="1:16" ht="14.4" customHeight="1" x14ac:dyDescent="0.3">
      <c r="A46" s="399" t="s">
        <v>1310</v>
      </c>
      <c r="B46" s="400" t="s">
        <v>1311</v>
      </c>
      <c r="C46" s="400" t="s">
        <v>1392</v>
      </c>
      <c r="D46" s="400" t="s">
        <v>1393</v>
      </c>
      <c r="E46" s="403">
        <v>22</v>
      </c>
      <c r="F46" s="403">
        <v>4708</v>
      </c>
      <c r="G46" s="400">
        <v>1</v>
      </c>
      <c r="H46" s="400">
        <v>214</v>
      </c>
      <c r="I46" s="403">
        <v>37</v>
      </c>
      <c r="J46" s="403">
        <v>7955</v>
      </c>
      <c r="K46" s="400">
        <v>1.689677145284622</v>
      </c>
      <c r="L46" s="400">
        <v>215</v>
      </c>
      <c r="M46" s="403">
        <v>45</v>
      </c>
      <c r="N46" s="403">
        <v>9729</v>
      </c>
      <c r="O46" s="425">
        <v>2.0664825828377231</v>
      </c>
      <c r="P46" s="404">
        <v>216.2</v>
      </c>
    </row>
    <row r="47" spans="1:16" ht="14.4" customHeight="1" x14ac:dyDescent="0.3">
      <c r="A47" s="399" t="s">
        <v>1310</v>
      </c>
      <c r="B47" s="400" t="s">
        <v>1311</v>
      </c>
      <c r="C47" s="400" t="s">
        <v>1394</v>
      </c>
      <c r="D47" s="400" t="s">
        <v>1395</v>
      </c>
      <c r="E47" s="403">
        <v>208</v>
      </c>
      <c r="F47" s="403">
        <v>158288</v>
      </c>
      <c r="G47" s="400">
        <v>1</v>
      </c>
      <c r="H47" s="400">
        <v>761</v>
      </c>
      <c r="I47" s="403">
        <v>224</v>
      </c>
      <c r="J47" s="403">
        <v>170464</v>
      </c>
      <c r="K47" s="400">
        <v>1.0769230769230769</v>
      </c>
      <c r="L47" s="400">
        <v>761</v>
      </c>
      <c r="M47" s="403">
        <v>245</v>
      </c>
      <c r="N47" s="403">
        <v>186559</v>
      </c>
      <c r="O47" s="425">
        <v>1.1786048215910239</v>
      </c>
      <c r="P47" s="404">
        <v>761.46530612244896</v>
      </c>
    </row>
    <row r="48" spans="1:16" ht="14.4" customHeight="1" x14ac:dyDescent="0.3">
      <c r="A48" s="399" t="s">
        <v>1310</v>
      </c>
      <c r="B48" s="400" t="s">
        <v>1311</v>
      </c>
      <c r="C48" s="400" t="s">
        <v>1396</v>
      </c>
      <c r="D48" s="400" t="s">
        <v>1397</v>
      </c>
      <c r="E48" s="403">
        <v>339</v>
      </c>
      <c r="F48" s="403">
        <v>682407</v>
      </c>
      <c r="G48" s="400">
        <v>1</v>
      </c>
      <c r="H48" s="400">
        <v>2013</v>
      </c>
      <c r="I48" s="403">
        <v>309</v>
      </c>
      <c r="J48" s="403">
        <v>626961</v>
      </c>
      <c r="K48" s="400">
        <v>0.91874936804575569</v>
      </c>
      <c r="L48" s="400">
        <v>2029</v>
      </c>
      <c r="M48" s="403">
        <v>301</v>
      </c>
      <c r="N48" s="403">
        <v>614299</v>
      </c>
      <c r="O48" s="425">
        <v>0.90019445873210557</v>
      </c>
      <c r="P48" s="404">
        <v>2040.8604651162791</v>
      </c>
    </row>
    <row r="49" spans="1:16" ht="14.4" customHeight="1" x14ac:dyDescent="0.3">
      <c r="A49" s="399" t="s">
        <v>1310</v>
      </c>
      <c r="B49" s="400" t="s">
        <v>1311</v>
      </c>
      <c r="C49" s="400" t="s">
        <v>1398</v>
      </c>
      <c r="D49" s="400" t="s">
        <v>1399</v>
      </c>
      <c r="E49" s="403">
        <v>61</v>
      </c>
      <c r="F49" s="403">
        <v>36783</v>
      </c>
      <c r="G49" s="400">
        <v>1</v>
      </c>
      <c r="H49" s="400">
        <v>603</v>
      </c>
      <c r="I49" s="403">
        <v>53</v>
      </c>
      <c r="J49" s="403">
        <v>32012</v>
      </c>
      <c r="K49" s="400">
        <v>0.87029334203300435</v>
      </c>
      <c r="L49" s="400">
        <v>604</v>
      </c>
      <c r="M49" s="403">
        <v>88</v>
      </c>
      <c r="N49" s="403">
        <v>53269</v>
      </c>
      <c r="O49" s="425">
        <v>1.4481961775820351</v>
      </c>
      <c r="P49" s="404">
        <v>605.3295454545455</v>
      </c>
    </row>
    <row r="50" spans="1:16" ht="14.4" customHeight="1" x14ac:dyDescent="0.3">
      <c r="A50" s="399" t="s">
        <v>1310</v>
      </c>
      <c r="B50" s="400" t="s">
        <v>1311</v>
      </c>
      <c r="C50" s="400" t="s">
        <v>1400</v>
      </c>
      <c r="D50" s="400" t="s">
        <v>1401</v>
      </c>
      <c r="E50" s="403">
        <v>20</v>
      </c>
      <c r="F50" s="403">
        <v>19220</v>
      </c>
      <c r="G50" s="400">
        <v>1</v>
      </c>
      <c r="H50" s="400">
        <v>961</v>
      </c>
      <c r="I50" s="403">
        <v>12</v>
      </c>
      <c r="J50" s="403">
        <v>11532</v>
      </c>
      <c r="K50" s="400">
        <v>0.6</v>
      </c>
      <c r="L50" s="400">
        <v>961</v>
      </c>
      <c r="M50" s="403">
        <v>33</v>
      </c>
      <c r="N50" s="403">
        <v>31733</v>
      </c>
      <c r="O50" s="425">
        <v>1.6510405827263268</v>
      </c>
      <c r="P50" s="404">
        <v>961.60606060606062</v>
      </c>
    </row>
    <row r="51" spans="1:16" ht="14.4" customHeight="1" x14ac:dyDescent="0.3">
      <c r="A51" s="399" t="s">
        <v>1310</v>
      </c>
      <c r="B51" s="400" t="s">
        <v>1311</v>
      </c>
      <c r="C51" s="400" t="s">
        <v>1402</v>
      </c>
      <c r="D51" s="400" t="s">
        <v>1403</v>
      </c>
      <c r="E51" s="403">
        <v>34</v>
      </c>
      <c r="F51" s="403">
        <v>6732</v>
      </c>
      <c r="G51" s="400">
        <v>1</v>
      </c>
      <c r="H51" s="400">
        <v>198</v>
      </c>
      <c r="I51" s="403"/>
      <c r="J51" s="403"/>
      <c r="K51" s="400"/>
      <c r="L51" s="400"/>
      <c r="M51" s="403"/>
      <c r="N51" s="403"/>
      <c r="O51" s="425"/>
      <c r="P51" s="404"/>
    </row>
    <row r="52" spans="1:16" ht="14.4" customHeight="1" x14ac:dyDescent="0.3">
      <c r="A52" s="399" t="s">
        <v>1310</v>
      </c>
      <c r="B52" s="400" t="s">
        <v>1311</v>
      </c>
      <c r="C52" s="400" t="s">
        <v>1404</v>
      </c>
      <c r="D52" s="400" t="s">
        <v>1405</v>
      </c>
      <c r="E52" s="403">
        <v>32</v>
      </c>
      <c r="F52" s="403">
        <v>16160</v>
      </c>
      <c r="G52" s="400">
        <v>1</v>
      </c>
      <c r="H52" s="400">
        <v>505</v>
      </c>
      <c r="I52" s="403">
        <v>79</v>
      </c>
      <c r="J52" s="403">
        <v>39974</v>
      </c>
      <c r="K52" s="400">
        <v>2.4736386138613859</v>
      </c>
      <c r="L52" s="400">
        <v>506</v>
      </c>
      <c r="M52" s="403">
        <v>62</v>
      </c>
      <c r="N52" s="403">
        <v>31402</v>
      </c>
      <c r="O52" s="425">
        <v>1.9431930693069306</v>
      </c>
      <c r="P52" s="404">
        <v>506.48387096774195</v>
      </c>
    </row>
    <row r="53" spans="1:16" ht="14.4" customHeight="1" x14ac:dyDescent="0.3">
      <c r="A53" s="399" t="s">
        <v>1310</v>
      </c>
      <c r="B53" s="400" t="s">
        <v>1311</v>
      </c>
      <c r="C53" s="400" t="s">
        <v>1406</v>
      </c>
      <c r="D53" s="400" t="s">
        <v>1407</v>
      </c>
      <c r="E53" s="403">
        <v>105</v>
      </c>
      <c r="F53" s="403">
        <v>177555</v>
      </c>
      <c r="G53" s="400">
        <v>1</v>
      </c>
      <c r="H53" s="400">
        <v>1691</v>
      </c>
      <c r="I53" s="403">
        <v>82</v>
      </c>
      <c r="J53" s="403">
        <v>139810</v>
      </c>
      <c r="K53" s="400">
        <v>0.78741798316014755</v>
      </c>
      <c r="L53" s="400">
        <v>1705</v>
      </c>
      <c r="M53" s="403">
        <v>104</v>
      </c>
      <c r="N53" s="403">
        <v>178724</v>
      </c>
      <c r="O53" s="425">
        <v>1.0065838754188843</v>
      </c>
      <c r="P53" s="404">
        <v>1718.5</v>
      </c>
    </row>
    <row r="54" spans="1:16" ht="14.4" customHeight="1" x14ac:dyDescent="0.3">
      <c r="A54" s="399" t="s">
        <v>1310</v>
      </c>
      <c r="B54" s="400" t="s">
        <v>1311</v>
      </c>
      <c r="C54" s="400" t="s">
        <v>1408</v>
      </c>
      <c r="D54" s="400" t="s">
        <v>1409</v>
      </c>
      <c r="E54" s="403">
        <v>587</v>
      </c>
      <c r="F54" s="403">
        <v>285282</v>
      </c>
      <c r="G54" s="400">
        <v>1</v>
      </c>
      <c r="H54" s="400">
        <v>486</v>
      </c>
      <c r="I54" s="403">
        <v>217</v>
      </c>
      <c r="J54" s="403">
        <v>105679</v>
      </c>
      <c r="K54" s="400">
        <v>0.37043697113733076</v>
      </c>
      <c r="L54" s="400">
        <v>487</v>
      </c>
      <c r="M54" s="403">
        <v>278</v>
      </c>
      <c r="N54" s="403">
        <v>135590</v>
      </c>
      <c r="O54" s="425">
        <v>0.47528410485063904</v>
      </c>
      <c r="P54" s="404">
        <v>487.73381294964031</v>
      </c>
    </row>
    <row r="55" spans="1:16" ht="14.4" customHeight="1" x14ac:dyDescent="0.3">
      <c r="A55" s="399" t="s">
        <v>1310</v>
      </c>
      <c r="B55" s="400" t="s">
        <v>1311</v>
      </c>
      <c r="C55" s="400" t="s">
        <v>1410</v>
      </c>
      <c r="D55" s="400" t="s">
        <v>1411</v>
      </c>
      <c r="E55" s="403">
        <v>299</v>
      </c>
      <c r="F55" s="403">
        <v>28405</v>
      </c>
      <c r="G55" s="400">
        <v>1</v>
      </c>
      <c r="H55" s="400">
        <v>95</v>
      </c>
      <c r="I55" s="403">
        <v>200</v>
      </c>
      <c r="J55" s="403">
        <v>19200</v>
      </c>
      <c r="K55" s="400">
        <v>0.67593733497623654</v>
      </c>
      <c r="L55" s="400">
        <v>96</v>
      </c>
      <c r="M55" s="403">
        <v>208</v>
      </c>
      <c r="N55" s="403">
        <v>20042</v>
      </c>
      <c r="O55" s="425">
        <v>0.70558000352050698</v>
      </c>
      <c r="P55" s="404">
        <v>96.355769230769226</v>
      </c>
    </row>
    <row r="56" spans="1:16" ht="14.4" customHeight="1" x14ac:dyDescent="0.3">
      <c r="A56" s="399" t="s">
        <v>1310</v>
      </c>
      <c r="B56" s="400" t="s">
        <v>1311</v>
      </c>
      <c r="C56" s="400" t="s">
        <v>1412</v>
      </c>
      <c r="D56" s="400" t="s">
        <v>1413</v>
      </c>
      <c r="E56" s="403">
        <v>362</v>
      </c>
      <c r="F56" s="403">
        <v>88328</v>
      </c>
      <c r="G56" s="400">
        <v>1</v>
      </c>
      <c r="H56" s="400">
        <v>244</v>
      </c>
      <c r="I56" s="403">
        <v>348</v>
      </c>
      <c r="J56" s="403">
        <v>85260</v>
      </c>
      <c r="K56" s="400">
        <v>0.96526582737070921</v>
      </c>
      <c r="L56" s="400">
        <v>245</v>
      </c>
      <c r="M56" s="403">
        <v>516</v>
      </c>
      <c r="N56" s="403">
        <v>126890</v>
      </c>
      <c r="O56" s="425">
        <v>1.4365773027805453</v>
      </c>
      <c r="P56" s="404">
        <v>245.91085271317829</v>
      </c>
    </row>
    <row r="57" spans="1:16" ht="14.4" customHeight="1" x14ac:dyDescent="0.3">
      <c r="A57" s="399" t="s">
        <v>1310</v>
      </c>
      <c r="B57" s="400" t="s">
        <v>1311</v>
      </c>
      <c r="C57" s="400" t="s">
        <v>1414</v>
      </c>
      <c r="D57" s="400" t="s">
        <v>1415</v>
      </c>
      <c r="E57" s="403">
        <v>267</v>
      </c>
      <c r="F57" s="403">
        <v>39783</v>
      </c>
      <c r="G57" s="400">
        <v>1</v>
      </c>
      <c r="H57" s="400">
        <v>149</v>
      </c>
      <c r="I57" s="403">
        <v>273</v>
      </c>
      <c r="J57" s="403">
        <v>40950</v>
      </c>
      <c r="K57" s="400">
        <v>1.0293341376970062</v>
      </c>
      <c r="L57" s="400">
        <v>150</v>
      </c>
      <c r="M57" s="403">
        <v>266</v>
      </c>
      <c r="N57" s="403">
        <v>40094</v>
      </c>
      <c r="O57" s="425">
        <v>1.007817409446246</v>
      </c>
      <c r="P57" s="404">
        <v>150.72932330827066</v>
      </c>
    </row>
    <row r="58" spans="1:16" ht="14.4" customHeight="1" x14ac:dyDescent="0.3">
      <c r="A58" s="399" t="s">
        <v>1310</v>
      </c>
      <c r="B58" s="400" t="s">
        <v>1311</v>
      </c>
      <c r="C58" s="400" t="s">
        <v>1416</v>
      </c>
      <c r="D58" s="400" t="s">
        <v>1417</v>
      </c>
      <c r="E58" s="403">
        <v>127</v>
      </c>
      <c r="F58" s="403">
        <v>67310</v>
      </c>
      <c r="G58" s="400">
        <v>1</v>
      </c>
      <c r="H58" s="400">
        <v>530</v>
      </c>
      <c r="I58" s="403">
        <v>129</v>
      </c>
      <c r="J58" s="403">
        <v>68370</v>
      </c>
      <c r="K58" s="400">
        <v>1.015748031496063</v>
      </c>
      <c r="L58" s="400">
        <v>530</v>
      </c>
      <c r="M58" s="403">
        <v>92</v>
      </c>
      <c r="N58" s="403">
        <v>48801</v>
      </c>
      <c r="O58" s="425">
        <v>0.72501857079185861</v>
      </c>
      <c r="P58" s="404">
        <v>530.445652173913</v>
      </c>
    </row>
    <row r="59" spans="1:16" ht="14.4" customHeight="1" x14ac:dyDescent="0.3">
      <c r="A59" s="399" t="s">
        <v>1310</v>
      </c>
      <c r="B59" s="400" t="s">
        <v>1311</v>
      </c>
      <c r="C59" s="400" t="s">
        <v>1418</v>
      </c>
      <c r="D59" s="400" t="s">
        <v>1419</v>
      </c>
      <c r="E59" s="403">
        <v>42</v>
      </c>
      <c r="F59" s="403">
        <v>6342</v>
      </c>
      <c r="G59" s="400">
        <v>1</v>
      </c>
      <c r="H59" s="400">
        <v>151</v>
      </c>
      <c r="I59" s="403">
        <v>30</v>
      </c>
      <c r="J59" s="403">
        <v>4560</v>
      </c>
      <c r="K59" s="400">
        <v>0.71901608325449384</v>
      </c>
      <c r="L59" s="400">
        <v>152</v>
      </c>
      <c r="M59" s="403">
        <v>34</v>
      </c>
      <c r="N59" s="403">
        <v>5168</v>
      </c>
      <c r="O59" s="425">
        <v>0.81488489435509304</v>
      </c>
      <c r="P59" s="404">
        <v>152</v>
      </c>
    </row>
    <row r="60" spans="1:16" ht="14.4" customHeight="1" x14ac:dyDescent="0.3">
      <c r="A60" s="399" t="s">
        <v>1310</v>
      </c>
      <c r="B60" s="400" t="s">
        <v>1311</v>
      </c>
      <c r="C60" s="400" t="s">
        <v>1420</v>
      </c>
      <c r="D60" s="400" t="s">
        <v>1421</v>
      </c>
      <c r="E60" s="403">
        <v>16</v>
      </c>
      <c r="F60" s="403">
        <v>432</v>
      </c>
      <c r="G60" s="400">
        <v>1</v>
      </c>
      <c r="H60" s="400">
        <v>27</v>
      </c>
      <c r="I60" s="403">
        <v>6</v>
      </c>
      <c r="J60" s="403">
        <v>162</v>
      </c>
      <c r="K60" s="400">
        <v>0.375</v>
      </c>
      <c r="L60" s="400">
        <v>27</v>
      </c>
      <c r="M60" s="403">
        <v>6</v>
      </c>
      <c r="N60" s="403">
        <v>162</v>
      </c>
      <c r="O60" s="425">
        <v>0.375</v>
      </c>
      <c r="P60" s="404">
        <v>27</v>
      </c>
    </row>
    <row r="61" spans="1:16" ht="14.4" customHeight="1" x14ac:dyDescent="0.3">
      <c r="A61" s="399" t="s">
        <v>1310</v>
      </c>
      <c r="B61" s="400" t="s">
        <v>1311</v>
      </c>
      <c r="C61" s="400" t="s">
        <v>1422</v>
      </c>
      <c r="D61" s="400" t="s">
        <v>1423</v>
      </c>
      <c r="E61" s="403">
        <v>9</v>
      </c>
      <c r="F61" s="403">
        <v>351</v>
      </c>
      <c r="G61" s="400">
        <v>1</v>
      </c>
      <c r="H61" s="400">
        <v>39</v>
      </c>
      <c r="I61" s="403">
        <v>3</v>
      </c>
      <c r="J61" s="403">
        <v>120</v>
      </c>
      <c r="K61" s="400">
        <v>0.34188034188034189</v>
      </c>
      <c r="L61" s="400">
        <v>40</v>
      </c>
      <c r="M61" s="403">
        <v>1</v>
      </c>
      <c r="N61" s="403">
        <v>41</v>
      </c>
      <c r="O61" s="425">
        <v>0.11680911680911681</v>
      </c>
      <c r="P61" s="404">
        <v>41</v>
      </c>
    </row>
    <row r="62" spans="1:16" ht="14.4" customHeight="1" x14ac:dyDescent="0.3">
      <c r="A62" s="399" t="s">
        <v>1310</v>
      </c>
      <c r="B62" s="400" t="s">
        <v>1311</v>
      </c>
      <c r="C62" s="400" t="s">
        <v>1424</v>
      </c>
      <c r="D62" s="400" t="s">
        <v>1425</v>
      </c>
      <c r="E62" s="403"/>
      <c r="F62" s="403"/>
      <c r="G62" s="400"/>
      <c r="H62" s="400"/>
      <c r="I62" s="403">
        <v>2</v>
      </c>
      <c r="J62" s="403">
        <v>654</v>
      </c>
      <c r="K62" s="400"/>
      <c r="L62" s="400">
        <v>327</v>
      </c>
      <c r="M62" s="403"/>
      <c r="N62" s="403"/>
      <c r="O62" s="425"/>
      <c r="P62" s="404"/>
    </row>
    <row r="63" spans="1:16" ht="14.4" customHeight="1" x14ac:dyDescent="0.3">
      <c r="A63" s="399" t="s">
        <v>1310</v>
      </c>
      <c r="B63" s="400" t="s">
        <v>1311</v>
      </c>
      <c r="C63" s="400" t="s">
        <v>1426</v>
      </c>
      <c r="D63" s="400" t="s">
        <v>1427</v>
      </c>
      <c r="E63" s="403">
        <v>5</v>
      </c>
      <c r="F63" s="403">
        <v>280</v>
      </c>
      <c r="G63" s="400">
        <v>1</v>
      </c>
      <c r="H63" s="400">
        <v>56</v>
      </c>
      <c r="I63" s="403"/>
      <c r="J63" s="403"/>
      <c r="K63" s="400"/>
      <c r="L63" s="400"/>
      <c r="M63" s="403"/>
      <c r="N63" s="403"/>
      <c r="O63" s="425"/>
      <c r="P63" s="404"/>
    </row>
    <row r="64" spans="1:16" ht="14.4" customHeight="1" x14ac:dyDescent="0.3">
      <c r="A64" s="399" t="s">
        <v>1310</v>
      </c>
      <c r="B64" s="400" t="s">
        <v>1311</v>
      </c>
      <c r="C64" s="400" t="s">
        <v>1428</v>
      </c>
      <c r="D64" s="400" t="s">
        <v>1429</v>
      </c>
      <c r="E64" s="403"/>
      <c r="F64" s="403"/>
      <c r="G64" s="400"/>
      <c r="H64" s="400"/>
      <c r="I64" s="403">
        <v>1</v>
      </c>
      <c r="J64" s="403">
        <v>28</v>
      </c>
      <c r="K64" s="400"/>
      <c r="L64" s="400">
        <v>28</v>
      </c>
      <c r="M64" s="403"/>
      <c r="N64" s="403"/>
      <c r="O64" s="425"/>
      <c r="P64" s="404"/>
    </row>
    <row r="65" spans="1:16" ht="14.4" customHeight="1" thickBot="1" x14ac:dyDescent="0.35">
      <c r="A65" s="405" t="s">
        <v>1310</v>
      </c>
      <c r="B65" s="406" t="s">
        <v>1311</v>
      </c>
      <c r="C65" s="406" t="s">
        <v>1430</v>
      </c>
      <c r="D65" s="406" t="s">
        <v>1431</v>
      </c>
      <c r="E65" s="409"/>
      <c r="F65" s="409"/>
      <c r="G65" s="406"/>
      <c r="H65" s="406"/>
      <c r="I65" s="409"/>
      <c r="J65" s="409"/>
      <c r="K65" s="406"/>
      <c r="L65" s="406"/>
      <c r="M65" s="409">
        <v>1</v>
      </c>
      <c r="N65" s="409">
        <v>118</v>
      </c>
      <c r="O65" s="417"/>
      <c r="P65" s="410">
        <v>118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4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0.10937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5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5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5" customWidth="1"/>
    <col min="20" max="16384" width="8.88671875" style="116"/>
  </cols>
  <sheetData>
    <row r="1" spans="1:19" ht="18.600000000000001" customHeight="1" thickBot="1" x14ac:dyDescent="0.4">
      <c r="A1" s="294" t="s">
        <v>113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</row>
    <row r="2" spans="1:19" ht="14.4" customHeight="1" thickBot="1" x14ac:dyDescent="0.35">
      <c r="A2" s="215" t="s">
        <v>244</v>
      </c>
      <c r="B2" s="207"/>
      <c r="C2" s="97"/>
      <c r="D2" s="207"/>
      <c r="E2" s="97"/>
      <c r="F2" s="207"/>
      <c r="G2" s="208"/>
      <c r="H2" s="207"/>
      <c r="I2" s="97"/>
      <c r="J2" s="207"/>
      <c r="K2" s="97"/>
      <c r="L2" s="207"/>
      <c r="M2" s="208"/>
      <c r="N2" s="207"/>
      <c r="O2" s="97"/>
      <c r="P2" s="207"/>
      <c r="Q2" s="97"/>
      <c r="R2" s="207"/>
      <c r="S2" s="208"/>
    </row>
    <row r="3" spans="1:19" ht="14.4" customHeight="1" thickBot="1" x14ac:dyDescent="0.35">
      <c r="A3" s="201" t="s">
        <v>114</v>
      </c>
      <c r="B3" s="202">
        <f>SUBTOTAL(9,B6:B1048576)</f>
        <v>9871384</v>
      </c>
      <c r="C3" s="203">
        <f t="shared" ref="C3:R3" si="0">SUBTOTAL(9,C6:C1048576)</f>
        <v>29</v>
      </c>
      <c r="D3" s="203">
        <f t="shared" si="0"/>
        <v>9586132</v>
      </c>
      <c r="E3" s="203">
        <f t="shared" si="0"/>
        <v>26.208373028652566</v>
      </c>
      <c r="F3" s="203">
        <f t="shared" si="0"/>
        <v>12195573</v>
      </c>
      <c r="G3" s="206">
        <f>IF(B3&lt;&gt;0,F3/B3,"")</f>
        <v>1.2354471267656086</v>
      </c>
      <c r="H3" s="202">
        <f t="shared" si="0"/>
        <v>0</v>
      </c>
      <c r="I3" s="203">
        <f t="shared" si="0"/>
        <v>0</v>
      </c>
      <c r="J3" s="203">
        <f t="shared" si="0"/>
        <v>0</v>
      </c>
      <c r="K3" s="203">
        <f t="shared" si="0"/>
        <v>0</v>
      </c>
      <c r="L3" s="203">
        <f t="shared" si="0"/>
        <v>0</v>
      </c>
      <c r="M3" s="204" t="str">
        <f>IF(H3&lt;&gt;0,L3/H3,"")</f>
        <v/>
      </c>
      <c r="N3" s="205">
        <f t="shared" si="0"/>
        <v>0</v>
      </c>
      <c r="O3" s="203">
        <f t="shared" si="0"/>
        <v>0</v>
      </c>
      <c r="P3" s="203">
        <f t="shared" si="0"/>
        <v>0</v>
      </c>
      <c r="Q3" s="203">
        <f t="shared" si="0"/>
        <v>0</v>
      </c>
      <c r="R3" s="203">
        <f t="shared" si="0"/>
        <v>0</v>
      </c>
      <c r="S3" s="204" t="str">
        <f>IF(N3&lt;&gt;0,R3/N3,"")</f>
        <v/>
      </c>
    </row>
    <row r="4" spans="1:19" ht="14.4" customHeight="1" x14ac:dyDescent="0.3">
      <c r="A4" s="337" t="s">
        <v>93</v>
      </c>
      <c r="B4" s="338" t="s">
        <v>87</v>
      </c>
      <c r="C4" s="339"/>
      <c r="D4" s="339"/>
      <c r="E4" s="339"/>
      <c r="F4" s="339"/>
      <c r="G4" s="340"/>
      <c r="H4" s="338" t="s">
        <v>88</v>
      </c>
      <c r="I4" s="339"/>
      <c r="J4" s="339"/>
      <c r="K4" s="339"/>
      <c r="L4" s="339"/>
      <c r="M4" s="340"/>
      <c r="N4" s="338" t="s">
        <v>89</v>
      </c>
      <c r="O4" s="339"/>
      <c r="P4" s="339"/>
      <c r="Q4" s="339"/>
      <c r="R4" s="339"/>
      <c r="S4" s="340"/>
    </row>
    <row r="5" spans="1:19" ht="14.4" customHeight="1" thickBot="1" x14ac:dyDescent="0.35">
      <c r="A5" s="464"/>
      <c r="B5" s="465">
        <v>2012</v>
      </c>
      <c r="C5" s="466"/>
      <c r="D5" s="466">
        <v>2013</v>
      </c>
      <c r="E5" s="466"/>
      <c r="F5" s="466">
        <v>2014</v>
      </c>
      <c r="G5" s="467" t="s">
        <v>2</v>
      </c>
      <c r="H5" s="465">
        <v>2012</v>
      </c>
      <c r="I5" s="466"/>
      <c r="J5" s="466">
        <v>2013</v>
      </c>
      <c r="K5" s="466"/>
      <c r="L5" s="466">
        <v>2014</v>
      </c>
      <c r="M5" s="467" t="s">
        <v>2</v>
      </c>
      <c r="N5" s="465">
        <v>2012</v>
      </c>
      <c r="O5" s="466"/>
      <c r="P5" s="466">
        <v>2013</v>
      </c>
      <c r="Q5" s="466"/>
      <c r="R5" s="466">
        <v>2014</v>
      </c>
      <c r="S5" s="467" t="s">
        <v>2</v>
      </c>
    </row>
    <row r="6" spans="1:19" ht="14.4" customHeight="1" x14ac:dyDescent="0.3">
      <c r="A6" s="429" t="s">
        <v>1433</v>
      </c>
      <c r="B6" s="483">
        <v>443005</v>
      </c>
      <c r="C6" s="394">
        <v>1</v>
      </c>
      <c r="D6" s="483">
        <v>527907</v>
      </c>
      <c r="E6" s="394">
        <v>1.191650207108272</v>
      </c>
      <c r="F6" s="483">
        <v>345782</v>
      </c>
      <c r="G6" s="416">
        <v>0.78053746571709126</v>
      </c>
      <c r="H6" s="483"/>
      <c r="I6" s="394"/>
      <c r="J6" s="483"/>
      <c r="K6" s="394"/>
      <c r="L6" s="483"/>
      <c r="M6" s="416"/>
      <c r="N6" s="483"/>
      <c r="O6" s="394"/>
      <c r="P6" s="483"/>
      <c r="Q6" s="394"/>
      <c r="R6" s="483"/>
      <c r="S6" s="484"/>
    </row>
    <row r="7" spans="1:19" ht="14.4" customHeight="1" x14ac:dyDescent="0.3">
      <c r="A7" s="430" t="s">
        <v>1434</v>
      </c>
      <c r="B7" s="485">
        <v>559278</v>
      </c>
      <c r="C7" s="400">
        <v>1</v>
      </c>
      <c r="D7" s="485">
        <v>645567</v>
      </c>
      <c r="E7" s="400">
        <v>1.1542864192762812</v>
      </c>
      <c r="F7" s="485">
        <v>757351</v>
      </c>
      <c r="G7" s="425">
        <v>1.3541583970762305</v>
      </c>
      <c r="H7" s="485"/>
      <c r="I7" s="400"/>
      <c r="J7" s="485"/>
      <c r="K7" s="400"/>
      <c r="L7" s="485"/>
      <c r="M7" s="425"/>
      <c r="N7" s="485"/>
      <c r="O7" s="400"/>
      <c r="P7" s="485"/>
      <c r="Q7" s="400"/>
      <c r="R7" s="485"/>
      <c r="S7" s="486"/>
    </row>
    <row r="8" spans="1:19" ht="14.4" customHeight="1" x14ac:dyDescent="0.3">
      <c r="A8" s="430" t="s">
        <v>1435</v>
      </c>
      <c r="B8" s="485">
        <v>1242217</v>
      </c>
      <c r="C8" s="400">
        <v>1</v>
      </c>
      <c r="D8" s="485">
        <v>949090</v>
      </c>
      <c r="E8" s="400">
        <v>0.7640291511064492</v>
      </c>
      <c r="F8" s="485">
        <v>1125990</v>
      </c>
      <c r="G8" s="425">
        <v>0.90643583206476808</v>
      </c>
      <c r="H8" s="485"/>
      <c r="I8" s="400"/>
      <c r="J8" s="485"/>
      <c r="K8" s="400"/>
      <c r="L8" s="485"/>
      <c r="M8" s="425"/>
      <c r="N8" s="485"/>
      <c r="O8" s="400"/>
      <c r="P8" s="485"/>
      <c r="Q8" s="400"/>
      <c r="R8" s="485"/>
      <c r="S8" s="486"/>
    </row>
    <row r="9" spans="1:19" ht="14.4" customHeight="1" x14ac:dyDescent="0.3">
      <c r="A9" s="430" t="s">
        <v>1436</v>
      </c>
      <c r="B9" s="485">
        <v>437299</v>
      </c>
      <c r="C9" s="400">
        <v>1</v>
      </c>
      <c r="D9" s="485">
        <v>308395</v>
      </c>
      <c r="E9" s="400">
        <v>0.70522685851099587</v>
      </c>
      <c r="F9" s="485">
        <v>391563</v>
      </c>
      <c r="G9" s="425">
        <v>0.89541252095248336</v>
      </c>
      <c r="H9" s="485"/>
      <c r="I9" s="400"/>
      <c r="J9" s="485"/>
      <c r="K9" s="400"/>
      <c r="L9" s="485"/>
      <c r="M9" s="425"/>
      <c r="N9" s="485"/>
      <c r="O9" s="400"/>
      <c r="P9" s="485"/>
      <c r="Q9" s="400"/>
      <c r="R9" s="485"/>
      <c r="S9" s="486"/>
    </row>
    <row r="10" spans="1:19" ht="14.4" customHeight="1" x14ac:dyDescent="0.3">
      <c r="A10" s="430" t="s">
        <v>1437</v>
      </c>
      <c r="B10" s="485">
        <v>101175</v>
      </c>
      <c r="C10" s="400">
        <v>1</v>
      </c>
      <c r="D10" s="485">
        <v>120461</v>
      </c>
      <c r="E10" s="400">
        <v>1.1906202125030887</v>
      </c>
      <c r="F10" s="485">
        <v>126369</v>
      </c>
      <c r="G10" s="425">
        <v>1.2490140845070423</v>
      </c>
      <c r="H10" s="485"/>
      <c r="I10" s="400"/>
      <c r="J10" s="485"/>
      <c r="K10" s="400"/>
      <c r="L10" s="485"/>
      <c r="M10" s="425"/>
      <c r="N10" s="485"/>
      <c r="O10" s="400"/>
      <c r="P10" s="485"/>
      <c r="Q10" s="400"/>
      <c r="R10" s="485"/>
      <c r="S10" s="486"/>
    </row>
    <row r="11" spans="1:19" ht="14.4" customHeight="1" x14ac:dyDescent="0.3">
      <c r="A11" s="430" t="s">
        <v>1438</v>
      </c>
      <c r="B11" s="485">
        <v>188843</v>
      </c>
      <c r="C11" s="400">
        <v>1</v>
      </c>
      <c r="D11" s="485">
        <v>179085</v>
      </c>
      <c r="E11" s="400">
        <v>0.94832744660908797</v>
      </c>
      <c r="F11" s="485">
        <v>194192</v>
      </c>
      <c r="G11" s="425">
        <v>1.0283251166312757</v>
      </c>
      <c r="H11" s="485"/>
      <c r="I11" s="400"/>
      <c r="J11" s="485"/>
      <c r="K11" s="400"/>
      <c r="L11" s="485"/>
      <c r="M11" s="425"/>
      <c r="N11" s="485"/>
      <c r="O11" s="400"/>
      <c r="P11" s="485"/>
      <c r="Q11" s="400"/>
      <c r="R11" s="485"/>
      <c r="S11" s="486"/>
    </row>
    <row r="12" spans="1:19" ht="14.4" customHeight="1" x14ac:dyDescent="0.3">
      <c r="A12" s="430" t="s">
        <v>1439</v>
      </c>
      <c r="B12" s="485">
        <v>393660</v>
      </c>
      <c r="C12" s="400">
        <v>1</v>
      </c>
      <c r="D12" s="485">
        <v>564737</v>
      </c>
      <c r="E12" s="400">
        <v>1.4345806025504242</v>
      </c>
      <c r="F12" s="485">
        <v>753534</v>
      </c>
      <c r="G12" s="425">
        <v>1.9141746684956562</v>
      </c>
      <c r="H12" s="485"/>
      <c r="I12" s="400"/>
      <c r="J12" s="485"/>
      <c r="K12" s="400"/>
      <c r="L12" s="485"/>
      <c r="M12" s="425"/>
      <c r="N12" s="485"/>
      <c r="O12" s="400"/>
      <c r="P12" s="485"/>
      <c r="Q12" s="400"/>
      <c r="R12" s="485"/>
      <c r="S12" s="486"/>
    </row>
    <row r="13" spans="1:19" ht="14.4" customHeight="1" x14ac:dyDescent="0.3">
      <c r="A13" s="430" t="s">
        <v>1440</v>
      </c>
      <c r="B13" s="485">
        <v>127888</v>
      </c>
      <c r="C13" s="400">
        <v>1</v>
      </c>
      <c r="D13" s="485">
        <v>137365</v>
      </c>
      <c r="E13" s="400">
        <v>1.0741039034154884</v>
      </c>
      <c r="F13" s="485">
        <v>151109</v>
      </c>
      <c r="G13" s="425">
        <v>1.1815729388214689</v>
      </c>
      <c r="H13" s="485"/>
      <c r="I13" s="400"/>
      <c r="J13" s="485"/>
      <c r="K13" s="400"/>
      <c r="L13" s="485"/>
      <c r="M13" s="425"/>
      <c r="N13" s="485"/>
      <c r="O13" s="400"/>
      <c r="P13" s="485"/>
      <c r="Q13" s="400"/>
      <c r="R13" s="485"/>
      <c r="S13" s="486"/>
    </row>
    <row r="14" spans="1:19" ht="14.4" customHeight="1" x14ac:dyDescent="0.3">
      <c r="A14" s="430" t="s">
        <v>1441</v>
      </c>
      <c r="B14" s="485">
        <v>249048</v>
      </c>
      <c r="C14" s="400">
        <v>1</v>
      </c>
      <c r="D14" s="485">
        <v>286525</v>
      </c>
      <c r="E14" s="400">
        <v>1.1504810317689762</v>
      </c>
      <c r="F14" s="485">
        <v>237314</v>
      </c>
      <c r="G14" s="425">
        <v>0.95288458449776747</v>
      </c>
      <c r="H14" s="485"/>
      <c r="I14" s="400"/>
      <c r="J14" s="485"/>
      <c r="K14" s="400"/>
      <c r="L14" s="485"/>
      <c r="M14" s="425"/>
      <c r="N14" s="485"/>
      <c r="O14" s="400"/>
      <c r="P14" s="485"/>
      <c r="Q14" s="400"/>
      <c r="R14" s="485"/>
      <c r="S14" s="486"/>
    </row>
    <row r="15" spans="1:19" ht="14.4" customHeight="1" x14ac:dyDescent="0.3">
      <c r="A15" s="430" t="s">
        <v>1442</v>
      </c>
      <c r="B15" s="485">
        <v>1241720</v>
      </c>
      <c r="C15" s="400">
        <v>1</v>
      </c>
      <c r="D15" s="485">
        <v>1357077</v>
      </c>
      <c r="E15" s="400">
        <v>1.0929009760654576</v>
      </c>
      <c r="F15" s="485">
        <v>1297810</v>
      </c>
      <c r="G15" s="425">
        <v>1.0451712141223464</v>
      </c>
      <c r="H15" s="485"/>
      <c r="I15" s="400"/>
      <c r="J15" s="485"/>
      <c r="K15" s="400"/>
      <c r="L15" s="485"/>
      <c r="M15" s="425"/>
      <c r="N15" s="485"/>
      <c r="O15" s="400"/>
      <c r="P15" s="485"/>
      <c r="Q15" s="400"/>
      <c r="R15" s="485"/>
      <c r="S15" s="486"/>
    </row>
    <row r="16" spans="1:19" ht="14.4" customHeight="1" x14ac:dyDescent="0.3">
      <c r="A16" s="430" t="s">
        <v>1443</v>
      </c>
      <c r="B16" s="485">
        <v>225002</v>
      </c>
      <c r="C16" s="400">
        <v>1</v>
      </c>
      <c r="D16" s="485">
        <v>287698</v>
      </c>
      <c r="E16" s="400">
        <v>1.278646412031893</v>
      </c>
      <c r="F16" s="485">
        <v>294388</v>
      </c>
      <c r="G16" s="425">
        <v>1.3083794810712794</v>
      </c>
      <c r="H16" s="485"/>
      <c r="I16" s="400"/>
      <c r="J16" s="485"/>
      <c r="K16" s="400"/>
      <c r="L16" s="485"/>
      <c r="M16" s="425"/>
      <c r="N16" s="485"/>
      <c r="O16" s="400"/>
      <c r="P16" s="485"/>
      <c r="Q16" s="400"/>
      <c r="R16" s="485"/>
      <c r="S16" s="486"/>
    </row>
    <row r="17" spans="1:19" ht="14.4" customHeight="1" x14ac:dyDescent="0.3">
      <c r="A17" s="430" t="s">
        <v>1444</v>
      </c>
      <c r="B17" s="485">
        <v>85142</v>
      </c>
      <c r="C17" s="400">
        <v>1</v>
      </c>
      <c r="D17" s="485">
        <v>72000</v>
      </c>
      <c r="E17" s="400">
        <v>0.84564609710836014</v>
      </c>
      <c r="F17" s="485">
        <v>64087</v>
      </c>
      <c r="G17" s="425">
        <v>0.75270724201921491</v>
      </c>
      <c r="H17" s="485"/>
      <c r="I17" s="400"/>
      <c r="J17" s="485"/>
      <c r="K17" s="400"/>
      <c r="L17" s="485"/>
      <c r="M17" s="425"/>
      <c r="N17" s="485"/>
      <c r="O17" s="400"/>
      <c r="P17" s="485"/>
      <c r="Q17" s="400"/>
      <c r="R17" s="485"/>
      <c r="S17" s="486"/>
    </row>
    <row r="18" spans="1:19" ht="14.4" customHeight="1" x14ac:dyDescent="0.3">
      <c r="A18" s="430" t="s">
        <v>1445</v>
      </c>
      <c r="B18" s="485">
        <v>55646</v>
      </c>
      <c r="C18" s="400">
        <v>1</v>
      </c>
      <c r="D18" s="485">
        <v>33867</v>
      </c>
      <c r="E18" s="400">
        <v>0.60861517449592062</v>
      </c>
      <c r="F18" s="485">
        <v>49318</v>
      </c>
      <c r="G18" s="425">
        <v>0.88628113431333788</v>
      </c>
      <c r="H18" s="485"/>
      <c r="I18" s="400"/>
      <c r="J18" s="485"/>
      <c r="K18" s="400"/>
      <c r="L18" s="485"/>
      <c r="M18" s="425"/>
      <c r="N18" s="485"/>
      <c r="O18" s="400"/>
      <c r="P18" s="485"/>
      <c r="Q18" s="400"/>
      <c r="R18" s="485"/>
      <c r="S18" s="486"/>
    </row>
    <row r="19" spans="1:19" ht="14.4" customHeight="1" x14ac:dyDescent="0.3">
      <c r="A19" s="430" t="s">
        <v>1446</v>
      </c>
      <c r="B19" s="485">
        <v>36971</v>
      </c>
      <c r="C19" s="400">
        <v>1</v>
      </c>
      <c r="D19" s="485">
        <v>24486</v>
      </c>
      <c r="E19" s="400">
        <v>0.66230288604581966</v>
      </c>
      <c r="F19" s="485">
        <v>21625</v>
      </c>
      <c r="G19" s="425">
        <v>0.58491790863108928</v>
      </c>
      <c r="H19" s="485"/>
      <c r="I19" s="400"/>
      <c r="J19" s="485"/>
      <c r="K19" s="400"/>
      <c r="L19" s="485"/>
      <c r="M19" s="425"/>
      <c r="N19" s="485"/>
      <c r="O19" s="400"/>
      <c r="P19" s="485"/>
      <c r="Q19" s="400"/>
      <c r="R19" s="485"/>
      <c r="S19" s="486"/>
    </row>
    <row r="20" spans="1:19" ht="14.4" customHeight="1" x14ac:dyDescent="0.3">
      <c r="A20" s="430" t="s">
        <v>1447</v>
      </c>
      <c r="B20" s="485">
        <v>1574562</v>
      </c>
      <c r="C20" s="400">
        <v>1</v>
      </c>
      <c r="D20" s="485">
        <v>1308340</v>
      </c>
      <c r="E20" s="400">
        <v>0.83092313926031491</v>
      </c>
      <c r="F20" s="485">
        <v>1575235</v>
      </c>
      <c r="G20" s="425">
        <v>1.0004274204508936</v>
      </c>
      <c r="H20" s="485"/>
      <c r="I20" s="400"/>
      <c r="J20" s="485"/>
      <c r="K20" s="400"/>
      <c r="L20" s="485"/>
      <c r="M20" s="425"/>
      <c r="N20" s="485"/>
      <c r="O20" s="400"/>
      <c r="P20" s="485"/>
      <c r="Q20" s="400"/>
      <c r="R20" s="485"/>
      <c r="S20" s="486"/>
    </row>
    <row r="21" spans="1:19" ht="14.4" customHeight="1" x14ac:dyDescent="0.3">
      <c r="A21" s="430" t="s">
        <v>1448</v>
      </c>
      <c r="B21" s="485">
        <v>149751</v>
      </c>
      <c r="C21" s="400">
        <v>1</v>
      </c>
      <c r="D21" s="485">
        <v>249077</v>
      </c>
      <c r="E21" s="400">
        <v>1.6632743687855174</v>
      </c>
      <c r="F21" s="485">
        <v>2082453</v>
      </c>
      <c r="G21" s="425">
        <v>13.906104132860548</v>
      </c>
      <c r="H21" s="485"/>
      <c r="I21" s="400"/>
      <c r="J21" s="485"/>
      <c r="K21" s="400"/>
      <c r="L21" s="485"/>
      <c r="M21" s="425"/>
      <c r="N21" s="485"/>
      <c r="O21" s="400"/>
      <c r="P21" s="485"/>
      <c r="Q21" s="400"/>
      <c r="R21" s="485"/>
      <c r="S21" s="486"/>
    </row>
    <row r="22" spans="1:19" ht="14.4" customHeight="1" x14ac:dyDescent="0.3">
      <c r="A22" s="430" t="s">
        <v>1449</v>
      </c>
      <c r="B22" s="485">
        <v>20444</v>
      </c>
      <c r="C22" s="400">
        <v>1</v>
      </c>
      <c r="D22" s="485">
        <v>19408</v>
      </c>
      <c r="E22" s="400">
        <v>0.94932498532576792</v>
      </c>
      <c r="F22" s="485">
        <v>29231</v>
      </c>
      <c r="G22" s="425">
        <v>1.4298082567012327</v>
      </c>
      <c r="H22" s="485"/>
      <c r="I22" s="400"/>
      <c r="J22" s="485"/>
      <c r="K22" s="400"/>
      <c r="L22" s="485"/>
      <c r="M22" s="425"/>
      <c r="N22" s="485"/>
      <c r="O22" s="400"/>
      <c r="P22" s="485"/>
      <c r="Q22" s="400"/>
      <c r="R22" s="485"/>
      <c r="S22" s="486"/>
    </row>
    <row r="23" spans="1:19" ht="14.4" customHeight="1" x14ac:dyDescent="0.3">
      <c r="A23" s="430" t="s">
        <v>1450</v>
      </c>
      <c r="B23" s="485">
        <v>7968</v>
      </c>
      <c r="C23" s="400">
        <v>1</v>
      </c>
      <c r="D23" s="485"/>
      <c r="E23" s="400"/>
      <c r="F23" s="485"/>
      <c r="G23" s="425"/>
      <c r="H23" s="485"/>
      <c r="I23" s="400"/>
      <c r="J23" s="485"/>
      <c r="K23" s="400"/>
      <c r="L23" s="485"/>
      <c r="M23" s="425"/>
      <c r="N23" s="485"/>
      <c r="O23" s="400"/>
      <c r="P23" s="485"/>
      <c r="Q23" s="400"/>
      <c r="R23" s="485"/>
      <c r="S23" s="486"/>
    </row>
    <row r="24" spans="1:19" ht="14.4" customHeight="1" x14ac:dyDescent="0.3">
      <c r="A24" s="430" t="s">
        <v>1451</v>
      </c>
      <c r="B24" s="485">
        <v>445221</v>
      </c>
      <c r="C24" s="400">
        <v>1</v>
      </c>
      <c r="D24" s="485">
        <v>509836</v>
      </c>
      <c r="E24" s="400">
        <v>1.1451301713081818</v>
      </c>
      <c r="F24" s="485">
        <v>393312</v>
      </c>
      <c r="G24" s="425">
        <v>0.88340846456029698</v>
      </c>
      <c r="H24" s="485"/>
      <c r="I24" s="400"/>
      <c r="J24" s="485"/>
      <c r="K24" s="400"/>
      <c r="L24" s="485"/>
      <c r="M24" s="425"/>
      <c r="N24" s="485"/>
      <c r="O24" s="400"/>
      <c r="P24" s="485"/>
      <c r="Q24" s="400"/>
      <c r="R24" s="485"/>
      <c r="S24" s="486"/>
    </row>
    <row r="25" spans="1:19" ht="14.4" customHeight="1" x14ac:dyDescent="0.3">
      <c r="A25" s="430" t="s">
        <v>1452</v>
      </c>
      <c r="B25" s="485">
        <v>61315</v>
      </c>
      <c r="C25" s="400">
        <v>1</v>
      </c>
      <c r="D25" s="485">
        <v>67561</v>
      </c>
      <c r="E25" s="400">
        <v>1.1018674060181033</v>
      </c>
      <c r="F25" s="485">
        <v>86784</v>
      </c>
      <c r="G25" s="425">
        <v>1.4153795971621952</v>
      </c>
      <c r="H25" s="485"/>
      <c r="I25" s="400"/>
      <c r="J25" s="485"/>
      <c r="K25" s="400"/>
      <c r="L25" s="485"/>
      <c r="M25" s="425"/>
      <c r="N25" s="485"/>
      <c r="O25" s="400"/>
      <c r="P25" s="485"/>
      <c r="Q25" s="400"/>
      <c r="R25" s="485"/>
      <c r="S25" s="486"/>
    </row>
    <row r="26" spans="1:19" ht="14.4" customHeight="1" x14ac:dyDescent="0.3">
      <c r="A26" s="430" t="s">
        <v>1453</v>
      </c>
      <c r="B26" s="485">
        <v>95</v>
      </c>
      <c r="C26" s="400">
        <v>1</v>
      </c>
      <c r="D26" s="485"/>
      <c r="E26" s="400"/>
      <c r="F26" s="485">
        <v>1477</v>
      </c>
      <c r="G26" s="425">
        <v>15.547368421052632</v>
      </c>
      <c r="H26" s="485"/>
      <c r="I26" s="400"/>
      <c r="J26" s="485"/>
      <c r="K26" s="400"/>
      <c r="L26" s="485"/>
      <c r="M26" s="425"/>
      <c r="N26" s="485"/>
      <c r="O26" s="400"/>
      <c r="P26" s="485"/>
      <c r="Q26" s="400"/>
      <c r="R26" s="485"/>
      <c r="S26" s="486"/>
    </row>
    <row r="27" spans="1:19" ht="14.4" customHeight="1" x14ac:dyDescent="0.3">
      <c r="A27" s="430" t="s">
        <v>1454</v>
      </c>
      <c r="B27" s="485">
        <v>18015</v>
      </c>
      <c r="C27" s="400">
        <v>1</v>
      </c>
      <c r="D27" s="485">
        <v>17094</v>
      </c>
      <c r="E27" s="400">
        <v>0.94887593671940051</v>
      </c>
      <c r="F27" s="485">
        <v>30354</v>
      </c>
      <c r="G27" s="425">
        <v>1.6849292256452957</v>
      </c>
      <c r="H27" s="485"/>
      <c r="I27" s="400"/>
      <c r="J27" s="485"/>
      <c r="K27" s="400"/>
      <c r="L27" s="485"/>
      <c r="M27" s="425"/>
      <c r="N27" s="485"/>
      <c r="O27" s="400"/>
      <c r="P27" s="485"/>
      <c r="Q27" s="400"/>
      <c r="R27" s="485"/>
      <c r="S27" s="486"/>
    </row>
    <row r="28" spans="1:19" ht="14.4" customHeight="1" x14ac:dyDescent="0.3">
      <c r="A28" s="430" t="s">
        <v>1455</v>
      </c>
      <c r="B28" s="485">
        <v>32681</v>
      </c>
      <c r="C28" s="400">
        <v>1</v>
      </c>
      <c r="D28" s="485">
        <v>12246</v>
      </c>
      <c r="E28" s="400">
        <v>0.37471313607294759</v>
      </c>
      <c r="F28" s="485">
        <v>16711</v>
      </c>
      <c r="G28" s="425">
        <v>0.51133686239711151</v>
      </c>
      <c r="H28" s="485"/>
      <c r="I28" s="400"/>
      <c r="J28" s="485"/>
      <c r="K28" s="400"/>
      <c r="L28" s="485"/>
      <c r="M28" s="425"/>
      <c r="N28" s="485"/>
      <c r="O28" s="400"/>
      <c r="P28" s="485"/>
      <c r="Q28" s="400"/>
      <c r="R28" s="485"/>
      <c r="S28" s="486"/>
    </row>
    <row r="29" spans="1:19" ht="14.4" customHeight="1" x14ac:dyDescent="0.3">
      <c r="A29" s="430" t="s">
        <v>1456</v>
      </c>
      <c r="B29" s="485">
        <v>55805</v>
      </c>
      <c r="C29" s="400">
        <v>1</v>
      </c>
      <c r="D29" s="485"/>
      <c r="E29" s="400"/>
      <c r="F29" s="485"/>
      <c r="G29" s="425"/>
      <c r="H29" s="485"/>
      <c r="I29" s="400"/>
      <c r="J29" s="485"/>
      <c r="K29" s="400"/>
      <c r="L29" s="485"/>
      <c r="M29" s="425"/>
      <c r="N29" s="485"/>
      <c r="O29" s="400"/>
      <c r="P29" s="485"/>
      <c r="Q29" s="400"/>
      <c r="R29" s="485"/>
      <c r="S29" s="486"/>
    </row>
    <row r="30" spans="1:19" ht="14.4" customHeight="1" x14ac:dyDescent="0.3">
      <c r="A30" s="430" t="s">
        <v>1457</v>
      </c>
      <c r="B30" s="485">
        <v>192580</v>
      </c>
      <c r="C30" s="400">
        <v>1</v>
      </c>
      <c r="D30" s="485">
        <v>208054</v>
      </c>
      <c r="E30" s="400">
        <v>1.0803510229515008</v>
      </c>
      <c r="F30" s="485">
        <v>150975</v>
      </c>
      <c r="G30" s="425">
        <v>0.78395991276352683</v>
      </c>
      <c r="H30" s="485"/>
      <c r="I30" s="400"/>
      <c r="J30" s="485"/>
      <c r="K30" s="400"/>
      <c r="L30" s="485"/>
      <c r="M30" s="425"/>
      <c r="N30" s="485"/>
      <c r="O30" s="400"/>
      <c r="P30" s="485"/>
      <c r="Q30" s="400"/>
      <c r="R30" s="485"/>
      <c r="S30" s="486"/>
    </row>
    <row r="31" spans="1:19" ht="14.4" customHeight="1" x14ac:dyDescent="0.3">
      <c r="A31" s="430" t="s">
        <v>1458</v>
      </c>
      <c r="B31" s="485">
        <v>113272</v>
      </c>
      <c r="C31" s="400">
        <v>1</v>
      </c>
      <c r="D31" s="485">
        <v>101070</v>
      </c>
      <c r="E31" s="400">
        <v>0.8922769969630624</v>
      </c>
      <c r="F31" s="485">
        <v>121575</v>
      </c>
      <c r="G31" s="425">
        <v>1.0733014337170703</v>
      </c>
      <c r="H31" s="485"/>
      <c r="I31" s="400"/>
      <c r="J31" s="485"/>
      <c r="K31" s="400"/>
      <c r="L31" s="485"/>
      <c r="M31" s="425"/>
      <c r="N31" s="485"/>
      <c r="O31" s="400"/>
      <c r="P31" s="485"/>
      <c r="Q31" s="400"/>
      <c r="R31" s="485"/>
      <c r="S31" s="486"/>
    </row>
    <row r="32" spans="1:19" ht="14.4" customHeight="1" x14ac:dyDescent="0.3">
      <c r="A32" s="430" t="s">
        <v>1459</v>
      </c>
      <c r="B32" s="485">
        <v>1404341</v>
      </c>
      <c r="C32" s="400">
        <v>1</v>
      </c>
      <c r="D32" s="485">
        <v>1112097</v>
      </c>
      <c r="E32" s="400">
        <v>0.79189954576559396</v>
      </c>
      <c r="F32" s="485">
        <v>1412670</v>
      </c>
      <c r="G32" s="425">
        <v>1.0059308957012578</v>
      </c>
      <c r="H32" s="485"/>
      <c r="I32" s="400"/>
      <c r="J32" s="485"/>
      <c r="K32" s="400"/>
      <c r="L32" s="485"/>
      <c r="M32" s="425"/>
      <c r="N32" s="485"/>
      <c r="O32" s="400"/>
      <c r="P32" s="485"/>
      <c r="Q32" s="400"/>
      <c r="R32" s="485"/>
      <c r="S32" s="486"/>
    </row>
    <row r="33" spans="1:19" ht="14.4" customHeight="1" x14ac:dyDescent="0.3">
      <c r="A33" s="430" t="s">
        <v>1460</v>
      </c>
      <c r="B33" s="485">
        <v>188006</v>
      </c>
      <c r="C33" s="400">
        <v>1</v>
      </c>
      <c r="D33" s="485">
        <v>151618</v>
      </c>
      <c r="E33" s="400">
        <v>0.80645298554301459</v>
      </c>
      <c r="F33" s="485">
        <v>167093</v>
      </c>
      <c r="G33" s="425">
        <v>0.88876418837696669</v>
      </c>
      <c r="H33" s="485"/>
      <c r="I33" s="400"/>
      <c r="J33" s="485"/>
      <c r="K33" s="400"/>
      <c r="L33" s="485"/>
      <c r="M33" s="425"/>
      <c r="N33" s="485"/>
      <c r="O33" s="400"/>
      <c r="P33" s="485"/>
      <c r="Q33" s="400"/>
      <c r="R33" s="485"/>
      <c r="S33" s="486"/>
    </row>
    <row r="34" spans="1:19" ht="14.4" customHeight="1" thickBot="1" x14ac:dyDescent="0.35">
      <c r="A34" s="489" t="s">
        <v>1461</v>
      </c>
      <c r="B34" s="487">
        <v>220434</v>
      </c>
      <c r="C34" s="406">
        <v>1</v>
      </c>
      <c r="D34" s="487">
        <v>335471</v>
      </c>
      <c r="E34" s="406">
        <v>1.5218659553426424</v>
      </c>
      <c r="F34" s="487">
        <v>317271</v>
      </c>
      <c r="G34" s="417">
        <v>1.4393015596505077</v>
      </c>
      <c r="H34" s="487"/>
      <c r="I34" s="406"/>
      <c r="J34" s="487"/>
      <c r="K34" s="406"/>
      <c r="L34" s="487"/>
      <c r="M34" s="417"/>
      <c r="N34" s="487"/>
      <c r="O34" s="406"/>
      <c r="P34" s="487"/>
      <c r="Q34" s="406"/>
      <c r="R34" s="487"/>
      <c r="S34" s="48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68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16" bestFit="1" customWidth="1"/>
    <col min="2" max="2" width="8.6640625" style="116" bestFit="1" customWidth="1"/>
    <col min="3" max="3" width="2.109375" style="116" bestFit="1" customWidth="1"/>
    <col min="4" max="4" width="8" style="116" bestFit="1" customWidth="1"/>
    <col min="5" max="5" width="52.88671875" style="116" bestFit="1" customWidth="1"/>
    <col min="6" max="7" width="11.109375" style="192" customWidth="1"/>
    <col min="8" max="9" width="9.33203125" style="192" hidden="1" customWidth="1"/>
    <col min="10" max="11" width="11.109375" style="192" customWidth="1"/>
    <col min="12" max="13" width="9.33203125" style="192" hidden="1" customWidth="1"/>
    <col min="14" max="15" width="11.109375" style="192" customWidth="1"/>
    <col min="16" max="16" width="11.109375" style="195" customWidth="1"/>
    <col min="17" max="17" width="11.109375" style="192" customWidth="1"/>
    <col min="18" max="16384" width="8.88671875" style="116"/>
  </cols>
  <sheetData>
    <row r="1" spans="1:17" ht="18.600000000000001" customHeight="1" thickBot="1" x14ac:dyDescent="0.4">
      <c r="A1" s="285" t="s">
        <v>1493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</row>
    <row r="2" spans="1:17" ht="14.4" customHeight="1" thickBot="1" x14ac:dyDescent="0.35">
      <c r="A2" s="215" t="s">
        <v>244</v>
      </c>
      <c r="B2" s="117"/>
      <c r="C2" s="117"/>
      <c r="D2" s="117"/>
      <c r="E2" s="117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10"/>
      <c r="Q2" s="209"/>
    </row>
    <row r="3" spans="1:17" ht="14.4" customHeight="1" thickBot="1" x14ac:dyDescent="0.35">
      <c r="E3" s="73" t="s">
        <v>114</v>
      </c>
      <c r="F3" s="88">
        <f t="shared" ref="F3:O3" si="0">SUBTOTAL(9,F6:F1048576)</f>
        <v>58107</v>
      </c>
      <c r="G3" s="89">
        <f t="shared" si="0"/>
        <v>9871384</v>
      </c>
      <c r="H3" s="89"/>
      <c r="I3" s="89"/>
      <c r="J3" s="89">
        <f t="shared" si="0"/>
        <v>58312</v>
      </c>
      <c r="K3" s="89">
        <f t="shared" si="0"/>
        <v>9586132</v>
      </c>
      <c r="L3" s="89"/>
      <c r="M3" s="89"/>
      <c r="N3" s="89">
        <f t="shared" si="0"/>
        <v>63415</v>
      </c>
      <c r="O3" s="89">
        <f t="shared" si="0"/>
        <v>12195573</v>
      </c>
      <c r="P3" s="67">
        <f>IF(G3=0,0,O3/G3)</f>
        <v>1.2354471267656086</v>
      </c>
      <c r="Q3" s="90">
        <f>IF(N3=0,0,O3/N3)</f>
        <v>192.3136954979106</v>
      </c>
    </row>
    <row r="4" spans="1:17" ht="14.4" customHeight="1" x14ac:dyDescent="0.3">
      <c r="A4" s="343" t="s">
        <v>56</v>
      </c>
      <c r="B4" s="342" t="s">
        <v>82</v>
      </c>
      <c r="C4" s="343" t="s">
        <v>83</v>
      </c>
      <c r="D4" s="344" t="s">
        <v>84</v>
      </c>
      <c r="E4" s="345" t="s">
        <v>57</v>
      </c>
      <c r="F4" s="349">
        <v>2012</v>
      </c>
      <c r="G4" s="350"/>
      <c r="H4" s="91"/>
      <c r="I4" s="91"/>
      <c r="J4" s="349">
        <v>2013</v>
      </c>
      <c r="K4" s="350"/>
      <c r="L4" s="91"/>
      <c r="M4" s="91"/>
      <c r="N4" s="349">
        <v>2014</v>
      </c>
      <c r="O4" s="350"/>
      <c r="P4" s="351" t="s">
        <v>2</v>
      </c>
      <c r="Q4" s="341" t="s">
        <v>85</v>
      </c>
    </row>
    <row r="5" spans="1:17" ht="14.4" customHeight="1" thickBot="1" x14ac:dyDescent="0.35">
      <c r="A5" s="475"/>
      <c r="B5" s="474"/>
      <c r="C5" s="475"/>
      <c r="D5" s="476"/>
      <c r="E5" s="477"/>
      <c r="F5" s="490" t="s">
        <v>59</v>
      </c>
      <c r="G5" s="491" t="s">
        <v>14</v>
      </c>
      <c r="H5" s="492"/>
      <c r="I5" s="492"/>
      <c r="J5" s="490" t="s">
        <v>59</v>
      </c>
      <c r="K5" s="491" t="s">
        <v>14</v>
      </c>
      <c r="L5" s="492"/>
      <c r="M5" s="492"/>
      <c r="N5" s="490" t="s">
        <v>59</v>
      </c>
      <c r="O5" s="491" t="s">
        <v>14</v>
      </c>
      <c r="P5" s="493"/>
      <c r="Q5" s="482"/>
    </row>
    <row r="6" spans="1:17" ht="14.4" customHeight="1" x14ac:dyDescent="0.3">
      <c r="A6" s="393" t="s">
        <v>1462</v>
      </c>
      <c r="B6" s="394" t="s">
        <v>1310</v>
      </c>
      <c r="C6" s="394" t="s">
        <v>1311</v>
      </c>
      <c r="D6" s="394" t="s">
        <v>1312</v>
      </c>
      <c r="E6" s="394" t="s">
        <v>1313</v>
      </c>
      <c r="F6" s="397">
        <v>214</v>
      </c>
      <c r="G6" s="397">
        <v>33812</v>
      </c>
      <c r="H6" s="397">
        <v>1</v>
      </c>
      <c r="I6" s="397">
        <v>158</v>
      </c>
      <c r="J6" s="397">
        <v>269</v>
      </c>
      <c r="K6" s="397">
        <v>42771</v>
      </c>
      <c r="L6" s="397">
        <v>1.2649651011475216</v>
      </c>
      <c r="M6" s="397">
        <v>159</v>
      </c>
      <c r="N6" s="397">
        <v>248</v>
      </c>
      <c r="O6" s="397">
        <v>39533</v>
      </c>
      <c r="P6" s="416">
        <v>1.1692002839228677</v>
      </c>
      <c r="Q6" s="398">
        <v>159.40725806451613</v>
      </c>
    </row>
    <row r="7" spans="1:17" ht="14.4" customHeight="1" x14ac:dyDescent="0.3">
      <c r="A7" s="399" t="s">
        <v>1462</v>
      </c>
      <c r="B7" s="400" t="s">
        <v>1310</v>
      </c>
      <c r="C7" s="400" t="s">
        <v>1311</v>
      </c>
      <c r="D7" s="400" t="s">
        <v>1326</v>
      </c>
      <c r="E7" s="400" t="s">
        <v>1327</v>
      </c>
      <c r="F7" s="403"/>
      <c r="G7" s="403"/>
      <c r="H7" s="403"/>
      <c r="I7" s="403"/>
      <c r="J7" s="403">
        <v>24</v>
      </c>
      <c r="K7" s="403">
        <v>27960</v>
      </c>
      <c r="L7" s="403"/>
      <c r="M7" s="403">
        <v>1165</v>
      </c>
      <c r="N7" s="403">
        <v>2</v>
      </c>
      <c r="O7" s="403">
        <v>2330</v>
      </c>
      <c r="P7" s="425"/>
      <c r="Q7" s="404">
        <v>1165</v>
      </c>
    </row>
    <row r="8" spans="1:17" ht="14.4" customHeight="1" x14ac:dyDescent="0.3">
      <c r="A8" s="399" t="s">
        <v>1462</v>
      </c>
      <c r="B8" s="400" t="s">
        <v>1310</v>
      </c>
      <c r="C8" s="400" t="s">
        <v>1311</v>
      </c>
      <c r="D8" s="400" t="s">
        <v>1328</v>
      </c>
      <c r="E8" s="400" t="s">
        <v>1329</v>
      </c>
      <c r="F8" s="403">
        <v>397</v>
      </c>
      <c r="G8" s="403">
        <v>15483</v>
      </c>
      <c r="H8" s="403">
        <v>1</v>
      </c>
      <c r="I8" s="403">
        <v>39</v>
      </c>
      <c r="J8" s="403">
        <v>445</v>
      </c>
      <c r="K8" s="403">
        <v>17355</v>
      </c>
      <c r="L8" s="403">
        <v>1.1209068010075567</v>
      </c>
      <c r="M8" s="403">
        <v>39</v>
      </c>
      <c r="N8" s="403">
        <v>464</v>
      </c>
      <c r="O8" s="403">
        <v>18310</v>
      </c>
      <c r="P8" s="425">
        <v>1.1825873538719887</v>
      </c>
      <c r="Q8" s="404">
        <v>39.461206896551722</v>
      </c>
    </row>
    <row r="9" spans="1:17" ht="14.4" customHeight="1" x14ac:dyDescent="0.3">
      <c r="A9" s="399" t="s">
        <v>1462</v>
      </c>
      <c r="B9" s="400" t="s">
        <v>1310</v>
      </c>
      <c r="C9" s="400" t="s">
        <v>1311</v>
      </c>
      <c r="D9" s="400" t="s">
        <v>1332</v>
      </c>
      <c r="E9" s="400" t="s">
        <v>1333</v>
      </c>
      <c r="F9" s="403">
        <v>42</v>
      </c>
      <c r="G9" s="403">
        <v>16044</v>
      </c>
      <c r="H9" s="403">
        <v>1</v>
      </c>
      <c r="I9" s="403">
        <v>382</v>
      </c>
      <c r="J9" s="403">
        <v>24</v>
      </c>
      <c r="K9" s="403">
        <v>9168</v>
      </c>
      <c r="L9" s="403">
        <v>0.5714285714285714</v>
      </c>
      <c r="M9" s="403">
        <v>382</v>
      </c>
      <c r="N9" s="403">
        <v>13</v>
      </c>
      <c r="O9" s="403">
        <v>4979</v>
      </c>
      <c r="P9" s="425">
        <v>0.31033408127648965</v>
      </c>
      <c r="Q9" s="404">
        <v>383</v>
      </c>
    </row>
    <row r="10" spans="1:17" ht="14.4" customHeight="1" x14ac:dyDescent="0.3">
      <c r="A10" s="399" t="s">
        <v>1462</v>
      </c>
      <c r="B10" s="400" t="s">
        <v>1310</v>
      </c>
      <c r="C10" s="400" t="s">
        <v>1311</v>
      </c>
      <c r="D10" s="400" t="s">
        <v>1334</v>
      </c>
      <c r="E10" s="400" t="s">
        <v>1335</v>
      </c>
      <c r="F10" s="403">
        <v>38</v>
      </c>
      <c r="G10" s="403">
        <v>1368</v>
      </c>
      <c r="H10" s="403">
        <v>1</v>
      </c>
      <c r="I10" s="403">
        <v>36</v>
      </c>
      <c r="J10" s="403">
        <v>57</v>
      </c>
      <c r="K10" s="403">
        <v>2109</v>
      </c>
      <c r="L10" s="403">
        <v>1.5416666666666667</v>
      </c>
      <c r="M10" s="403">
        <v>37</v>
      </c>
      <c r="N10" s="403">
        <v>31</v>
      </c>
      <c r="O10" s="403">
        <v>1147</v>
      </c>
      <c r="P10" s="425">
        <v>0.83845029239766078</v>
      </c>
      <c r="Q10" s="404">
        <v>37</v>
      </c>
    </row>
    <row r="11" spans="1:17" ht="14.4" customHeight="1" x14ac:dyDescent="0.3">
      <c r="A11" s="399" t="s">
        <v>1462</v>
      </c>
      <c r="B11" s="400" t="s">
        <v>1310</v>
      </c>
      <c r="C11" s="400" t="s">
        <v>1311</v>
      </c>
      <c r="D11" s="400" t="s">
        <v>1338</v>
      </c>
      <c r="E11" s="400" t="s">
        <v>1339</v>
      </c>
      <c r="F11" s="403">
        <v>93</v>
      </c>
      <c r="G11" s="403">
        <v>41292</v>
      </c>
      <c r="H11" s="403">
        <v>1</v>
      </c>
      <c r="I11" s="403">
        <v>444</v>
      </c>
      <c r="J11" s="403">
        <v>81</v>
      </c>
      <c r="K11" s="403">
        <v>35964</v>
      </c>
      <c r="L11" s="403">
        <v>0.87096774193548387</v>
      </c>
      <c r="M11" s="403">
        <v>444</v>
      </c>
      <c r="N11" s="403">
        <v>36</v>
      </c>
      <c r="O11" s="403">
        <v>16011</v>
      </c>
      <c r="P11" s="425">
        <v>0.38775065387968616</v>
      </c>
      <c r="Q11" s="404">
        <v>444.75</v>
      </c>
    </row>
    <row r="12" spans="1:17" ht="14.4" customHeight="1" x14ac:dyDescent="0.3">
      <c r="A12" s="399" t="s">
        <v>1462</v>
      </c>
      <c r="B12" s="400" t="s">
        <v>1310</v>
      </c>
      <c r="C12" s="400" t="s">
        <v>1311</v>
      </c>
      <c r="D12" s="400" t="s">
        <v>1340</v>
      </c>
      <c r="E12" s="400" t="s">
        <v>1341</v>
      </c>
      <c r="F12" s="403">
        <v>42</v>
      </c>
      <c r="G12" s="403">
        <v>1680</v>
      </c>
      <c r="H12" s="403">
        <v>1</v>
      </c>
      <c r="I12" s="403">
        <v>40</v>
      </c>
      <c r="J12" s="403">
        <v>19</v>
      </c>
      <c r="K12" s="403">
        <v>779</v>
      </c>
      <c r="L12" s="403">
        <v>0.46369047619047621</v>
      </c>
      <c r="M12" s="403">
        <v>41</v>
      </c>
      <c r="N12" s="403">
        <v>14</v>
      </c>
      <c r="O12" s="403">
        <v>574</v>
      </c>
      <c r="P12" s="425">
        <v>0.34166666666666667</v>
      </c>
      <c r="Q12" s="404">
        <v>41</v>
      </c>
    </row>
    <row r="13" spans="1:17" ht="14.4" customHeight="1" x14ac:dyDescent="0.3">
      <c r="A13" s="399" t="s">
        <v>1462</v>
      </c>
      <c r="B13" s="400" t="s">
        <v>1310</v>
      </c>
      <c r="C13" s="400" t="s">
        <v>1311</v>
      </c>
      <c r="D13" s="400" t="s">
        <v>1342</v>
      </c>
      <c r="E13" s="400" t="s">
        <v>1343</v>
      </c>
      <c r="F13" s="403">
        <v>21</v>
      </c>
      <c r="G13" s="403">
        <v>10290</v>
      </c>
      <c r="H13" s="403">
        <v>1</v>
      </c>
      <c r="I13" s="403">
        <v>490</v>
      </c>
      <c r="J13" s="403">
        <v>8</v>
      </c>
      <c r="K13" s="403">
        <v>3920</v>
      </c>
      <c r="L13" s="403">
        <v>0.38095238095238093</v>
      </c>
      <c r="M13" s="403">
        <v>490</v>
      </c>
      <c r="N13" s="403">
        <v>6</v>
      </c>
      <c r="O13" s="403">
        <v>2944</v>
      </c>
      <c r="P13" s="425">
        <v>0.28610301263362486</v>
      </c>
      <c r="Q13" s="404">
        <v>490.66666666666669</v>
      </c>
    </row>
    <row r="14" spans="1:17" ht="14.4" customHeight="1" x14ac:dyDescent="0.3">
      <c r="A14" s="399" t="s">
        <v>1462</v>
      </c>
      <c r="B14" s="400" t="s">
        <v>1310</v>
      </c>
      <c r="C14" s="400" t="s">
        <v>1311</v>
      </c>
      <c r="D14" s="400" t="s">
        <v>1344</v>
      </c>
      <c r="E14" s="400" t="s">
        <v>1345</v>
      </c>
      <c r="F14" s="403">
        <v>5</v>
      </c>
      <c r="G14" s="403">
        <v>155</v>
      </c>
      <c r="H14" s="403">
        <v>1</v>
      </c>
      <c r="I14" s="403">
        <v>31</v>
      </c>
      <c r="J14" s="403">
        <v>22</v>
      </c>
      <c r="K14" s="403">
        <v>682</v>
      </c>
      <c r="L14" s="403">
        <v>4.4000000000000004</v>
      </c>
      <c r="M14" s="403">
        <v>31</v>
      </c>
      <c r="N14" s="403">
        <v>9</v>
      </c>
      <c r="O14" s="403">
        <v>279</v>
      </c>
      <c r="P14" s="425">
        <v>1.8</v>
      </c>
      <c r="Q14" s="404">
        <v>31</v>
      </c>
    </row>
    <row r="15" spans="1:17" ht="14.4" customHeight="1" x14ac:dyDescent="0.3">
      <c r="A15" s="399" t="s">
        <v>1462</v>
      </c>
      <c r="B15" s="400" t="s">
        <v>1310</v>
      </c>
      <c r="C15" s="400" t="s">
        <v>1311</v>
      </c>
      <c r="D15" s="400" t="s">
        <v>1348</v>
      </c>
      <c r="E15" s="400" t="s">
        <v>1349</v>
      </c>
      <c r="F15" s="403"/>
      <c r="G15" s="403"/>
      <c r="H15" s="403"/>
      <c r="I15" s="403"/>
      <c r="J15" s="403">
        <v>2</v>
      </c>
      <c r="K15" s="403">
        <v>410</v>
      </c>
      <c r="L15" s="403"/>
      <c r="M15" s="403">
        <v>205</v>
      </c>
      <c r="N15" s="403">
        <v>4</v>
      </c>
      <c r="O15" s="403">
        <v>823</v>
      </c>
      <c r="P15" s="425"/>
      <c r="Q15" s="404">
        <v>205.75</v>
      </c>
    </row>
    <row r="16" spans="1:17" ht="14.4" customHeight="1" x14ac:dyDescent="0.3">
      <c r="A16" s="399" t="s">
        <v>1462</v>
      </c>
      <c r="B16" s="400" t="s">
        <v>1310</v>
      </c>
      <c r="C16" s="400" t="s">
        <v>1311</v>
      </c>
      <c r="D16" s="400" t="s">
        <v>1350</v>
      </c>
      <c r="E16" s="400" t="s">
        <v>1351</v>
      </c>
      <c r="F16" s="403"/>
      <c r="G16" s="403"/>
      <c r="H16" s="403"/>
      <c r="I16" s="403"/>
      <c r="J16" s="403">
        <v>2</v>
      </c>
      <c r="K16" s="403">
        <v>754</v>
      </c>
      <c r="L16" s="403"/>
      <c r="M16" s="403">
        <v>377</v>
      </c>
      <c r="N16" s="403">
        <v>3</v>
      </c>
      <c r="O16" s="403">
        <v>1137</v>
      </c>
      <c r="P16" s="425"/>
      <c r="Q16" s="404">
        <v>379</v>
      </c>
    </row>
    <row r="17" spans="1:17" ht="14.4" customHeight="1" x14ac:dyDescent="0.3">
      <c r="A17" s="399" t="s">
        <v>1462</v>
      </c>
      <c r="B17" s="400" t="s">
        <v>1310</v>
      </c>
      <c r="C17" s="400" t="s">
        <v>1311</v>
      </c>
      <c r="D17" s="400" t="s">
        <v>1352</v>
      </c>
      <c r="E17" s="400" t="s">
        <v>1353</v>
      </c>
      <c r="F17" s="403">
        <v>1</v>
      </c>
      <c r="G17" s="403">
        <v>230</v>
      </c>
      <c r="H17" s="403">
        <v>1</v>
      </c>
      <c r="I17" s="403">
        <v>230</v>
      </c>
      <c r="J17" s="403"/>
      <c r="K17" s="403"/>
      <c r="L17" s="403"/>
      <c r="M17" s="403"/>
      <c r="N17" s="403"/>
      <c r="O17" s="403"/>
      <c r="P17" s="425"/>
      <c r="Q17" s="404"/>
    </row>
    <row r="18" spans="1:17" ht="14.4" customHeight="1" x14ac:dyDescent="0.3">
      <c r="A18" s="399" t="s">
        <v>1462</v>
      </c>
      <c r="B18" s="400" t="s">
        <v>1310</v>
      </c>
      <c r="C18" s="400" t="s">
        <v>1311</v>
      </c>
      <c r="D18" s="400" t="s">
        <v>1354</v>
      </c>
      <c r="E18" s="400" t="s">
        <v>1355</v>
      </c>
      <c r="F18" s="403"/>
      <c r="G18" s="403"/>
      <c r="H18" s="403"/>
      <c r="I18" s="403"/>
      <c r="J18" s="403">
        <v>4</v>
      </c>
      <c r="K18" s="403">
        <v>516</v>
      </c>
      <c r="L18" s="403"/>
      <c r="M18" s="403">
        <v>129</v>
      </c>
      <c r="N18" s="403"/>
      <c r="O18" s="403"/>
      <c r="P18" s="425"/>
      <c r="Q18" s="404"/>
    </row>
    <row r="19" spans="1:17" ht="14.4" customHeight="1" x14ac:dyDescent="0.3">
      <c r="A19" s="399" t="s">
        <v>1462</v>
      </c>
      <c r="B19" s="400" t="s">
        <v>1310</v>
      </c>
      <c r="C19" s="400" t="s">
        <v>1311</v>
      </c>
      <c r="D19" s="400" t="s">
        <v>1360</v>
      </c>
      <c r="E19" s="400" t="s">
        <v>1361</v>
      </c>
      <c r="F19" s="403">
        <v>472</v>
      </c>
      <c r="G19" s="403">
        <v>7552</v>
      </c>
      <c r="H19" s="403">
        <v>1</v>
      </c>
      <c r="I19" s="403">
        <v>16</v>
      </c>
      <c r="J19" s="403">
        <v>370</v>
      </c>
      <c r="K19" s="403">
        <v>5920</v>
      </c>
      <c r="L19" s="403">
        <v>0.78389830508474578</v>
      </c>
      <c r="M19" s="403">
        <v>16</v>
      </c>
      <c r="N19" s="403">
        <v>217</v>
      </c>
      <c r="O19" s="403">
        <v>3472</v>
      </c>
      <c r="P19" s="425">
        <v>0.4597457627118644</v>
      </c>
      <c r="Q19" s="404">
        <v>16</v>
      </c>
    </row>
    <row r="20" spans="1:17" ht="14.4" customHeight="1" x14ac:dyDescent="0.3">
      <c r="A20" s="399" t="s">
        <v>1462</v>
      </c>
      <c r="B20" s="400" t="s">
        <v>1310</v>
      </c>
      <c r="C20" s="400" t="s">
        <v>1311</v>
      </c>
      <c r="D20" s="400" t="s">
        <v>1362</v>
      </c>
      <c r="E20" s="400" t="s">
        <v>1363</v>
      </c>
      <c r="F20" s="403">
        <v>2</v>
      </c>
      <c r="G20" s="403">
        <v>262</v>
      </c>
      <c r="H20" s="403">
        <v>1</v>
      </c>
      <c r="I20" s="403">
        <v>131</v>
      </c>
      <c r="J20" s="403">
        <v>2</v>
      </c>
      <c r="K20" s="403">
        <v>266</v>
      </c>
      <c r="L20" s="403">
        <v>1.0152671755725191</v>
      </c>
      <c r="M20" s="403">
        <v>133</v>
      </c>
      <c r="N20" s="403">
        <v>4</v>
      </c>
      <c r="O20" s="403">
        <v>534</v>
      </c>
      <c r="P20" s="425">
        <v>2.0381679389312977</v>
      </c>
      <c r="Q20" s="404">
        <v>133.5</v>
      </c>
    </row>
    <row r="21" spans="1:17" ht="14.4" customHeight="1" x14ac:dyDescent="0.3">
      <c r="A21" s="399" t="s">
        <v>1462</v>
      </c>
      <c r="B21" s="400" t="s">
        <v>1310</v>
      </c>
      <c r="C21" s="400" t="s">
        <v>1311</v>
      </c>
      <c r="D21" s="400" t="s">
        <v>1364</v>
      </c>
      <c r="E21" s="400" t="s">
        <v>1365</v>
      </c>
      <c r="F21" s="403">
        <v>14</v>
      </c>
      <c r="G21" s="403">
        <v>1414</v>
      </c>
      <c r="H21" s="403">
        <v>1</v>
      </c>
      <c r="I21" s="403">
        <v>101</v>
      </c>
      <c r="J21" s="403">
        <v>21</v>
      </c>
      <c r="K21" s="403">
        <v>2142</v>
      </c>
      <c r="L21" s="403">
        <v>1.5148514851485149</v>
      </c>
      <c r="M21" s="403">
        <v>102</v>
      </c>
      <c r="N21" s="403">
        <v>14</v>
      </c>
      <c r="O21" s="403">
        <v>1432</v>
      </c>
      <c r="P21" s="425">
        <v>1.0127298444130128</v>
      </c>
      <c r="Q21" s="404">
        <v>102.28571428571429</v>
      </c>
    </row>
    <row r="22" spans="1:17" ht="14.4" customHeight="1" x14ac:dyDescent="0.3">
      <c r="A22" s="399" t="s">
        <v>1462</v>
      </c>
      <c r="B22" s="400" t="s">
        <v>1310</v>
      </c>
      <c r="C22" s="400" t="s">
        <v>1311</v>
      </c>
      <c r="D22" s="400" t="s">
        <v>1368</v>
      </c>
      <c r="E22" s="400" t="s">
        <v>1369</v>
      </c>
      <c r="F22" s="403">
        <v>208</v>
      </c>
      <c r="G22" s="403">
        <v>23296</v>
      </c>
      <c r="H22" s="403">
        <v>1</v>
      </c>
      <c r="I22" s="403">
        <v>112</v>
      </c>
      <c r="J22" s="403">
        <v>328</v>
      </c>
      <c r="K22" s="403">
        <v>37064</v>
      </c>
      <c r="L22" s="403">
        <v>1.5910027472527473</v>
      </c>
      <c r="M22" s="403">
        <v>113</v>
      </c>
      <c r="N22" s="403">
        <v>274</v>
      </c>
      <c r="O22" s="403">
        <v>31168</v>
      </c>
      <c r="P22" s="425">
        <v>1.3379120879120878</v>
      </c>
      <c r="Q22" s="404">
        <v>113.75182481751825</v>
      </c>
    </row>
    <row r="23" spans="1:17" ht="14.4" customHeight="1" x14ac:dyDescent="0.3">
      <c r="A23" s="399" t="s">
        <v>1462</v>
      </c>
      <c r="B23" s="400" t="s">
        <v>1310</v>
      </c>
      <c r="C23" s="400" t="s">
        <v>1311</v>
      </c>
      <c r="D23" s="400" t="s">
        <v>1370</v>
      </c>
      <c r="E23" s="400" t="s">
        <v>1371</v>
      </c>
      <c r="F23" s="403">
        <v>71</v>
      </c>
      <c r="G23" s="403">
        <v>5893</v>
      </c>
      <c r="H23" s="403">
        <v>1</v>
      </c>
      <c r="I23" s="403">
        <v>83</v>
      </c>
      <c r="J23" s="403">
        <v>114</v>
      </c>
      <c r="K23" s="403">
        <v>9576</v>
      </c>
      <c r="L23" s="403">
        <v>1.6249787883930087</v>
      </c>
      <c r="M23" s="403">
        <v>84</v>
      </c>
      <c r="N23" s="403">
        <v>60</v>
      </c>
      <c r="O23" s="403">
        <v>5072</v>
      </c>
      <c r="P23" s="425">
        <v>0.86068216528084163</v>
      </c>
      <c r="Q23" s="404">
        <v>84.533333333333331</v>
      </c>
    </row>
    <row r="24" spans="1:17" ht="14.4" customHeight="1" x14ac:dyDescent="0.3">
      <c r="A24" s="399" t="s">
        <v>1462</v>
      </c>
      <c r="B24" s="400" t="s">
        <v>1310</v>
      </c>
      <c r="C24" s="400" t="s">
        <v>1311</v>
      </c>
      <c r="D24" s="400" t="s">
        <v>1372</v>
      </c>
      <c r="E24" s="400" t="s">
        <v>1373</v>
      </c>
      <c r="F24" s="403">
        <v>2</v>
      </c>
      <c r="G24" s="403">
        <v>190</v>
      </c>
      <c r="H24" s="403">
        <v>1</v>
      </c>
      <c r="I24" s="403">
        <v>95</v>
      </c>
      <c r="J24" s="403">
        <v>3</v>
      </c>
      <c r="K24" s="403">
        <v>288</v>
      </c>
      <c r="L24" s="403">
        <v>1.5157894736842106</v>
      </c>
      <c r="M24" s="403">
        <v>96</v>
      </c>
      <c r="N24" s="403">
        <v>1</v>
      </c>
      <c r="O24" s="403">
        <v>96</v>
      </c>
      <c r="P24" s="425">
        <v>0.50526315789473686</v>
      </c>
      <c r="Q24" s="404">
        <v>96</v>
      </c>
    </row>
    <row r="25" spans="1:17" ht="14.4" customHeight="1" x14ac:dyDescent="0.3">
      <c r="A25" s="399" t="s">
        <v>1462</v>
      </c>
      <c r="B25" s="400" t="s">
        <v>1310</v>
      </c>
      <c r="C25" s="400" t="s">
        <v>1311</v>
      </c>
      <c r="D25" s="400" t="s">
        <v>1374</v>
      </c>
      <c r="E25" s="400" t="s">
        <v>1375</v>
      </c>
      <c r="F25" s="403">
        <v>17</v>
      </c>
      <c r="G25" s="403">
        <v>357</v>
      </c>
      <c r="H25" s="403">
        <v>1</v>
      </c>
      <c r="I25" s="403">
        <v>21</v>
      </c>
      <c r="J25" s="403">
        <v>28</v>
      </c>
      <c r="K25" s="403">
        <v>588</v>
      </c>
      <c r="L25" s="403">
        <v>1.6470588235294117</v>
      </c>
      <c r="M25" s="403">
        <v>21</v>
      </c>
      <c r="N25" s="403">
        <v>39</v>
      </c>
      <c r="O25" s="403">
        <v>819</v>
      </c>
      <c r="P25" s="425">
        <v>2.2941176470588234</v>
      </c>
      <c r="Q25" s="404">
        <v>21</v>
      </c>
    </row>
    <row r="26" spans="1:17" ht="14.4" customHeight="1" x14ac:dyDescent="0.3">
      <c r="A26" s="399" t="s">
        <v>1462</v>
      </c>
      <c r="B26" s="400" t="s">
        <v>1310</v>
      </c>
      <c r="C26" s="400" t="s">
        <v>1311</v>
      </c>
      <c r="D26" s="400" t="s">
        <v>1376</v>
      </c>
      <c r="E26" s="400" t="s">
        <v>1377</v>
      </c>
      <c r="F26" s="403">
        <v>513</v>
      </c>
      <c r="G26" s="403">
        <v>249318</v>
      </c>
      <c r="H26" s="403">
        <v>1</v>
      </c>
      <c r="I26" s="403">
        <v>486</v>
      </c>
      <c r="J26" s="403">
        <v>595</v>
      </c>
      <c r="K26" s="403">
        <v>289170</v>
      </c>
      <c r="L26" s="403">
        <v>1.1598440545808968</v>
      </c>
      <c r="M26" s="403">
        <v>486</v>
      </c>
      <c r="N26" s="403">
        <v>381</v>
      </c>
      <c r="O26" s="403">
        <v>185332</v>
      </c>
      <c r="P26" s="425">
        <v>0.74335587482652676</v>
      </c>
      <c r="Q26" s="404">
        <v>486.43569553805776</v>
      </c>
    </row>
    <row r="27" spans="1:17" ht="14.4" customHeight="1" x14ac:dyDescent="0.3">
      <c r="A27" s="399" t="s">
        <v>1462</v>
      </c>
      <c r="B27" s="400" t="s">
        <v>1310</v>
      </c>
      <c r="C27" s="400" t="s">
        <v>1311</v>
      </c>
      <c r="D27" s="400" t="s">
        <v>1384</v>
      </c>
      <c r="E27" s="400" t="s">
        <v>1385</v>
      </c>
      <c r="F27" s="403">
        <v>41</v>
      </c>
      <c r="G27" s="403">
        <v>1640</v>
      </c>
      <c r="H27" s="403">
        <v>1</v>
      </c>
      <c r="I27" s="403">
        <v>40</v>
      </c>
      <c r="J27" s="403">
        <v>48</v>
      </c>
      <c r="K27" s="403">
        <v>1920</v>
      </c>
      <c r="L27" s="403">
        <v>1.1707317073170731</v>
      </c>
      <c r="M27" s="403">
        <v>40</v>
      </c>
      <c r="N27" s="403">
        <v>67</v>
      </c>
      <c r="O27" s="403">
        <v>2705</v>
      </c>
      <c r="P27" s="425">
        <v>1.649390243902439</v>
      </c>
      <c r="Q27" s="404">
        <v>40.373134328358212</v>
      </c>
    </row>
    <row r="28" spans="1:17" ht="14.4" customHeight="1" x14ac:dyDescent="0.3">
      <c r="A28" s="399" t="s">
        <v>1462</v>
      </c>
      <c r="B28" s="400" t="s">
        <v>1310</v>
      </c>
      <c r="C28" s="400" t="s">
        <v>1311</v>
      </c>
      <c r="D28" s="400" t="s">
        <v>1394</v>
      </c>
      <c r="E28" s="400" t="s">
        <v>1395</v>
      </c>
      <c r="F28" s="403">
        <v>3</v>
      </c>
      <c r="G28" s="403">
        <v>2283</v>
      </c>
      <c r="H28" s="403">
        <v>1</v>
      </c>
      <c r="I28" s="403">
        <v>761</v>
      </c>
      <c r="J28" s="403">
        <v>1</v>
      </c>
      <c r="K28" s="403">
        <v>761</v>
      </c>
      <c r="L28" s="403">
        <v>0.33333333333333331</v>
      </c>
      <c r="M28" s="403">
        <v>761</v>
      </c>
      <c r="N28" s="403">
        <v>4</v>
      </c>
      <c r="O28" s="403">
        <v>3045</v>
      </c>
      <c r="P28" s="425">
        <v>1.3337713534822602</v>
      </c>
      <c r="Q28" s="404">
        <v>761.25</v>
      </c>
    </row>
    <row r="29" spans="1:17" ht="14.4" customHeight="1" x14ac:dyDescent="0.3">
      <c r="A29" s="399" t="s">
        <v>1462</v>
      </c>
      <c r="B29" s="400" t="s">
        <v>1310</v>
      </c>
      <c r="C29" s="400" t="s">
        <v>1311</v>
      </c>
      <c r="D29" s="400" t="s">
        <v>1396</v>
      </c>
      <c r="E29" s="400" t="s">
        <v>1397</v>
      </c>
      <c r="F29" s="403">
        <v>14</v>
      </c>
      <c r="G29" s="403">
        <v>28182</v>
      </c>
      <c r="H29" s="403">
        <v>1</v>
      </c>
      <c r="I29" s="403">
        <v>2013</v>
      </c>
      <c r="J29" s="403">
        <v>13</v>
      </c>
      <c r="K29" s="403">
        <v>26377</v>
      </c>
      <c r="L29" s="403">
        <v>0.93595202611596051</v>
      </c>
      <c r="M29" s="403">
        <v>2029</v>
      </c>
      <c r="N29" s="403">
        <v>8</v>
      </c>
      <c r="O29" s="403">
        <v>16352</v>
      </c>
      <c r="P29" s="425">
        <v>0.58022851465474412</v>
      </c>
      <c r="Q29" s="404">
        <v>2044</v>
      </c>
    </row>
    <row r="30" spans="1:17" ht="14.4" customHeight="1" x14ac:dyDescent="0.3">
      <c r="A30" s="399" t="s">
        <v>1462</v>
      </c>
      <c r="B30" s="400" t="s">
        <v>1310</v>
      </c>
      <c r="C30" s="400" t="s">
        <v>1311</v>
      </c>
      <c r="D30" s="400" t="s">
        <v>1398</v>
      </c>
      <c r="E30" s="400" t="s">
        <v>1399</v>
      </c>
      <c r="F30" s="403"/>
      <c r="G30" s="403"/>
      <c r="H30" s="403"/>
      <c r="I30" s="403"/>
      <c r="J30" s="403">
        <v>5</v>
      </c>
      <c r="K30" s="403">
        <v>3020</v>
      </c>
      <c r="L30" s="403"/>
      <c r="M30" s="403">
        <v>604</v>
      </c>
      <c r="N30" s="403">
        <v>6</v>
      </c>
      <c r="O30" s="403">
        <v>3636</v>
      </c>
      <c r="P30" s="425"/>
      <c r="Q30" s="404">
        <v>606</v>
      </c>
    </row>
    <row r="31" spans="1:17" ht="14.4" customHeight="1" x14ac:dyDescent="0.3">
      <c r="A31" s="399" t="s">
        <v>1462</v>
      </c>
      <c r="B31" s="400" t="s">
        <v>1310</v>
      </c>
      <c r="C31" s="400" t="s">
        <v>1311</v>
      </c>
      <c r="D31" s="400" t="s">
        <v>1404</v>
      </c>
      <c r="E31" s="400" t="s">
        <v>1405</v>
      </c>
      <c r="F31" s="403">
        <v>4</v>
      </c>
      <c r="G31" s="403">
        <v>2020</v>
      </c>
      <c r="H31" s="403">
        <v>1</v>
      </c>
      <c r="I31" s="403">
        <v>505</v>
      </c>
      <c r="J31" s="403">
        <v>16</v>
      </c>
      <c r="K31" s="403">
        <v>8096</v>
      </c>
      <c r="L31" s="403">
        <v>4.0079207920792079</v>
      </c>
      <c r="M31" s="403">
        <v>506</v>
      </c>
      <c r="N31" s="403">
        <v>8</v>
      </c>
      <c r="O31" s="403">
        <v>4052</v>
      </c>
      <c r="P31" s="425">
        <v>2.0059405940594059</v>
      </c>
      <c r="Q31" s="404">
        <v>506.5</v>
      </c>
    </row>
    <row r="32" spans="1:17" ht="14.4" customHeight="1" x14ac:dyDescent="0.3">
      <c r="A32" s="399" t="s">
        <v>1462</v>
      </c>
      <c r="B32" s="400" t="s">
        <v>1310</v>
      </c>
      <c r="C32" s="400" t="s">
        <v>1311</v>
      </c>
      <c r="D32" s="400" t="s">
        <v>1412</v>
      </c>
      <c r="E32" s="400" t="s">
        <v>1413</v>
      </c>
      <c r="F32" s="403">
        <v>1</v>
      </c>
      <c r="G32" s="403">
        <v>244</v>
      </c>
      <c r="H32" s="403">
        <v>1</v>
      </c>
      <c r="I32" s="403">
        <v>244</v>
      </c>
      <c r="J32" s="403"/>
      <c r="K32" s="403"/>
      <c r="L32" s="403"/>
      <c r="M32" s="403"/>
      <c r="N32" s="403"/>
      <c r="O32" s="403"/>
      <c r="P32" s="425"/>
      <c r="Q32" s="404"/>
    </row>
    <row r="33" spans="1:17" ht="14.4" customHeight="1" x14ac:dyDescent="0.3">
      <c r="A33" s="399" t="s">
        <v>1462</v>
      </c>
      <c r="B33" s="400" t="s">
        <v>1310</v>
      </c>
      <c r="C33" s="400" t="s">
        <v>1311</v>
      </c>
      <c r="D33" s="400" t="s">
        <v>1418</v>
      </c>
      <c r="E33" s="400" t="s">
        <v>1419</v>
      </c>
      <c r="F33" s="403"/>
      <c r="G33" s="403"/>
      <c r="H33" s="403"/>
      <c r="I33" s="403"/>
      <c r="J33" s="403">
        <v>2</v>
      </c>
      <c r="K33" s="403">
        <v>304</v>
      </c>
      <c r="L33" s="403"/>
      <c r="M33" s="403">
        <v>152</v>
      </c>
      <c r="N33" s="403"/>
      <c r="O33" s="403"/>
      <c r="P33" s="425"/>
      <c r="Q33" s="404"/>
    </row>
    <row r="34" spans="1:17" ht="14.4" customHeight="1" x14ac:dyDescent="0.3">
      <c r="A34" s="399" t="s">
        <v>1462</v>
      </c>
      <c r="B34" s="400" t="s">
        <v>1310</v>
      </c>
      <c r="C34" s="400" t="s">
        <v>1311</v>
      </c>
      <c r="D34" s="400" t="s">
        <v>1420</v>
      </c>
      <c r="E34" s="400" t="s">
        <v>1421</v>
      </c>
      <c r="F34" s="403"/>
      <c r="G34" s="403"/>
      <c r="H34" s="403"/>
      <c r="I34" s="403"/>
      <c r="J34" s="403">
        <v>1</v>
      </c>
      <c r="K34" s="403">
        <v>27</v>
      </c>
      <c r="L34" s="403"/>
      <c r="M34" s="403">
        <v>27</v>
      </c>
      <c r="N34" s="403"/>
      <c r="O34" s="403"/>
      <c r="P34" s="425"/>
      <c r="Q34" s="404"/>
    </row>
    <row r="35" spans="1:17" ht="14.4" customHeight="1" x14ac:dyDescent="0.3">
      <c r="A35" s="399" t="s">
        <v>1463</v>
      </c>
      <c r="B35" s="400" t="s">
        <v>1310</v>
      </c>
      <c r="C35" s="400" t="s">
        <v>1311</v>
      </c>
      <c r="D35" s="400" t="s">
        <v>1312</v>
      </c>
      <c r="E35" s="400" t="s">
        <v>1313</v>
      </c>
      <c r="F35" s="403">
        <v>475</v>
      </c>
      <c r="G35" s="403">
        <v>75050</v>
      </c>
      <c r="H35" s="403">
        <v>1</v>
      </c>
      <c r="I35" s="403">
        <v>158</v>
      </c>
      <c r="J35" s="403">
        <v>557</v>
      </c>
      <c r="K35" s="403">
        <v>88563</v>
      </c>
      <c r="L35" s="403">
        <v>1.1800532978014657</v>
      </c>
      <c r="M35" s="403">
        <v>159</v>
      </c>
      <c r="N35" s="403">
        <v>598</v>
      </c>
      <c r="O35" s="403">
        <v>95365</v>
      </c>
      <c r="P35" s="425">
        <v>1.2706862091938707</v>
      </c>
      <c r="Q35" s="404">
        <v>159.4732441471572</v>
      </c>
    </row>
    <row r="36" spans="1:17" ht="14.4" customHeight="1" x14ac:dyDescent="0.3">
      <c r="A36" s="399" t="s">
        <v>1463</v>
      </c>
      <c r="B36" s="400" t="s">
        <v>1310</v>
      </c>
      <c r="C36" s="400" t="s">
        <v>1311</v>
      </c>
      <c r="D36" s="400" t="s">
        <v>1326</v>
      </c>
      <c r="E36" s="400" t="s">
        <v>1327</v>
      </c>
      <c r="F36" s="403">
        <v>7</v>
      </c>
      <c r="G36" s="403">
        <v>8148</v>
      </c>
      <c r="H36" s="403">
        <v>1</v>
      </c>
      <c r="I36" s="403">
        <v>1164</v>
      </c>
      <c r="J36" s="403">
        <v>5</v>
      </c>
      <c r="K36" s="403">
        <v>5825</v>
      </c>
      <c r="L36" s="403">
        <v>0.71489936180657832</v>
      </c>
      <c r="M36" s="403">
        <v>1165</v>
      </c>
      <c r="N36" s="403">
        <v>6</v>
      </c>
      <c r="O36" s="403">
        <v>6999</v>
      </c>
      <c r="P36" s="425">
        <v>0.85898379970544914</v>
      </c>
      <c r="Q36" s="404">
        <v>1166.5</v>
      </c>
    </row>
    <row r="37" spans="1:17" ht="14.4" customHeight="1" x14ac:dyDescent="0.3">
      <c r="A37" s="399" t="s">
        <v>1463</v>
      </c>
      <c r="B37" s="400" t="s">
        <v>1310</v>
      </c>
      <c r="C37" s="400" t="s">
        <v>1311</v>
      </c>
      <c r="D37" s="400" t="s">
        <v>1328</v>
      </c>
      <c r="E37" s="400" t="s">
        <v>1329</v>
      </c>
      <c r="F37" s="403">
        <v>297</v>
      </c>
      <c r="G37" s="403">
        <v>11583</v>
      </c>
      <c r="H37" s="403">
        <v>1</v>
      </c>
      <c r="I37" s="403">
        <v>39</v>
      </c>
      <c r="J37" s="403">
        <v>329</v>
      </c>
      <c r="K37" s="403">
        <v>12831</v>
      </c>
      <c r="L37" s="403">
        <v>1.1077441077441077</v>
      </c>
      <c r="M37" s="403">
        <v>39</v>
      </c>
      <c r="N37" s="403">
        <v>421</v>
      </c>
      <c r="O37" s="403">
        <v>16639</v>
      </c>
      <c r="P37" s="425">
        <v>1.4365017698351032</v>
      </c>
      <c r="Q37" s="404">
        <v>39.52256532066508</v>
      </c>
    </row>
    <row r="38" spans="1:17" ht="14.4" customHeight="1" x14ac:dyDescent="0.3">
      <c r="A38" s="399" t="s">
        <v>1463</v>
      </c>
      <c r="B38" s="400" t="s">
        <v>1310</v>
      </c>
      <c r="C38" s="400" t="s">
        <v>1311</v>
      </c>
      <c r="D38" s="400" t="s">
        <v>1332</v>
      </c>
      <c r="E38" s="400" t="s">
        <v>1333</v>
      </c>
      <c r="F38" s="403">
        <v>110</v>
      </c>
      <c r="G38" s="403">
        <v>42020</v>
      </c>
      <c r="H38" s="403">
        <v>1</v>
      </c>
      <c r="I38" s="403">
        <v>382</v>
      </c>
      <c r="J38" s="403">
        <v>81</v>
      </c>
      <c r="K38" s="403">
        <v>30942</v>
      </c>
      <c r="L38" s="403">
        <v>0.73636363636363633</v>
      </c>
      <c r="M38" s="403">
        <v>382</v>
      </c>
      <c r="N38" s="403">
        <v>113</v>
      </c>
      <c r="O38" s="403">
        <v>43221</v>
      </c>
      <c r="P38" s="425">
        <v>1.0285816277962876</v>
      </c>
      <c r="Q38" s="404">
        <v>382.48672566371681</v>
      </c>
    </row>
    <row r="39" spans="1:17" ht="14.4" customHeight="1" x14ac:dyDescent="0.3">
      <c r="A39" s="399" t="s">
        <v>1463</v>
      </c>
      <c r="B39" s="400" t="s">
        <v>1310</v>
      </c>
      <c r="C39" s="400" t="s">
        <v>1311</v>
      </c>
      <c r="D39" s="400" t="s">
        <v>1334</v>
      </c>
      <c r="E39" s="400" t="s">
        <v>1335</v>
      </c>
      <c r="F39" s="403">
        <v>277</v>
      </c>
      <c r="G39" s="403">
        <v>9972</v>
      </c>
      <c r="H39" s="403">
        <v>1</v>
      </c>
      <c r="I39" s="403">
        <v>36</v>
      </c>
      <c r="J39" s="403">
        <v>449</v>
      </c>
      <c r="K39" s="403">
        <v>16613</v>
      </c>
      <c r="L39" s="403">
        <v>1.665964701163257</v>
      </c>
      <c r="M39" s="403">
        <v>37</v>
      </c>
      <c r="N39" s="403">
        <v>625</v>
      </c>
      <c r="O39" s="403">
        <v>23125</v>
      </c>
      <c r="P39" s="425">
        <v>2.3189931809065385</v>
      </c>
      <c r="Q39" s="404">
        <v>37</v>
      </c>
    </row>
    <row r="40" spans="1:17" ht="14.4" customHeight="1" x14ac:dyDescent="0.3">
      <c r="A40" s="399" t="s">
        <v>1463</v>
      </c>
      <c r="B40" s="400" t="s">
        <v>1310</v>
      </c>
      <c r="C40" s="400" t="s">
        <v>1311</v>
      </c>
      <c r="D40" s="400" t="s">
        <v>1338</v>
      </c>
      <c r="E40" s="400" t="s">
        <v>1339</v>
      </c>
      <c r="F40" s="403">
        <v>60</v>
      </c>
      <c r="G40" s="403">
        <v>26640</v>
      </c>
      <c r="H40" s="403">
        <v>1</v>
      </c>
      <c r="I40" s="403">
        <v>444</v>
      </c>
      <c r="J40" s="403">
        <v>100</v>
      </c>
      <c r="K40" s="403">
        <v>44400</v>
      </c>
      <c r="L40" s="403">
        <v>1.6666666666666667</v>
      </c>
      <c r="M40" s="403">
        <v>444</v>
      </c>
      <c r="N40" s="403">
        <v>96</v>
      </c>
      <c r="O40" s="403">
        <v>42663</v>
      </c>
      <c r="P40" s="425">
        <v>1.6014639639639641</v>
      </c>
      <c r="Q40" s="404">
        <v>444.40625</v>
      </c>
    </row>
    <row r="41" spans="1:17" ht="14.4" customHeight="1" x14ac:dyDescent="0.3">
      <c r="A41" s="399" t="s">
        <v>1463</v>
      </c>
      <c r="B41" s="400" t="s">
        <v>1310</v>
      </c>
      <c r="C41" s="400" t="s">
        <v>1311</v>
      </c>
      <c r="D41" s="400" t="s">
        <v>1340</v>
      </c>
      <c r="E41" s="400" t="s">
        <v>1341</v>
      </c>
      <c r="F41" s="403"/>
      <c r="G41" s="403"/>
      <c r="H41" s="403"/>
      <c r="I41" s="403"/>
      <c r="J41" s="403">
        <v>5</v>
      </c>
      <c r="K41" s="403">
        <v>205</v>
      </c>
      <c r="L41" s="403"/>
      <c r="M41" s="403">
        <v>41</v>
      </c>
      <c r="N41" s="403">
        <v>2</v>
      </c>
      <c r="O41" s="403">
        <v>82</v>
      </c>
      <c r="P41" s="425"/>
      <c r="Q41" s="404">
        <v>41</v>
      </c>
    </row>
    <row r="42" spans="1:17" ht="14.4" customHeight="1" x14ac:dyDescent="0.3">
      <c r="A42" s="399" t="s">
        <v>1463</v>
      </c>
      <c r="B42" s="400" t="s">
        <v>1310</v>
      </c>
      <c r="C42" s="400" t="s">
        <v>1311</v>
      </c>
      <c r="D42" s="400" t="s">
        <v>1342</v>
      </c>
      <c r="E42" s="400" t="s">
        <v>1343</v>
      </c>
      <c r="F42" s="403">
        <v>1</v>
      </c>
      <c r="G42" s="403">
        <v>490</v>
      </c>
      <c r="H42" s="403">
        <v>1</v>
      </c>
      <c r="I42" s="403">
        <v>490</v>
      </c>
      <c r="J42" s="403">
        <v>9</v>
      </c>
      <c r="K42" s="403">
        <v>4410</v>
      </c>
      <c r="L42" s="403">
        <v>9</v>
      </c>
      <c r="M42" s="403">
        <v>490</v>
      </c>
      <c r="N42" s="403">
        <v>50</v>
      </c>
      <c r="O42" s="403">
        <v>24534</v>
      </c>
      <c r="P42" s="425">
        <v>50.069387755102042</v>
      </c>
      <c r="Q42" s="404">
        <v>490.68</v>
      </c>
    </row>
    <row r="43" spans="1:17" ht="14.4" customHeight="1" x14ac:dyDescent="0.3">
      <c r="A43" s="399" t="s">
        <v>1463</v>
      </c>
      <c r="B43" s="400" t="s">
        <v>1310</v>
      </c>
      <c r="C43" s="400" t="s">
        <v>1311</v>
      </c>
      <c r="D43" s="400" t="s">
        <v>1344</v>
      </c>
      <c r="E43" s="400" t="s">
        <v>1345</v>
      </c>
      <c r="F43" s="403">
        <v>18</v>
      </c>
      <c r="G43" s="403">
        <v>558</v>
      </c>
      <c r="H43" s="403">
        <v>1</v>
      </c>
      <c r="I43" s="403">
        <v>31</v>
      </c>
      <c r="J43" s="403">
        <v>42</v>
      </c>
      <c r="K43" s="403">
        <v>1302</v>
      </c>
      <c r="L43" s="403">
        <v>2.3333333333333335</v>
      </c>
      <c r="M43" s="403">
        <v>31</v>
      </c>
      <c r="N43" s="403">
        <v>22</v>
      </c>
      <c r="O43" s="403">
        <v>682</v>
      </c>
      <c r="P43" s="425">
        <v>1.2222222222222223</v>
      </c>
      <c r="Q43" s="404">
        <v>31</v>
      </c>
    </row>
    <row r="44" spans="1:17" ht="14.4" customHeight="1" x14ac:dyDescent="0.3">
      <c r="A44" s="399" t="s">
        <v>1463</v>
      </c>
      <c r="B44" s="400" t="s">
        <v>1310</v>
      </c>
      <c r="C44" s="400" t="s">
        <v>1311</v>
      </c>
      <c r="D44" s="400" t="s">
        <v>1348</v>
      </c>
      <c r="E44" s="400" t="s">
        <v>1349</v>
      </c>
      <c r="F44" s="403">
        <v>6</v>
      </c>
      <c r="G44" s="403">
        <v>1224</v>
      </c>
      <c r="H44" s="403">
        <v>1</v>
      </c>
      <c r="I44" s="403">
        <v>204</v>
      </c>
      <c r="J44" s="403">
        <v>5</v>
      </c>
      <c r="K44" s="403">
        <v>1025</v>
      </c>
      <c r="L44" s="403">
        <v>0.83741830065359479</v>
      </c>
      <c r="M44" s="403">
        <v>205</v>
      </c>
      <c r="N44" s="403">
        <v>4</v>
      </c>
      <c r="O44" s="403">
        <v>822</v>
      </c>
      <c r="P44" s="425">
        <v>0.67156862745098034</v>
      </c>
      <c r="Q44" s="404">
        <v>205.5</v>
      </c>
    </row>
    <row r="45" spans="1:17" ht="14.4" customHeight="1" x14ac:dyDescent="0.3">
      <c r="A45" s="399" t="s">
        <v>1463</v>
      </c>
      <c r="B45" s="400" t="s">
        <v>1310</v>
      </c>
      <c r="C45" s="400" t="s">
        <v>1311</v>
      </c>
      <c r="D45" s="400" t="s">
        <v>1350</v>
      </c>
      <c r="E45" s="400" t="s">
        <v>1351</v>
      </c>
      <c r="F45" s="403">
        <v>6</v>
      </c>
      <c r="G45" s="403">
        <v>2256</v>
      </c>
      <c r="H45" s="403">
        <v>1</v>
      </c>
      <c r="I45" s="403">
        <v>376</v>
      </c>
      <c r="J45" s="403">
        <v>5</v>
      </c>
      <c r="K45" s="403">
        <v>1885</v>
      </c>
      <c r="L45" s="403">
        <v>0.83554964539007093</v>
      </c>
      <c r="M45" s="403">
        <v>377</v>
      </c>
      <c r="N45" s="403">
        <v>3</v>
      </c>
      <c r="O45" s="403">
        <v>1135</v>
      </c>
      <c r="P45" s="425">
        <v>0.50310283687943258</v>
      </c>
      <c r="Q45" s="404">
        <v>378.33333333333331</v>
      </c>
    </row>
    <row r="46" spans="1:17" ht="14.4" customHeight="1" x14ac:dyDescent="0.3">
      <c r="A46" s="399" t="s">
        <v>1463</v>
      </c>
      <c r="B46" s="400" t="s">
        <v>1310</v>
      </c>
      <c r="C46" s="400" t="s">
        <v>1311</v>
      </c>
      <c r="D46" s="400" t="s">
        <v>1352</v>
      </c>
      <c r="E46" s="400" t="s">
        <v>1353</v>
      </c>
      <c r="F46" s="403"/>
      <c r="G46" s="403"/>
      <c r="H46" s="403"/>
      <c r="I46" s="403"/>
      <c r="J46" s="403"/>
      <c r="K46" s="403"/>
      <c r="L46" s="403"/>
      <c r="M46" s="403"/>
      <c r="N46" s="403">
        <v>2</v>
      </c>
      <c r="O46" s="403">
        <v>466</v>
      </c>
      <c r="P46" s="425"/>
      <c r="Q46" s="404">
        <v>233</v>
      </c>
    </row>
    <row r="47" spans="1:17" ht="14.4" customHeight="1" x14ac:dyDescent="0.3">
      <c r="A47" s="399" t="s">
        <v>1463</v>
      </c>
      <c r="B47" s="400" t="s">
        <v>1310</v>
      </c>
      <c r="C47" s="400" t="s">
        <v>1311</v>
      </c>
      <c r="D47" s="400" t="s">
        <v>1354</v>
      </c>
      <c r="E47" s="400" t="s">
        <v>1355</v>
      </c>
      <c r="F47" s="403">
        <v>10</v>
      </c>
      <c r="G47" s="403">
        <v>1280</v>
      </c>
      <c r="H47" s="403">
        <v>1</v>
      </c>
      <c r="I47" s="403">
        <v>128</v>
      </c>
      <c r="J47" s="403">
        <v>2</v>
      </c>
      <c r="K47" s="403">
        <v>258</v>
      </c>
      <c r="L47" s="403">
        <v>0.20156250000000001</v>
      </c>
      <c r="M47" s="403">
        <v>129</v>
      </c>
      <c r="N47" s="403">
        <v>2</v>
      </c>
      <c r="O47" s="403">
        <v>258</v>
      </c>
      <c r="P47" s="425">
        <v>0.20156250000000001</v>
      </c>
      <c r="Q47" s="404">
        <v>129</v>
      </c>
    </row>
    <row r="48" spans="1:17" ht="14.4" customHeight="1" x14ac:dyDescent="0.3">
      <c r="A48" s="399" t="s">
        <v>1463</v>
      </c>
      <c r="B48" s="400" t="s">
        <v>1310</v>
      </c>
      <c r="C48" s="400" t="s">
        <v>1311</v>
      </c>
      <c r="D48" s="400" t="s">
        <v>1360</v>
      </c>
      <c r="E48" s="400" t="s">
        <v>1361</v>
      </c>
      <c r="F48" s="403">
        <v>400</v>
      </c>
      <c r="G48" s="403">
        <v>6400</v>
      </c>
      <c r="H48" s="403">
        <v>1</v>
      </c>
      <c r="I48" s="403">
        <v>16</v>
      </c>
      <c r="J48" s="403">
        <v>474</v>
      </c>
      <c r="K48" s="403">
        <v>7584</v>
      </c>
      <c r="L48" s="403">
        <v>1.1850000000000001</v>
      </c>
      <c r="M48" s="403">
        <v>16</v>
      </c>
      <c r="N48" s="403">
        <v>505</v>
      </c>
      <c r="O48" s="403">
        <v>8080</v>
      </c>
      <c r="P48" s="425">
        <v>1.2625</v>
      </c>
      <c r="Q48" s="404">
        <v>16</v>
      </c>
    </row>
    <row r="49" spans="1:17" ht="14.4" customHeight="1" x14ac:dyDescent="0.3">
      <c r="A49" s="399" t="s">
        <v>1463</v>
      </c>
      <c r="B49" s="400" t="s">
        <v>1310</v>
      </c>
      <c r="C49" s="400" t="s">
        <v>1311</v>
      </c>
      <c r="D49" s="400" t="s">
        <v>1362</v>
      </c>
      <c r="E49" s="400" t="s">
        <v>1363</v>
      </c>
      <c r="F49" s="403"/>
      <c r="G49" s="403"/>
      <c r="H49" s="403"/>
      <c r="I49" s="403"/>
      <c r="J49" s="403">
        <v>2</v>
      </c>
      <c r="K49" s="403">
        <v>266</v>
      </c>
      <c r="L49" s="403"/>
      <c r="M49" s="403">
        <v>133</v>
      </c>
      <c r="N49" s="403">
        <v>1</v>
      </c>
      <c r="O49" s="403">
        <v>135</v>
      </c>
      <c r="P49" s="425"/>
      <c r="Q49" s="404">
        <v>135</v>
      </c>
    </row>
    <row r="50" spans="1:17" ht="14.4" customHeight="1" x14ac:dyDescent="0.3">
      <c r="A50" s="399" t="s">
        <v>1463</v>
      </c>
      <c r="B50" s="400" t="s">
        <v>1310</v>
      </c>
      <c r="C50" s="400" t="s">
        <v>1311</v>
      </c>
      <c r="D50" s="400" t="s">
        <v>1364</v>
      </c>
      <c r="E50" s="400" t="s">
        <v>1365</v>
      </c>
      <c r="F50" s="403">
        <v>8</v>
      </c>
      <c r="G50" s="403">
        <v>808</v>
      </c>
      <c r="H50" s="403">
        <v>1</v>
      </c>
      <c r="I50" s="403">
        <v>101</v>
      </c>
      <c r="J50" s="403">
        <v>42</v>
      </c>
      <c r="K50" s="403">
        <v>4284</v>
      </c>
      <c r="L50" s="403">
        <v>5.3019801980198018</v>
      </c>
      <c r="M50" s="403">
        <v>102</v>
      </c>
      <c r="N50" s="403">
        <v>32</v>
      </c>
      <c r="O50" s="403">
        <v>3277</v>
      </c>
      <c r="P50" s="425">
        <v>4.0556930693069306</v>
      </c>
      <c r="Q50" s="404">
        <v>102.40625</v>
      </c>
    </row>
    <row r="51" spans="1:17" ht="14.4" customHeight="1" x14ac:dyDescent="0.3">
      <c r="A51" s="399" t="s">
        <v>1463</v>
      </c>
      <c r="B51" s="400" t="s">
        <v>1310</v>
      </c>
      <c r="C51" s="400" t="s">
        <v>1311</v>
      </c>
      <c r="D51" s="400" t="s">
        <v>1368</v>
      </c>
      <c r="E51" s="400" t="s">
        <v>1369</v>
      </c>
      <c r="F51" s="403">
        <v>504</v>
      </c>
      <c r="G51" s="403">
        <v>56448</v>
      </c>
      <c r="H51" s="403">
        <v>1</v>
      </c>
      <c r="I51" s="403">
        <v>112</v>
      </c>
      <c r="J51" s="403">
        <v>538</v>
      </c>
      <c r="K51" s="403">
        <v>60794</v>
      </c>
      <c r="L51" s="403">
        <v>1.0769912131519275</v>
      </c>
      <c r="M51" s="403">
        <v>113</v>
      </c>
      <c r="N51" s="403">
        <v>670</v>
      </c>
      <c r="O51" s="403">
        <v>76302</v>
      </c>
      <c r="P51" s="425">
        <v>1.3517219387755102</v>
      </c>
      <c r="Q51" s="404">
        <v>113.88358208955223</v>
      </c>
    </row>
    <row r="52" spans="1:17" ht="14.4" customHeight="1" x14ac:dyDescent="0.3">
      <c r="A52" s="399" t="s">
        <v>1463</v>
      </c>
      <c r="B52" s="400" t="s">
        <v>1310</v>
      </c>
      <c r="C52" s="400" t="s">
        <v>1311</v>
      </c>
      <c r="D52" s="400" t="s">
        <v>1370</v>
      </c>
      <c r="E52" s="400" t="s">
        <v>1371</v>
      </c>
      <c r="F52" s="403">
        <v>163</v>
      </c>
      <c r="G52" s="403">
        <v>13529</v>
      </c>
      <c r="H52" s="403">
        <v>1</v>
      </c>
      <c r="I52" s="403">
        <v>83</v>
      </c>
      <c r="J52" s="403">
        <v>164</v>
      </c>
      <c r="K52" s="403">
        <v>13776</v>
      </c>
      <c r="L52" s="403">
        <v>1.0182570773893118</v>
      </c>
      <c r="M52" s="403">
        <v>84</v>
      </c>
      <c r="N52" s="403">
        <v>177</v>
      </c>
      <c r="O52" s="403">
        <v>14950</v>
      </c>
      <c r="P52" s="425">
        <v>1.1050336314583487</v>
      </c>
      <c r="Q52" s="404">
        <v>84.463276836158187</v>
      </c>
    </row>
    <row r="53" spans="1:17" ht="14.4" customHeight="1" x14ac:dyDescent="0.3">
      <c r="A53" s="399" t="s">
        <v>1463</v>
      </c>
      <c r="B53" s="400" t="s">
        <v>1310</v>
      </c>
      <c r="C53" s="400" t="s">
        <v>1311</v>
      </c>
      <c r="D53" s="400" t="s">
        <v>1372</v>
      </c>
      <c r="E53" s="400" t="s">
        <v>1373</v>
      </c>
      <c r="F53" s="403">
        <v>1</v>
      </c>
      <c r="G53" s="403">
        <v>95</v>
      </c>
      <c r="H53" s="403">
        <v>1</v>
      </c>
      <c r="I53" s="403">
        <v>95</v>
      </c>
      <c r="J53" s="403">
        <v>3</v>
      </c>
      <c r="K53" s="403">
        <v>288</v>
      </c>
      <c r="L53" s="403">
        <v>3.0315789473684212</v>
      </c>
      <c r="M53" s="403">
        <v>96</v>
      </c>
      <c r="N53" s="403">
        <v>5</v>
      </c>
      <c r="O53" s="403">
        <v>484</v>
      </c>
      <c r="P53" s="425">
        <v>5.094736842105263</v>
      </c>
      <c r="Q53" s="404">
        <v>96.8</v>
      </c>
    </row>
    <row r="54" spans="1:17" ht="14.4" customHeight="1" x14ac:dyDescent="0.3">
      <c r="A54" s="399" t="s">
        <v>1463</v>
      </c>
      <c r="B54" s="400" t="s">
        <v>1310</v>
      </c>
      <c r="C54" s="400" t="s">
        <v>1311</v>
      </c>
      <c r="D54" s="400" t="s">
        <v>1374</v>
      </c>
      <c r="E54" s="400" t="s">
        <v>1375</v>
      </c>
      <c r="F54" s="403">
        <v>90</v>
      </c>
      <c r="G54" s="403">
        <v>1890</v>
      </c>
      <c r="H54" s="403">
        <v>1</v>
      </c>
      <c r="I54" s="403">
        <v>21</v>
      </c>
      <c r="J54" s="403">
        <v>64</v>
      </c>
      <c r="K54" s="403">
        <v>1344</v>
      </c>
      <c r="L54" s="403">
        <v>0.71111111111111114</v>
      </c>
      <c r="M54" s="403">
        <v>21</v>
      </c>
      <c r="N54" s="403">
        <v>50</v>
      </c>
      <c r="O54" s="403">
        <v>1050</v>
      </c>
      <c r="P54" s="425">
        <v>0.55555555555555558</v>
      </c>
      <c r="Q54" s="404">
        <v>21</v>
      </c>
    </row>
    <row r="55" spans="1:17" ht="14.4" customHeight="1" x14ac:dyDescent="0.3">
      <c r="A55" s="399" t="s">
        <v>1463</v>
      </c>
      <c r="B55" s="400" t="s">
        <v>1310</v>
      </c>
      <c r="C55" s="400" t="s">
        <v>1311</v>
      </c>
      <c r="D55" s="400" t="s">
        <v>1376</v>
      </c>
      <c r="E55" s="400" t="s">
        <v>1377</v>
      </c>
      <c r="F55" s="403">
        <v>476</v>
      </c>
      <c r="G55" s="403">
        <v>231336</v>
      </c>
      <c r="H55" s="403">
        <v>1</v>
      </c>
      <c r="I55" s="403">
        <v>486</v>
      </c>
      <c r="J55" s="403">
        <v>546</v>
      </c>
      <c r="K55" s="403">
        <v>265356</v>
      </c>
      <c r="L55" s="403">
        <v>1.1470588235294117</v>
      </c>
      <c r="M55" s="403">
        <v>486</v>
      </c>
      <c r="N55" s="403">
        <v>481</v>
      </c>
      <c r="O55" s="403">
        <v>233970</v>
      </c>
      <c r="P55" s="425">
        <v>1.0113860358958398</v>
      </c>
      <c r="Q55" s="404">
        <v>486.42411642411645</v>
      </c>
    </row>
    <row r="56" spans="1:17" ht="14.4" customHeight="1" x14ac:dyDescent="0.3">
      <c r="A56" s="399" t="s">
        <v>1463</v>
      </c>
      <c r="B56" s="400" t="s">
        <v>1310</v>
      </c>
      <c r="C56" s="400" t="s">
        <v>1311</v>
      </c>
      <c r="D56" s="400" t="s">
        <v>1384</v>
      </c>
      <c r="E56" s="400" t="s">
        <v>1385</v>
      </c>
      <c r="F56" s="403">
        <v>100</v>
      </c>
      <c r="G56" s="403">
        <v>4000</v>
      </c>
      <c r="H56" s="403">
        <v>1</v>
      </c>
      <c r="I56" s="403">
        <v>40</v>
      </c>
      <c r="J56" s="403">
        <v>82</v>
      </c>
      <c r="K56" s="403">
        <v>3280</v>
      </c>
      <c r="L56" s="403">
        <v>0.82</v>
      </c>
      <c r="M56" s="403">
        <v>40</v>
      </c>
      <c r="N56" s="403">
        <v>110</v>
      </c>
      <c r="O56" s="403">
        <v>4431</v>
      </c>
      <c r="P56" s="425">
        <v>1.10775</v>
      </c>
      <c r="Q56" s="404">
        <v>40.281818181818181</v>
      </c>
    </row>
    <row r="57" spans="1:17" ht="14.4" customHeight="1" x14ac:dyDescent="0.3">
      <c r="A57" s="399" t="s">
        <v>1463</v>
      </c>
      <c r="B57" s="400" t="s">
        <v>1310</v>
      </c>
      <c r="C57" s="400" t="s">
        <v>1311</v>
      </c>
      <c r="D57" s="400" t="s">
        <v>1392</v>
      </c>
      <c r="E57" s="400" t="s">
        <v>1393</v>
      </c>
      <c r="F57" s="403"/>
      <c r="G57" s="403"/>
      <c r="H57" s="403"/>
      <c r="I57" s="403"/>
      <c r="J57" s="403"/>
      <c r="K57" s="403"/>
      <c r="L57" s="403"/>
      <c r="M57" s="403"/>
      <c r="N57" s="403">
        <v>1</v>
      </c>
      <c r="O57" s="403">
        <v>215</v>
      </c>
      <c r="P57" s="425"/>
      <c r="Q57" s="404">
        <v>215</v>
      </c>
    </row>
    <row r="58" spans="1:17" ht="14.4" customHeight="1" x14ac:dyDescent="0.3">
      <c r="A58" s="399" t="s">
        <v>1463</v>
      </c>
      <c r="B58" s="400" t="s">
        <v>1310</v>
      </c>
      <c r="C58" s="400" t="s">
        <v>1311</v>
      </c>
      <c r="D58" s="400" t="s">
        <v>1394</v>
      </c>
      <c r="E58" s="400" t="s">
        <v>1395</v>
      </c>
      <c r="F58" s="403">
        <v>24</v>
      </c>
      <c r="G58" s="403">
        <v>18264</v>
      </c>
      <c r="H58" s="403">
        <v>1</v>
      </c>
      <c r="I58" s="403">
        <v>761</v>
      </c>
      <c r="J58" s="403">
        <v>17</v>
      </c>
      <c r="K58" s="403">
        <v>12937</v>
      </c>
      <c r="L58" s="403">
        <v>0.70833333333333337</v>
      </c>
      <c r="M58" s="403">
        <v>761</v>
      </c>
      <c r="N58" s="403">
        <v>27</v>
      </c>
      <c r="O58" s="403">
        <v>20563</v>
      </c>
      <c r="P58" s="425">
        <v>1.1258760402978536</v>
      </c>
      <c r="Q58" s="404">
        <v>761.59259259259261</v>
      </c>
    </row>
    <row r="59" spans="1:17" ht="14.4" customHeight="1" x14ac:dyDescent="0.3">
      <c r="A59" s="399" t="s">
        <v>1463</v>
      </c>
      <c r="B59" s="400" t="s">
        <v>1310</v>
      </c>
      <c r="C59" s="400" t="s">
        <v>1311</v>
      </c>
      <c r="D59" s="400" t="s">
        <v>1396</v>
      </c>
      <c r="E59" s="400" t="s">
        <v>1397</v>
      </c>
      <c r="F59" s="403">
        <v>2</v>
      </c>
      <c r="G59" s="403">
        <v>4026</v>
      </c>
      <c r="H59" s="403">
        <v>1</v>
      </c>
      <c r="I59" s="403">
        <v>2013</v>
      </c>
      <c r="J59" s="403">
        <v>1</v>
      </c>
      <c r="K59" s="403">
        <v>2029</v>
      </c>
      <c r="L59" s="403">
        <v>0.50397416790859417</v>
      </c>
      <c r="M59" s="403">
        <v>2029</v>
      </c>
      <c r="N59" s="403">
        <v>5</v>
      </c>
      <c r="O59" s="403">
        <v>10175</v>
      </c>
      <c r="P59" s="425">
        <v>2.5273224043715845</v>
      </c>
      <c r="Q59" s="404">
        <v>2035</v>
      </c>
    </row>
    <row r="60" spans="1:17" ht="14.4" customHeight="1" x14ac:dyDescent="0.3">
      <c r="A60" s="399" t="s">
        <v>1463</v>
      </c>
      <c r="B60" s="400" t="s">
        <v>1310</v>
      </c>
      <c r="C60" s="400" t="s">
        <v>1311</v>
      </c>
      <c r="D60" s="400" t="s">
        <v>1398</v>
      </c>
      <c r="E60" s="400" t="s">
        <v>1399</v>
      </c>
      <c r="F60" s="403">
        <v>56</v>
      </c>
      <c r="G60" s="403">
        <v>33768</v>
      </c>
      <c r="H60" s="403">
        <v>1</v>
      </c>
      <c r="I60" s="403">
        <v>603</v>
      </c>
      <c r="J60" s="403">
        <v>70</v>
      </c>
      <c r="K60" s="403">
        <v>42280</v>
      </c>
      <c r="L60" s="403">
        <v>1.2520729684908789</v>
      </c>
      <c r="M60" s="403">
        <v>604</v>
      </c>
      <c r="N60" s="403">
        <v>160</v>
      </c>
      <c r="O60" s="403">
        <v>96904</v>
      </c>
      <c r="P60" s="425">
        <v>2.8696991234304665</v>
      </c>
      <c r="Q60" s="404">
        <v>605.65</v>
      </c>
    </row>
    <row r="61" spans="1:17" ht="14.4" customHeight="1" x14ac:dyDescent="0.3">
      <c r="A61" s="399" t="s">
        <v>1463</v>
      </c>
      <c r="B61" s="400" t="s">
        <v>1310</v>
      </c>
      <c r="C61" s="400" t="s">
        <v>1311</v>
      </c>
      <c r="D61" s="400" t="s">
        <v>1400</v>
      </c>
      <c r="E61" s="400" t="s">
        <v>1401</v>
      </c>
      <c r="F61" s="403"/>
      <c r="G61" s="403"/>
      <c r="H61" s="403"/>
      <c r="I61" s="403"/>
      <c r="J61" s="403"/>
      <c r="K61" s="403"/>
      <c r="L61" s="403"/>
      <c r="M61" s="403"/>
      <c r="N61" s="403">
        <v>1</v>
      </c>
      <c r="O61" s="403">
        <v>962</v>
      </c>
      <c r="P61" s="425"/>
      <c r="Q61" s="404">
        <v>962</v>
      </c>
    </row>
    <row r="62" spans="1:17" ht="14.4" customHeight="1" x14ac:dyDescent="0.3">
      <c r="A62" s="399" t="s">
        <v>1463</v>
      </c>
      <c r="B62" s="400" t="s">
        <v>1310</v>
      </c>
      <c r="C62" s="400" t="s">
        <v>1311</v>
      </c>
      <c r="D62" s="400" t="s">
        <v>1404</v>
      </c>
      <c r="E62" s="400" t="s">
        <v>1405</v>
      </c>
      <c r="F62" s="403">
        <v>2</v>
      </c>
      <c r="G62" s="403">
        <v>1010</v>
      </c>
      <c r="H62" s="403">
        <v>1</v>
      </c>
      <c r="I62" s="403">
        <v>505</v>
      </c>
      <c r="J62" s="403">
        <v>21</v>
      </c>
      <c r="K62" s="403">
        <v>10626</v>
      </c>
      <c r="L62" s="403">
        <v>10.52079207920792</v>
      </c>
      <c r="M62" s="403">
        <v>506</v>
      </c>
      <c r="N62" s="403">
        <v>23</v>
      </c>
      <c r="O62" s="403">
        <v>11658</v>
      </c>
      <c r="P62" s="425">
        <v>11.542574257425743</v>
      </c>
      <c r="Q62" s="404">
        <v>506.86956521739131</v>
      </c>
    </row>
    <row r="63" spans="1:17" ht="14.4" customHeight="1" x14ac:dyDescent="0.3">
      <c r="A63" s="399" t="s">
        <v>1463</v>
      </c>
      <c r="B63" s="400" t="s">
        <v>1310</v>
      </c>
      <c r="C63" s="400" t="s">
        <v>1311</v>
      </c>
      <c r="D63" s="400" t="s">
        <v>1412</v>
      </c>
      <c r="E63" s="400" t="s">
        <v>1413</v>
      </c>
      <c r="F63" s="403"/>
      <c r="G63" s="403"/>
      <c r="H63" s="403"/>
      <c r="I63" s="403"/>
      <c r="J63" s="403"/>
      <c r="K63" s="403"/>
      <c r="L63" s="403"/>
      <c r="M63" s="403"/>
      <c r="N63" s="403">
        <v>2</v>
      </c>
      <c r="O63" s="403">
        <v>494</v>
      </c>
      <c r="P63" s="425"/>
      <c r="Q63" s="404">
        <v>247</v>
      </c>
    </row>
    <row r="64" spans="1:17" ht="14.4" customHeight="1" x14ac:dyDescent="0.3">
      <c r="A64" s="399" t="s">
        <v>1463</v>
      </c>
      <c r="B64" s="400" t="s">
        <v>1310</v>
      </c>
      <c r="C64" s="400" t="s">
        <v>1311</v>
      </c>
      <c r="D64" s="400" t="s">
        <v>1418</v>
      </c>
      <c r="E64" s="400" t="s">
        <v>1419</v>
      </c>
      <c r="F64" s="403">
        <v>56</v>
      </c>
      <c r="G64" s="403">
        <v>8456</v>
      </c>
      <c r="H64" s="403">
        <v>1</v>
      </c>
      <c r="I64" s="403">
        <v>151</v>
      </c>
      <c r="J64" s="403">
        <v>82</v>
      </c>
      <c r="K64" s="403">
        <v>12464</v>
      </c>
      <c r="L64" s="403">
        <v>1.4739829706717125</v>
      </c>
      <c r="M64" s="403">
        <v>152</v>
      </c>
      <c r="N64" s="403">
        <v>114</v>
      </c>
      <c r="O64" s="403">
        <v>17328</v>
      </c>
      <c r="P64" s="425">
        <v>2.0491958372753074</v>
      </c>
      <c r="Q64" s="404">
        <v>152</v>
      </c>
    </row>
    <row r="65" spans="1:17" ht="14.4" customHeight="1" x14ac:dyDescent="0.3">
      <c r="A65" s="399" t="s">
        <v>1463</v>
      </c>
      <c r="B65" s="400" t="s">
        <v>1310</v>
      </c>
      <c r="C65" s="400" t="s">
        <v>1311</v>
      </c>
      <c r="D65" s="400" t="s">
        <v>1420</v>
      </c>
      <c r="E65" s="400" t="s">
        <v>1421</v>
      </c>
      <c r="F65" s="403">
        <v>1</v>
      </c>
      <c r="G65" s="403">
        <v>27</v>
      </c>
      <c r="H65" s="403">
        <v>1</v>
      </c>
      <c r="I65" s="403">
        <v>27</v>
      </c>
      <c r="J65" s="403"/>
      <c r="K65" s="403"/>
      <c r="L65" s="403"/>
      <c r="M65" s="403"/>
      <c r="N65" s="403">
        <v>2</v>
      </c>
      <c r="O65" s="403">
        <v>54</v>
      </c>
      <c r="P65" s="425">
        <v>2</v>
      </c>
      <c r="Q65" s="404">
        <v>27</v>
      </c>
    </row>
    <row r="66" spans="1:17" ht="14.4" customHeight="1" x14ac:dyDescent="0.3">
      <c r="A66" s="399" t="s">
        <v>1463</v>
      </c>
      <c r="B66" s="400" t="s">
        <v>1310</v>
      </c>
      <c r="C66" s="400" t="s">
        <v>1311</v>
      </c>
      <c r="D66" s="400" t="s">
        <v>1424</v>
      </c>
      <c r="E66" s="400" t="s">
        <v>1425</v>
      </c>
      <c r="F66" s="403"/>
      <c r="G66" s="403"/>
      <c r="H66" s="403"/>
      <c r="I66" s="403"/>
      <c r="J66" s="403"/>
      <c r="K66" s="403"/>
      <c r="L66" s="403"/>
      <c r="M66" s="403"/>
      <c r="N66" s="403">
        <v>1</v>
      </c>
      <c r="O66" s="403">
        <v>328</v>
      </c>
      <c r="P66" s="425"/>
      <c r="Q66" s="404">
        <v>328</v>
      </c>
    </row>
    <row r="67" spans="1:17" ht="14.4" customHeight="1" x14ac:dyDescent="0.3">
      <c r="A67" s="399" t="s">
        <v>1464</v>
      </c>
      <c r="B67" s="400" t="s">
        <v>1310</v>
      </c>
      <c r="C67" s="400" t="s">
        <v>1311</v>
      </c>
      <c r="D67" s="400" t="s">
        <v>1312</v>
      </c>
      <c r="E67" s="400" t="s">
        <v>1313</v>
      </c>
      <c r="F67" s="403">
        <v>428</v>
      </c>
      <c r="G67" s="403">
        <v>67624</v>
      </c>
      <c r="H67" s="403">
        <v>1</v>
      </c>
      <c r="I67" s="403">
        <v>158</v>
      </c>
      <c r="J67" s="403">
        <v>334</v>
      </c>
      <c r="K67" s="403">
        <v>53106</v>
      </c>
      <c r="L67" s="403">
        <v>0.78531290666035725</v>
      </c>
      <c r="M67" s="403">
        <v>159</v>
      </c>
      <c r="N67" s="403">
        <v>480</v>
      </c>
      <c r="O67" s="403">
        <v>76522</v>
      </c>
      <c r="P67" s="425">
        <v>1.13158050396309</v>
      </c>
      <c r="Q67" s="404">
        <v>159.42083333333332</v>
      </c>
    </row>
    <row r="68" spans="1:17" ht="14.4" customHeight="1" x14ac:dyDescent="0.3">
      <c r="A68" s="399" t="s">
        <v>1464</v>
      </c>
      <c r="B68" s="400" t="s">
        <v>1310</v>
      </c>
      <c r="C68" s="400" t="s">
        <v>1311</v>
      </c>
      <c r="D68" s="400" t="s">
        <v>1326</v>
      </c>
      <c r="E68" s="400" t="s">
        <v>1327</v>
      </c>
      <c r="F68" s="403">
        <v>12</v>
      </c>
      <c r="G68" s="403">
        <v>13968</v>
      </c>
      <c r="H68" s="403">
        <v>1</v>
      </c>
      <c r="I68" s="403">
        <v>1164</v>
      </c>
      <c r="J68" s="403">
        <v>7</v>
      </c>
      <c r="K68" s="403">
        <v>8155</v>
      </c>
      <c r="L68" s="403">
        <v>0.58383447880870565</v>
      </c>
      <c r="M68" s="403">
        <v>1165</v>
      </c>
      <c r="N68" s="403">
        <v>7</v>
      </c>
      <c r="O68" s="403">
        <v>8161</v>
      </c>
      <c r="P68" s="425">
        <v>0.58426403207331046</v>
      </c>
      <c r="Q68" s="404">
        <v>1165.8571428571429</v>
      </c>
    </row>
    <row r="69" spans="1:17" ht="14.4" customHeight="1" x14ac:dyDescent="0.3">
      <c r="A69" s="399" t="s">
        <v>1464</v>
      </c>
      <c r="B69" s="400" t="s">
        <v>1310</v>
      </c>
      <c r="C69" s="400" t="s">
        <v>1311</v>
      </c>
      <c r="D69" s="400" t="s">
        <v>1328</v>
      </c>
      <c r="E69" s="400" t="s">
        <v>1329</v>
      </c>
      <c r="F69" s="403">
        <v>933</v>
      </c>
      <c r="G69" s="403">
        <v>36387</v>
      </c>
      <c r="H69" s="403">
        <v>1</v>
      </c>
      <c r="I69" s="403">
        <v>39</v>
      </c>
      <c r="J69" s="403">
        <v>968</v>
      </c>
      <c r="K69" s="403">
        <v>37752</v>
      </c>
      <c r="L69" s="403">
        <v>1.037513397642015</v>
      </c>
      <c r="M69" s="403">
        <v>39</v>
      </c>
      <c r="N69" s="403">
        <v>983</v>
      </c>
      <c r="O69" s="403">
        <v>38841</v>
      </c>
      <c r="P69" s="425">
        <v>1.0674416687278423</v>
      </c>
      <c r="Q69" s="404">
        <v>39.512716174974571</v>
      </c>
    </row>
    <row r="70" spans="1:17" ht="14.4" customHeight="1" x14ac:dyDescent="0.3">
      <c r="A70" s="399" t="s">
        <v>1464</v>
      </c>
      <c r="B70" s="400" t="s">
        <v>1310</v>
      </c>
      <c r="C70" s="400" t="s">
        <v>1311</v>
      </c>
      <c r="D70" s="400" t="s">
        <v>1330</v>
      </c>
      <c r="E70" s="400" t="s">
        <v>1331</v>
      </c>
      <c r="F70" s="403">
        <v>2</v>
      </c>
      <c r="G70" s="403">
        <v>808</v>
      </c>
      <c r="H70" s="403">
        <v>1</v>
      </c>
      <c r="I70" s="403">
        <v>404</v>
      </c>
      <c r="J70" s="403"/>
      <c r="K70" s="403"/>
      <c r="L70" s="403"/>
      <c r="M70" s="403"/>
      <c r="N70" s="403"/>
      <c r="O70" s="403"/>
      <c r="P70" s="425"/>
      <c r="Q70" s="404"/>
    </row>
    <row r="71" spans="1:17" ht="14.4" customHeight="1" x14ac:dyDescent="0.3">
      <c r="A71" s="399" t="s">
        <v>1464</v>
      </c>
      <c r="B71" s="400" t="s">
        <v>1310</v>
      </c>
      <c r="C71" s="400" t="s">
        <v>1311</v>
      </c>
      <c r="D71" s="400" t="s">
        <v>1332</v>
      </c>
      <c r="E71" s="400" t="s">
        <v>1333</v>
      </c>
      <c r="F71" s="403">
        <v>178</v>
      </c>
      <c r="G71" s="403">
        <v>67996</v>
      </c>
      <c r="H71" s="403">
        <v>1</v>
      </c>
      <c r="I71" s="403">
        <v>382</v>
      </c>
      <c r="J71" s="403">
        <v>108</v>
      </c>
      <c r="K71" s="403">
        <v>41256</v>
      </c>
      <c r="L71" s="403">
        <v>0.6067415730337079</v>
      </c>
      <c r="M71" s="403">
        <v>382</v>
      </c>
      <c r="N71" s="403">
        <v>105</v>
      </c>
      <c r="O71" s="403">
        <v>40165</v>
      </c>
      <c r="P71" s="425">
        <v>0.59069651155950353</v>
      </c>
      <c r="Q71" s="404">
        <v>382.52380952380952</v>
      </c>
    </row>
    <row r="72" spans="1:17" ht="14.4" customHeight="1" x14ac:dyDescent="0.3">
      <c r="A72" s="399" t="s">
        <v>1464</v>
      </c>
      <c r="B72" s="400" t="s">
        <v>1310</v>
      </c>
      <c r="C72" s="400" t="s">
        <v>1311</v>
      </c>
      <c r="D72" s="400" t="s">
        <v>1334</v>
      </c>
      <c r="E72" s="400" t="s">
        <v>1335</v>
      </c>
      <c r="F72" s="403">
        <v>619</v>
      </c>
      <c r="G72" s="403">
        <v>22284</v>
      </c>
      <c r="H72" s="403">
        <v>1</v>
      </c>
      <c r="I72" s="403">
        <v>36</v>
      </c>
      <c r="J72" s="403">
        <v>287</v>
      </c>
      <c r="K72" s="403">
        <v>10619</v>
      </c>
      <c r="L72" s="403">
        <v>0.47653024591635251</v>
      </c>
      <c r="M72" s="403">
        <v>37</v>
      </c>
      <c r="N72" s="403">
        <v>246</v>
      </c>
      <c r="O72" s="403">
        <v>9102</v>
      </c>
      <c r="P72" s="425">
        <v>0.40845449649973076</v>
      </c>
      <c r="Q72" s="404">
        <v>37</v>
      </c>
    </row>
    <row r="73" spans="1:17" ht="14.4" customHeight="1" x14ac:dyDescent="0.3">
      <c r="A73" s="399" t="s">
        <v>1464</v>
      </c>
      <c r="B73" s="400" t="s">
        <v>1310</v>
      </c>
      <c r="C73" s="400" t="s">
        <v>1311</v>
      </c>
      <c r="D73" s="400" t="s">
        <v>1338</v>
      </c>
      <c r="E73" s="400" t="s">
        <v>1339</v>
      </c>
      <c r="F73" s="403">
        <v>332</v>
      </c>
      <c r="G73" s="403">
        <v>147408</v>
      </c>
      <c r="H73" s="403">
        <v>1</v>
      </c>
      <c r="I73" s="403">
        <v>444</v>
      </c>
      <c r="J73" s="403">
        <v>226</v>
      </c>
      <c r="K73" s="403">
        <v>100344</v>
      </c>
      <c r="L73" s="403">
        <v>0.68072289156626509</v>
      </c>
      <c r="M73" s="403">
        <v>444</v>
      </c>
      <c r="N73" s="403">
        <v>206</v>
      </c>
      <c r="O73" s="403">
        <v>91564</v>
      </c>
      <c r="P73" s="425">
        <v>0.62116031694344942</v>
      </c>
      <c r="Q73" s="404">
        <v>444.48543689320388</v>
      </c>
    </row>
    <row r="74" spans="1:17" ht="14.4" customHeight="1" x14ac:dyDescent="0.3">
      <c r="A74" s="399" t="s">
        <v>1464</v>
      </c>
      <c r="B74" s="400" t="s">
        <v>1310</v>
      </c>
      <c r="C74" s="400" t="s">
        <v>1311</v>
      </c>
      <c r="D74" s="400" t="s">
        <v>1340</v>
      </c>
      <c r="E74" s="400" t="s">
        <v>1341</v>
      </c>
      <c r="F74" s="403">
        <v>18</v>
      </c>
      <c r="G74" s="403">
        <v>720</v>
      </c>
      <c r="H74" s="403">
        <v>1</v>
      </c>
      <c r="I74" s="403">
        <v>40</v>
      </c>
      <c r="J74" s="403">
        <v>14</v>
      </c>
      <c r="K74" s="403">
        <v>574</v>
      </c>
      <c r="L74" s="403">
        <v>0.79722222222222228</v>
      </c>
      <c r="M74" s="403">
        <v>41</v>
      </c>
      <c r="N74" s="403">
        <v>6</v>
      </c>
      <c r="O74" s="403">
        <v>246</v>
      </c>
      <c r="P74" s="425">
        <v>0.34166666666666667</v>
      </c>
      <c r="Q74" s="404">
        <v>41</v>
      </c>
    </row>
    <row r="75" spans="1:17" ht="14.4" customHeight="1" x14ac:dyDescent="0.3">
      <c r="A75" s="399" t="s">
        <v>1464</v>
      </c>
      <c r="B75" s="400" t="s">
        <v>1310</v>
      </c>
      <c r="C75" s="400" t="s">
        <v>1311</v>
      </c>
      <c r="D75" s="400" t="s">
        <v>1342</v>
      </c>
      <c r="E75" s="400" t="s">
        <v>1343</v>
      </c>
      <c r="F75" s="403">
        <v>53</v>
      </c>
      <c r="G75" s="403">
        <v>25970</v>
      </c>
      <c r="H75" s="403">
        <v>1</v>
      </c>
      <c r="I75" s="403">
        <v>490</v>
      </c>
      <c r="J75" s="403">
        <v>31</v>
      </c>
      <c r="K75" s="403">
        <v>15190</v>
      </c>
      <c r="L75" s="403">
        <v>0.58490566037735847</v>
      </c>
      <c r="M75" s="403">
        <v>490</v>
      </c>
      <c r="N75" s="403">
        <v>41</v>
      </c>
      <c r="O75" s="403">
        <v>20108</v>
      </c>
      <c r="P75" s="425">
        <v>0.77427801309202926</v>
      </c>
      <c r="Q75" s="404">
        <v>490.4390243902439</v>
      </c>
    </row>
    <row r="76" spans="1:17" ht="14.4" customHeight="1" x14ac:dyDescent="0.3">
      <c r="A76" s="399" t="s">
        <v>1464</v>
      </c>
      <c r="B76" s="400" t="s">
        <v>1310</v>
      </c>
      <c r="C76" s="400" t="s">
        <v>1311</v>
      </c>
      <c r="D76" s="400" t="s">
        <v>1344</v>
      </c>
      <c r="E76" s="400" t="s">
        <v>1345</v>
      </c>
      <c r="F76" s="403">
        <v>17</v>
      </c>
      <c r="G76" s="403">
        <v>527</v>
      </c>
      <c r="H76" s="403">
        <v>1</v>
      </c>
      <c r="I76" s="403">
        <v>31</v>
      </c>
      <c r="J76" s="403">
        <v>59</v>
      </c>
      <c r="K76" s="403">
        <v>1829</v>
      </c>
      <c r="L76" s="403">
        <v>3.4705882352941178</v>
      </c>
      <c r="M76" s="403">
        <v>31</v>
      </c>
      <c r="N76" s="403">
        <v>19</v>
      </c>
      <c r="O76" s="403">
        <v>589</v>
      </c>
      <c r="P76" s="425">
        <v>1.1176470588235294</v>
      </c>
      <c r="Q76" s="404">
        <v>31</v>
      </c>
    </row>
    <row r="77" spans="1:17" ht="14.4" customHeight="1" x14ac:dyDescent="0.3">
      <c r="A77" s="399" t="s">
        <v>1464</v>
      </c>
      <c r="B77" s="400" t="s">
        <v>1310</v>
      </c>
      <c r="C77" s="400" t="s">
        <v>1311</v>
      </c>
      <c r="D77" s="400" t="s">
        <v>1348</v>
      </c>
      <c r="E77" s="400" t="s">
        <v>1349</v>
      </c>
      <c r="F77" s="403">
        <v>11</v>
      </c>
      <c r="G77" s="403">
        <v>2244</v>
      </c>
      <c r="H77" s="403">
        <v>1</v>
      </c>
      <c r="I77" s="403">
        <v>204</v>
      </c>
      <c r="J77" s="403">
        <v>6</v>
      </c>
      <c r="K77" s="403">
        <v>1230</v>
      </c>
      <c r="L77" s="403">
        <v>0.54812834224598928</v>
      </c>
      <c r="M77" s="403">
        <v>205</v>
      </c>
      <c r="N77" s="403">
        <v>13</v>
      </c>
      <c r="O77" s="403">
        <v>2670</v>
      </c>
      <c r="P77" s="425">
        <v>1.1898395721925135</v>
      </c>
      <c r="Q77" s="404">
        <v>205.38461538461539</v>
      </c>
    </row>
    <row r="78" spans="1:17" ht="14.4" customHeight="1" x14ac:dyDescent="0.3">
      <c r="A78" s="399" t="s">
        <v>1464</v>
      </c>
      <c r="B78" s="400" t="s">
        <v>1310</v>
      </c>
      <c r="C78" s="400" t="s">
        <v>1311</v>
      </c>
      <c r="D78" s="400" t="s">
        <v>1350</v>
      </c>
      <c r="E78" s="400" t="s">
        <v>1351</v>
      </c>
      <c r="F78" s="403">
        <v>12</v>
      </c>
      <c r="G78" s="403">
        <v>4512</v>
      </c>
      <c r="H78" s="403">
        <v>1</v>
      </c>
      <c r="I78" s="403">
        <v>376</v>
      </c>
      <c r="J78" s="403">
        <v>8</v>
      </c>
      <c r="K78" s="403">
        <v>3016</v>
      </c>
      <c r="L78" s="403">
        <v>0.66843971631205679</v>
      </c>
      <c r="M78" s="403">
        <v>377</v>
      </c>
      <c r="N78" s="403">
        <v>12</v>
      </c>
      <c r="O78" s="403">
        <v>4534</v>
      </c>
      <c r="P78" s="425">
        <v>1.0048758865248226</v>
      </c>
      <c r="Q78" s="404">
        <v>377.83333333333331</v>
      </c>
    </row>
    <row r="79" spans="1:17" ht="14.4" customHeight="1" x14ac:dyDescent="0.3">
      <c r="A79" s="399" t="s">
        <v>1464</v>
      </c>
      <c r="B79" s="400" t="s">
        <v>1310</v>
      </c>
      <c r="C79" s="400" t="s">
        <v>1311</v>
      </c>
      <c r="D79" s="400" t="s">
        <v>1352</v>
      </c>
      <c r="E79" s="400" t="s">
        <v>1353</v>
      </c>
      <c r="F79" s="403">
        <v>1</v>
      </c>
      <c r="G79" s="403">
        <v>230</v>
      </c>
      <c r="H79" s="403">
        <v>1</v>
      </c>
      <c r="I79" s="403">
        <v>230</v>
      </c>
      <c r="J79" s="403"/>
      <c r="K79" s="403"/>
      <c r="L79" s="403"/>
      <c r="M79" s="403"/>
      <c r="N79" s="403">
        <v>3</v>
      </c>
      <c r="O79" s="403">
        <v>695</v>
      </c>
      <c r="P79" s="425">
        <v>3.0217391304347827</v>
      </c>
      <c r="Q79" s="404">
        <v>231.66666666666666</v>
      </c>
    </row>
    <row r="80" spans="1:17" ht="14.4" customHeight="1" x14ac:dyDescent="0.3">
      <c r="A80" s="399" t="s">
        <v>1464</v>
      </c>
      <c r="B80" s="400" t="s">
        <v>1310</v>
      </c>
      <c r="C80" s="400" t="s">
        <v>1311</v>
      </c>
      <c r="D80" s="400" t="s">
        <v>1354</v>
      </c>
      <c r="E80" s="400" t="s">
        <v>1355</v>
      </c>
      <c r="F80" s="403">
        <v>14</v>
      </c>
      <c r="G80" s="403">
        <v>1792</v>
      </c>
      <c r="H80" s="403">
        <v>1</v>
      </c>
      <c r="I80" s="403">
        <v>128</v>
      </c>
      <c r="J80" s="403">
        <v>10</v>
      </c>
      <c r="K80" s="403">
        <v>1290</v>
      </c>
      <c r="L80" s="403">
        <v>0.7198660714285714</v>
      </c>
      <c r="M80" s="403">
        <v>129</v>
      </c>
      <c r="N80" s="403">
        <v>10</v>
      </c>
      <c r="O80" s="403">
        <v>1292</v>
      </c>
      <c r="P80" s="425">
        <v>0.7209821428571429</v>
      </c>
      <c r="Q80" s="404">
        <v>129.19999999999999</v>
      </c>
    </row>
    <row r="81" spans="1:17" ht="14.4" customHeight="1" x14ac:dyDescent="0.3">
      <c r="A81" s="399" t="s">
        <v>1464</v>
      </c>
      <c r="B81" s="400" t="s">
        <v>1310</v>
      </c>
      <c r="C81" s="400" t="s">
        <v>1311</v>
      </c>
      <c r="D81" s="400" t="s">
        <v>1360</v>
      </c>
      <c r="E81" s="400" t="s">
        <v>1361</v>
      </c>
      <c r="F81" s="403">
        <v>1119</v>
      </c>
      <c r="G81" s="403">
        <v>17904</v>
      </c>
      <c r="H81" s="403">
        <v>1</v>
      </c>
      <c r="I81" s="403">
        <v>16</v>
      </c>
      <c r="J81" s="403">
        <v>785</v>
      </c>
      <c r="K81" s="403">
        <v>12560</v>
      </c>
      <c r="L81" s="403">
        <v>0.70151921358355673</v>
      </c>
      <c r="M81" s="403">
        <v>16</v>
      </c>
      <c r="N81" s="403">
        <v>819</v>
      </c>
      <c r="O81" s="403">
        <v>13104</v>
      </c>
      <c r="P81" s="425">
        <v>0.73190348525469173</v>
      </c>
      <c r="Q81" s="404">
        <v>16</v>
      </c>
    </row>
    <row r="82" spans="1:17" ht="14.4" customHeight="1" x14ac:dyDescent="0.3">
      <c r="A82" s="399" t="s">
        <v>1464</v>
      </c>
      <c r="B82" s="400" t="s">
        <v>1310</v>
      </c>
      <c r="C82" s="400" t="s">
        <v>1311</v>
      </c>
      <c r="D82" s="400" t="s">
        <v>1362</v>
      </c>
      <c r="E82" s="400" t="s">
        <v>1363</v>
      </c>
      <c r="F82" s="403">
        <v>6</v>
      </c>
      <c r="G82" s="403">
        <v>786</v>
      </c>
      <c r="H82" s="403">
        <v>1</v>
      </c>
      <c r="I82" s="403">
        <v>131</v>
      </c>
      <c r="J82" s="403">
        <v>5</v>
      </c>
      <c r="K82" s="403">
        <v>665</v>
      </c>
      <c r="L82" s="403">
        <v>0.84605597964376589</v>
      </c>
      <c r="M82" s="403">
        <v>133</v>
      </c>
      <c r="N82" s="403">
        <v>12</v>
      </c>
      <c r="O82" s="403">
        <v>1616</v>
      </c>
      <c r="P82" s="425">
        <v>2.0559796437659035</v>
      </c>
      <c r="Q82" s="404">
        <v>134.66666666666666</v>
      </c>
    </row>
    <row r="83" spans="1:17" ht="14.4" customHeight="1" x14ac:dyDescent="0.3">
      <c r="A83" s="399" t="s">
        <v>1464</v>
      </c>
      <c r="B83" s="400" t="s">
        <v>1310</v>
      </c>
      <c r="C83" s="400" t="s">
        <v>1311</v>
      </c>
      <c r="D83" s="400" t="s">
        <v>1364</v>
      </c>
      <c r="E83" s="400" t="s">
        <v>1365</v>
      </c>
      <c r="F83" s="403">
        <v>18</v>
      </c>
      <c r="G83" s="403">
        <v>1818</v>
      </c>
      <c r="H83" s="403">
        <v>1</v>
      </c>
      <c r="I83" s="403">
        <v>101</v>
      </c>
      <c r="J83" s="403">
        <v>30</v>
      </c>
      <c r="K83" s="403">
        <v>3060</v>
      </c>
      <c r="L83" s="403">
        <v>1.6831683168316831</v>
      </c>
      <c r="M83" s="403">
        <v>102</v>
      </c>
      <c r="N83" s="403">
        <v>34</v>
      </c>
      <c r="O83" s="403">
        <v>3486</v>
      </c>
      <c r="P83" s="425">
        <v>1.9174917491749175</v>
      </c>
      <c r="Q83" s="404">
        <v>102.52941176470588</v>
      </c>
    </row>
    <row r="84" spans="1:17" ht="14.4" customHeight="1" x14ac:dyDescent="0.3">
      <c r="A84" s="399" t="s">
        <v>1464</v>
      </c>
      <c r="B84" s="400" t="s">
        <v>1310</v>
      </c>
      <c r="C84" s="400" t="s">
        <v>1311</v>
      </c>
      <c r="D84" s="400" t="s">
        <v>1368</v>
      </c>
      <c r="E84" s="400" t="s">
        <v>1369</v>
      </c>
      <c r="F84" s="403">
        <v>742</v>
      </c>
      <c r="G84" s="403">
        <v>83104</v>
      </c>
      <c r="H84" s="403">
        <v>1</v>
      </c>
      <c r="I84" s="403">
        <v>112</v>
      </c>
      <c r="J84" s="403">
        <v>754</v>
      </c>
      <c r="K84" s="403">
        <v>85202</v>
      </c>
      <c r="L84" s="403">
        <v>1.0252454755487102</v>
      </c>
      <c r="M84" s="403">
        <v>113</v>
      </c>
      <c r="N84" s="403">
        <v>884</v>
      </c>
      <c r="O84" s="403">
        <v>100642</v>
      </c>
      <c r="P84" s="425">
        <v>1.2110367731998459</v>
      </c>
      <c r="Q84" s="404">
        <v>113.84841628959276</v>
      </c>
    </row>
    <row r="85" spans="1:17" ht="14.4" customHeight="1" x14ac:dyDescent="0.3">
      <c r="A85" s="399" t="s">
        <v>1464</v>
      </c>
      <c r="B85" s="400" t="s">
        <v>1310</v>
      </c>
      <c r="C85" s="400" t="s">
        <v>1311</v>
      </c>
      <c r="D85" s="400" t="s">
        <v>1370</v>
      </c>
      <c r="E85" s="400" t="s">
        <v>1371</v>
      </c>
      <c r="F85" s="403">
        <v>180</v>
      </c>
      <c r="G85" s="403">
        <v>14940</v>
      </c>
      <c r="H85" s="403">
        <v>1</v>
      </c>
      <c r="I85" s="403">
        <v>83</v>
      </c>
      <c r="J85" s="403">
        <v>116</v>
      </c>
      <c r="K85" s="403">
        <v>9744</v>
      </c>
      <c r="L85" s="403">
        <v>0.65220883534136542</v>
      </c>
      <c r="M85" s="403">
        <v>84</v>
      </c>
      <c r="N85" s="403">
        <v>168</v>
      </c>
      <c r="O85" s="403">
        <v>14180</v>
      </c>
      <c r="P85" s="425">
        <v>0.94912985274431061</v>
      </c>
      <c r="Q85" s="404">
        <v>84.404761904761898</v>
      </c>
    </row>
    <row r="86" spans="1:17" ht="14.4" customHeight="1" x14ac:dyDescent="0.3">
      <c r="A86" s="399" t="s">
        <v>1464</v>
      </c>
      <c r="B86" s="400" t="s">
        <v>1310</v>
      </c>
      <c r="C86" s="400" t="s">
        <v>1311</v>
      </c>
      <c r="D86" s="400" t="s">
        <v>1372</v>
      </c>
      <c r="E86" s="400" t="s">
        <v>1373</v>
      </c>
      <c r="F86" s="403">
        <v>4</v>
      </c>
      <c r="G86" s="403">
        <v>380</v>
      </c>
      <c r="H86" s="403">
        <v>1</v>
      </c>
      <c r="I86" s="403">
        <v>95</v>
      </c>
      <c r="J86" s="403">
        <v>2</v>
      </c>
      <c r="K86" s="403">
        <v>192</v>
      </c>
      <c r="L86" s="403">
        <v>0.50526315789473686</v>
      </c>
      <c r="M86" s="403">
        <v>96</v>
      </c>
      <c r="N86" s="403">
        <v>4</v>
      </c>
      <c r="O86" s="403">
        <v>385</v>
      </c>
      <c r="P86" s="425">
        <v>1.013157894736842</v>
      </c>
      <c r="Q86" s="404">
        <v>96.25</v>
      </c>
    </row>
    <row r="87" spans="1:17" ht="14.4" customHeight="1" x14ac:dyDescent="0.3">
      <c r="A87" s="399" t="s">
        <v>1464</v>
      </c>
      <c r="B87" s="400" t="s">
        <v>1310</v>
      </c>
      <c r="C87" s="400" t="s">
        <v>1311</v>
      </c>
      <c r="D87" s="400" t="s">
        <v>1374</v>
      </c>
      <c r="E87" s="400" t="s">
        <v>1375</v>
      </c>
      <c r="F87" s="403">
        <v>44</v>
      </c>
      <c r="G87" s="403">
        <v>924</v>
      </c>
      <c r="H87" s="403">
        <v>1</v>
      </c>
      <c r="I87" s="403">
        <v>21</v>
      </c>
      <c r="J87" s="403">
        <v>67</v>
      </c>
      <c r="K87" s="403">
        <v>1407</v>
      </c>
      <c r="L87" s="403">
        <v>1.5227272727272727</v>
      </c>
      <c r="M87" s="403">
        <v>21</v>
      </c>
      <c r="N87" s="403">
        <v>61</v>
      </c>
      <c r="O87" s="403">
        <v>1281</v>
      </c>
      <c r="P87" s="425">
        <v>1.3863636363636365</v>
      </c>
      <c r="Q87" s="404">
        <v>21</v>
      </c>
    </row>
    <row r="88" spans="1:17" ht="14.4" customHeight="1" x14ac:dyDescent="0.3">
      <c r="A88" s="399" t="s">
        <v>1464</v>
      </c>
      <c r="B88" s="400" t="s">
        <v>1310</v>
      </c>
      <c r="C88" s="400" t="s">
        <v>1311</v>
      </c>
      <c r="D88" s="400" t="s">
        <v>1376</v>
      </c>
      <c r="E88" s="400" t="s">
        <v>1377</v>
      </c>
      <c r="F88" s="403">
        <v>1285</v>
      </c>
      <c r="G88" s="403">
        <v>624510</v>
      </c>
      <c r="H88" s="403">
        <v>1</v>
      </c>
      <c r="I88" s="403">
        <v>486</v>
      </c>
      <c r="J88" s="403">
        <v>993</v>
      </c>
      <c r="K88" s="403">
        <v>482598</v>
      </c>
      <c r="L88" s="403">
        <v>0.77276264591439692</v>
      </c>
      <c r="M88" s="403">
        <v>486</v>
      </c>
      <c r="N88" s="403">
        <v>1220</v>
      </c>
      <c r="O88" s="403">
        <v>593443</v>
      </c>
      <c r="P88" s="425">
        <v>0.95025379897839901</v>
      </c>
      <c r="Q88" s="404">
        <v>486.42868852459014</v>
      </c>
    </row>
    <row r="89" spans="1:17" ht="14.4" customHeight="1" x14ac:dyDescent="0.3">
      <c r="A89" s="399" t="s">
        <v>1464</v>
      </c>
      <c r="B89" s="400" t="s">
        <v>1310</v>
      </c>
      <c r="C89" s="400" t="s">
        <v>1311</v>
      </c>
      <c r="D89" s="400" t="s">
        <v>1384</v>
      </c>
      <c r="E89" s="400" t="s">
        <v>1385</v>
      </c>
      <c r="F89" s="403">
        <v>89</v>
      </c>
      <c r="G89" s="403">
        <v>3560</v>
      </c>
      <c r="H89" s="403">
        <v>1</v>
      </c>
      <c r="I89" s="403">
        <v>40</v>
      </c>
      <c r="J89" s="403">
        <v>88</v>
      </c>
      <c r="K89" s="403">
        <v>3520</v>
      </c>
      <c r="L89" s="403">
        <v>0.9887640449438202</v>
      </c>
      <c r="M89" s="403">
        <v>40</v>
      </c>
      <c r="N89" s="403">
        <v>101</v>
      </c>
      <c r="O89" s="403">
        <v>4082</v>
      </c>
      <c r="P89" s="425">
        <v>1.1466292134831462</v>
      </c>
      <c r="Q89" s="404">
        <v>40.415841584158414</v>
      </c>
    </row>
    <row r="90" spans="1:17" ht="14.4" customHeight="1" x14ac:dyDescent="0.3">
      <c r="A90" s="399" t="s">
        <v>1464</v>
      </c>
      <c r="B90" s="400" t="s">
        <v>1310</v>
      </c>
      <c r="C90" s="400" t="s">
        <v>1311</v>
      </c>
      <c r="D90" s="400" t="s">
        <v>1392</v>
      </c>
      <c r="E90" s="400" t="s">
        <v>1393</v>
      </c>
      <c r="F90" s="403"/>
      <c r="G90" s="403"/>
      <c r="H90" s="403"/>
      <c r="I90" s="403"/>
      <c r="J90" s="403"/>
      <c r="K90" s="403"/>
      <c r="L90" s="403"/>
      <c r="M90" s="403"/>
      <c r="N90" s="403">
        <v>1</v>
      </c>
      <c r="O90" s="403">
        <v>218</v>
      </c>
      <c r="P90" s="425"/>
      <c r="Q90" s="404">
        <v>218</v>
      </c>
    </row>
    <row r="91" spans="1:17" ht="14.4" customHeight="1" x14ac:dyDescent="0.3">
      <c r="A91" s="399" t="s">
        <v>1464</v>
      </c>
      <c r="B91" s="400" t="s">
        <v>1310</v>
      </c>
      <c r="C91" s="400" t="s">
        <v>1311</v>
      </c>
      <c r="D91" s="400" t="s">
        <v>1394</v>
      </c>
      <c r="E91" s="400" t="s">
        <v>1395</v>
      </c>
      <c r="F91" s="403">
        <v>9</v>
      </c>
      <c r="G91" s="403">
        <v>6849</v>
      </c>
      <c r="H91" s="403">
        <v>1</v>
      </c>
      <c r="I91" s="403">
        <v>761</v>
      </c>
      <c r="J91" s="403">
        <v>8</v>
      </c>
      <c r="K91" s="403">
        <v>6088</v>
      </c>
      <c r="L91" s="403">
        <v>0.88888888888888884</v>
      </c>
      <c r="M91" s="403">
        <v>761</v>
      </c>
      <c r="N91" s="403">
        <v>11</v>
      </c>
      <c r="O91" s="403">
        <v>8376</v>
      </c>
      <c r="P91" s="425">
        <v>1.2229522558037669</v>
      </c>
      <c r="Q91" s="404">
        <v>761.4545454545455</v>
      </c>
    </row>
    <row r="92" spans="1:17" ht="14.4" customHeight="1" x14ac:dyDescent="0.3">
      <c r="A92" s="399" t="s">
        <v>1464</v>
      </c>
      <c r="B92" s="400" t="s">
        <v>1310</v>
      </c>
      <c r="C92" s="400" t="s">
        <v>1311</v>
      </c>
      <c r="D92" s="400" t="s">
        <v>1396</v>
      </c>
      <c r="E92" s="400" t="s">
        <v>1397</v>
      </c>
      <c r="F92" s="403">
        <v>16</v>
      </c>
      <c r="G92" s="403">
        <v>32208</v>
      </c>
      <c r="H92" s="403">
        <v>1</v>
      </c>
      <c r="I92" s="403">
        <v>2013</v>
      </c>
      <c r="J92" s="403">
        <v>9</v>
      </c>
      <c r="K92" s="403">
        <v>18261</v>
      </c>
      <c r="L92" s="403">
        <v>0.56697093889716843</v>
      </c>
      <c r="M92" s="403">
        <v>2029</v>
      </c>
      <c r="N92" s="403">
        <v>10</v>
      </c>
      <c r="O92" s="403">
        <v>20380</v>
      </c>
      <c r="P92" s="425">
        <v>0.63276204669647296</v>
      </c>
      <c r="Q92" s="404">
        <v>2038</v>
      </c>
    </row>
    <row r="93" spans="1:17" ht="14.4" customHeight="1" x14ac:dyDescent="0.3">
      <c r="A93" s="399" t="s">
        <v>1464</v>
      </c>
      <c r="B93" s="400" t="s">
        <v>1310</v>
      </c>
      <c r="C93" s="400" t="s">
        <v>1311</v>
      </c>
      <c r="D93" s="400" t="s">
        <v>1398</v>
      </c>
      <c r="E93" s="400" t="s">
        <v>1399</v>
      </c>
      <c r="F93" s="403">
        <v>84</v>
      </c>
      <c r="G93" s="403">
        <v>50652</v>
      </c>
      <c r="H93" s="403">
        <v>1</v>
      </c>
      <c r="I93" s="403">
        <v>603</v>
      </c>
      <c r="J93" s="403">
        <v>59</v>
      </c>
      <c r="K93" s="403">
        <v>35636</v>
      </c>
      <c r="L93" s="403">
        <v>0.70354576324725582</v>
      </c>
      <c r="M93" s="403">
        <v>604</v>
      </c>
      <c r="N93" s="403">
        <v>87</v>
      </c>
      <c r="O93" s="403">
        <v>52662</v>
      </c>
      <c r="P93" s="425">
        <v>1.0396825396825398</v>
      </c>
      <c r="Q93" s="404">
        <v>605.31034482758616</v>
      </c>
    </row>
    <row r="94" spans="1:17" ht="14.4" customHeight="1" x14ac:dyDescent="0.3">
      <c r="A94" s="399" t="s">
        <v>1464</v>
      </c>
      <c r="B94" s="400" t="s">
        <v>1310</v>
      </c>
      <c r="C94" s="400" t="s">
        <v>1311</v>
      </c>
      <c r="D94" s="400" t="s">
        <v>1400</v>
      </c>
      <c r="E94" s="400" t="s">
        <v>1401</v>
      </c>
      <c r="F94" s="403">
        <v>1</v>
      </c>
      <c r="G94" s="403">
        <v>961</v>
      </c>
      <c r="H94" s="403">
        <v>1</v>
      </c>
      <c r="I94" s="403">
        <v>961</v>
      </c>
      <c r="J94" s="403"/>
      <c r="K94" s="403"/>
      <c r="L94" s="403"/>
      <c r="M94" s="403"/>
      <c r="N94" s="403"/>
      <c r="O94" s="403"/>
      <c r="P94" s="425"/>
      <c r="Q94" s="404"/>
    </row>
    <row r="95" spans="1:17" ht="14.4" customHeight="1" x14ac:dyDescent="0.3">
      <c r="A95" s="399" t="s">
        <v>1464</v>
      </c>
      <c r="B95" s="400" t="s">
        <v>1310</v>
      </c>
      <c r="C95" s="400" t="s">
        <v>1311</v>
      </c>
      <c r="D95" s="400" t="s">
        <v>1404</v>
      </c>
      <c r="E95" s="400" t="s">
        <v>1405</v>
      </c>
      <c r="F95" s="403">
        <v>14</v>
      </c>
      <c r="G95" s="403">
        <v>7070</v>
      </c>
      <c r="H95" s="403">
        <v>1</v>
      </c>
      <c r="I95" s="403">
        <v>505</v>
      </c>
      <c r="J95" s="403">
        <v>18</v>
      </c>
      <c r="K95" s="403">
        <v>9108</v>
      </c>
      <c r="L95" s="403">
        <v>1.2882602545968882</v>
      </c>
      <c r="M95" s="403">
        <v>506</v>
      </c>
      <c r="N95" s="403">
        <v>23</v>
      </c>
      <c r="O95" s="403">
        <v>11660</v>
      </c>
      <c r="P95" s="425">
        <v>1.6492220650636493</v>
      </c>
      <c r="Q95" s="404">
        <v>506.95652173913044</v>
      </c>
    </row>
    <row r="96" spans="1:17" ht="14.4" customHeight="1" x14ac:dyDescent="0.3">
      <c r="A96" s="399" t="s">
        <v>1464</v>
      </c>
      <c r="B96" s="400" t="s">
        <v>1310</v>
      </c>
      <c r="C96" s="400" t="s">
        <v>1311</v>
      </c>
      <c r="D96" s="400" t="s">
        <v>1412</v>
      </c>
      <c r="E96" s="400" t="s">
        <v>1413</v>
      </c>
      <c r="F96" s="403">
        <v>1</v>
      </c>
      <c r="G96" s="403">
        <v>244</v>
      </c>
      <c r="H96" s="403">
        <v>1</v>
      </c>
      <c r="I96" s="403">
        <v>244</v>
      </c>
      <c r="J96" s="403"/>
      <c r="K96" s="403"/>
      <c r="L96" s="403"/>
      <c r="M96" s="403"/>
      <c r="N96" s="403">
        <v>3</v>
      </c>
      <c r="O96" s="403">
        <v>737</v>
      </c>
      <c r="P96" s="425">
        <v>3.0204918032786887</v>
      </c>
      <c r="Q96" s="404">
        <v>245.66666666666666</v>
      </c>
    </row>
    <row r="97" spans="1:17" ht="14.4" customHeight="1" x14ac:dyDescent="0.3">
      <c r="A97" s="399" t="s">
        <v>1464</v>
      </c>
      <c r="B97" s="400" t="s">
        <v>1310</v>
      </c>
      <c r="C97" s="400" t="s">
        <v>1311</v>
      </c>
      <c r="D97" s="400" t="s">
        <v>1418</v>
      </c>
      <c r="E97" s="400" t="s">
        <v>1419</v>
      </c>
      <c r="F97" s="403">
        <v>24</v>
      </c>
      <c r="G97" s="403">
        <v>3624</v>
      </c>
      <c r="H97" s="403">
        <v>1</v>
      </c>
      <c r="I97" s="403">
        <v>151</v>
      </c>
      <c r="J97" s="403">
        <v>44</v>
      </c>
      <c r="K97" s="403">
        <v>6688</v>
      </c>
      <c r="L97" s="403">
        <v>1.8454746136865343</v>
      </c>
      <c r="M97" s="403">
        <v>152</v>
      </c>
      <c r="N97" s="403">
        <v>34</v>
      </c>
      <c r="O97" s="403">
        <v>5168</v>
      </c>
      <c r="P97" s="425">
        <v>1.4260485651214128</v>
      </c>
      <c r="Q97" s="404">
        <v>152</v>
      </c>
    </row>
    <row r="98" spans="1:17" ht="14.4" customHeight="1" x14ac:dyDescent="0.3">
      <c r="A98" s="399" t="s">
        <v>1464</v>
      </c>
      <c r="B98" s="400" t="s">
        <v>1310</v>
      </c>
      <c r="C98" s="400" t="s">
        <v>1311</v>
      </c>
      <c r="D98" s="400" t="s">
        <v>1420</v>
      </c>
      <c r="E98" s="400" t="s">
        <v>1421</v>
      </c>
      <c r="F98" s="403">
        <v>5</v>
      </c>
      <c r="G98" s="403">
        <v>135</v>
      </c>
      <c r="H98" s="403">
        <v>1</v>
      </c>
      <c r="I98" s="403">
        <v>27</v>
      </c>
      <c r="J98" s="403"/>
      <c r="K98" s="403"/>
      <c r="L98" s="403"/>
      <c r="M98" s="403"/>
      <c r="N98" s="403">
        <v>3</v>
      </c>
      <c r="O98" s="403">
        <v>81</v>
      </c>
      <c r="P98" s="425">
        <v>0.6</v>
      </c>
      <c r="Q98" s="404">
        <v>27</v>
      </c>
    </row>
    <row r="99" spans="1:17" ht="14.4" customHeight="1" x14ac:dyDescent="0.3">
      <c r="A99" s="399" t="s">
        <v>1464</v>
      </c>
      <c r="B99" s="400" t="s">
        <v>1310</v>
      </c>
      <c r="C99" s="400" t="s">
        <v>1311</v>
      </c>
      <c r="D99" s="400" t="s">
        <v>1422</v>
      </c>
      <c r="E99" s="400" t="s">
        <v>1423</v>
      </c>
      <c r="F99" s="403">
        <v>2</v>
      </c>
      <c r="G99" s="403">
        <v>78</v>
      </c>
      <c r="H99" s="403">
        <v>1</v>
      </c>
      <c r="I99" s="403">
        <v>39</v>
      </c>
      <c r="J99" s="403"/>
      <c r="K99" s="403"/>
      <c r="L99" s="403"/>
      <c r="M99" s="403"/>
      <c r="N99" s="403"/>
      <c r="O99" s="403"/>
      <c r="P99" s="425"/>
      <c r="Q99" s="404"/>
    </row>
    <row r="100" spans="1:17" ht="14.4" customHeight="1" x14ac:dyDescent="0.3">
      <c r="A100" s="399" t="s">
        <v>1465</v>
      </c>
      <c r="B100" s="400" t="s">
        <v>1310</v>
      </c>
      <c r="C100" s="400" t="s">
        <v>1311</v>
      </c>
      <c r="D100" s="400" t="s">
        <v>1312</v>
      </c>
      <c r="E100" s="400" t="s">
        <v>1313</v>
      </c>
      <c r="F100" s="403">
        <v>1400</v>
      </c>
      <c r="G100" s="403">
        <v>221200</v>
      </c>
      <c r="H100" s="403">
        <v>1</v>
      </c>
      <c r="I100" s="403">
        <v>158</v>
      </c>
      <c r="J100" s="403">
        <v>1306</v>
      </c>
      <c r="K100" s="403">
        <v>207654</v>
      </c>
      <c r="L100" s="403">
        <v>0.93876130198915009</v>
      </c>
      <c r="M100" s="403">
        <v>159</v>
      </c>
      <c r="N100" s="403">
        <v>1456</v>
      </c>
      <c r="O100" s="403">
        <v>232070</v>
      </c>
      <c r="P100" s="425">
        <v>1.0491410488245931</v>
      </c>
      <c r="Q100" s="404">
        <v>159.38873626373626</v>
      </c>
    </row>
    <row r="101" spans="1:17" ht="14.4" customHeight="1" x14ac:dyDescent="0.3">
      <c r="A101" s="399" t="s">
        <v>1465</v>
      </c>
      <c r="B101" s="400" t="s">
        <v>1310</v>
      </c>
      <c r="C101" s="400" t="s">
        <v>1311</v>
      </c>
      <c r="D101" s="400" t="s">
        <v>1326</v>
      </c>
      <c r="E101" s="400" t="s">
        <v>1327</v>
      </c>
      <c r="F101" s="403">
        <v>20</v>
      </c>
      <c r="G101" s="403">
        <v>23280</v>
      </c>
      <c r="H101" s="403">
        <v>1</v>
      </c>
      <c r="I101" s="403">
        <v>1164</v>
      </c>
      <c r="J101" s="403"/>
      <c r="K101" s="403"/>
      <c r="L101" s="403"/>
      <c r="M101" s="403"/>
      <c r="N101" s="403"/>
      <c r="O101" s="403"/>
      <c r="P101" s="425"/>
      <c r="Q101" s="404"/>
    </row>
    <row r="102" spans="1:17" ht="14.4" customHeight="1" x14ac:dyDescent="0.3">
      <c r="A102" s="399" t="s">
        <v>1465</v>
      </c>
      <c r="B102" s="400" t="s">
        <v>1310</v>
      </c>
      <c r="C102" s="400" t="s">
        <v>1311</v>
      </c>
      <c r="D102" s="400" t="s">
        <v>1328</v>
      </c>
      <c r="E102" s="400" t="s">
        <v>1329</v>
      </c>
      <c r="F102" s="403">
        <v>226</v>
      </c>
      <c r="G102" s="403">
        <v>8814</v>
      </c>
      <c r="H102" s="403">
        <v>1</v>
      </c>
      <c r="I102" s="403">
        <v>39</v>
      </c>
      <c r="J102" s="403">
        <v>184</v>
      </c>
      <c r="K102" s="403">
        <v>7176</v>
      </c>
      <c r="L102" s="403">
        <v>0.81415929203539827</v>
      </c>
      <c r="M102" s="403">
        <v>39</v>
      </c>
      <c r="N102" s="403">
        <v>217</v>
      </c>
      <c r="O102" s="403">
        <v>8566</v>
      </c>
      <c r="P102" s="425">
        <v>0.97186294531427275</v>
      </c>
      <c r="Q102" s="404">
        <v>39.474654377880185</v>
      </c>
    </row>
    <row r="103" spans="1:17" ht="14.4" customHeight="1" x14ac:dyDescent="0.3">
      <c r="A103" s="399" t="s">
        <v>1465</v>
      </c>
      <c r="B103" s="400" t="s">
        <v>1310</v>
      </c>
      <c r="C103" s="400" t="s">
        <v>1311</v>
      </c>
      <c r="D103" s="400" t="s">
        <v>1330</v>
      </c>
      <c r="E103" s="400" t="s">
        <v>1331</v>
      </c>
      <c r="F103" s="403">
        <v>7</v>
      </c>
      <c r="G103" s="403">
        <v>2828</v>
      </c>
      <c r="H103" s="403">
        <v>1</v>
      </c>
      <c r="I103" s="403">
        <v>404</v>
      </c>
      <c r="J103" s="403">
        <v>1</v>
      </c>
      <c r="K103" s="403">
        <v>405</v>
      </c>
      <c r="L103" s="403">
        <v>0.14321074964639322</v>
      </c>
      <c r="M103" s="403">
        <v>405</v>
      </c>
      <c r="N103" s="403"/>
      <c r="O103" s="403"/>
      <c r="P103" s="425"/>
      <c r="Q103" s="404"/>
    </row>
    <row r="104" spans="1:17" ht="14.4" customHeight="1" x14ac:dyDescent="0.3">
      <c r="A104" s="399" t="s">
        <v>1465</v>
      </c>
      <c r="B104" s="400" t="s">
        <v>1310</v>
      </c>
      <c r="C104" s="400" t="s">
        <v>1311</v>
      </c>
      <c r="D104" s="400" t="s">
        <v>1332</v>
      </c>
      <c r="E104" s="400" t="s">
        <v>1333</v>
      </c>
      <c r="F104" s="403">
        <v>6</v>
      </c>
      <c r="G104" s="403">
        <v>2292</v>
      </c>
      <c r="H104" s="403">
        <v>1</v>
      </c>
      <c r="I104" s="403">
        <v>382</v>
      </c>
      <c r="J104" s="403">
        <v>6</v>
      </c>
      <c r="K104" s="403">
        <v>2292</v>
      </c>
      <c r="L104" s="403">
        <v>1</v>
      </c>
      <c r="M104" s="403">
        <v>382</v>
      </c>
      <c r="N104" s="403">
        <v>12</v>
      </c>
      <c r="O104" s="403">
        <v>4589</v>
      </c>
      <c r="P104" s="425">
        <v>2.0021815008726005</v>
      </c>
      <c r="Q104" s="404">
        <v>382.41666666666669</v>
      </c>
    </row>
    <row r="105" spans="1:17" ht="14.4" customHeight="1" x14ac:dyDescent="0.3">
      <c r="A105" s="399" t="s">
        <v>1465</v>
      </c>
      <c r="B105" s="400" t="s">
        <v>1310</v>
      </c>
      <c r="C105" s="400" t="s">
        <v>1311</v>
      </c>
      <c r="D105" s="400" t="s">
        <v>1334</v>
      </c>
      <c r="E105" s="400" t="s">
        <v>1335</v>
      </c>
      <c r="F105" s="403">
        <v>18</v>
      </c>
      <c r="G105" s="403">
        <v>648</v>
      </c>
      <c r="H105" s="403">
        <v>1</v>
      </c>
      <c r="I105" s="403">
        <v>36</v>
      </c>
      <c r="J105" s="403">
        <v>3</v>
      </c>
      <c r="K105" s="403">
        <v>111</v>
      </c>
      <c r="L105" s="403">
        <v>0.17129629629629631</v>
      </c>
      <c r="M105" s="403">
        <v>37</v>
      </c>
      <c r="N105" s="403"/>
      <c r="O105" s="403"/>
      <c r="P105" s="425"/>
      <c r="Q105" s="404"/>
    </row>
    <row r="106" spans="1:17" ht="14.4" customHeight="1" x14ac:dyDescent="0.3">
      <c r="A106" s="399" t="s">
        <v>1465</v>
      </c>
      <c r="B106" s="400" t="s">
        <v>1310</v>
      </c>
      <c r="C106" s="400" t="s">
        <v>1311</v>
      </c>
      <c r="D106" s="400" t="s">
        <v>1338</v>
      </c>
      <c r="E106" s="400" t="s">
        <v>1339</v>
      </c>
      <c r="F106" s="403"/>
      <c r="G106" s="403"/>
      <c r="H106" s="403"/>
      <c r="I106" s="403"/>
      <c r="J106" s="403"/>
      <c r="K106" s="403"/>
      <c r="L106" s="403"/>
      <c r="M106" s="403"/>
      <c r="N106" s="403">
        <v>3</v>
      </c>
      <c r="O106" s="403">
        <v>1332</v>
      </c>
      <c r="P106" s="425"/>
      <c r="Q106" s="404">
        <v>444</v>
      </c>
    </row>
    <row r="107" spans="1:17" ht="14.4" customHeight="1" x14ac:dyDescent="0.3">
      <c r="A107" s="399" t="s">
        <v>1465</v>
      </c>
      <c r="B107" s="400" t="s">
        <v>1310</v>
      </c>
      <c r="C107" s="400" t="s">
        <v>1311</v>
      </c>
      <c r="D107" s="400" t="s">
        <v>1340</v>
      </c>
      <c r="E107" s="400" t="s">
        <v>1341</v>
      </c>
      <c r="F107" s="403">
        <v>2</v>
      </c>
      <c r="G107" s="403">
        <v>80</v>
      </c>
      <c r="H107" s="403">
        <v>1</v>
      </c>
      <c r="I107" s="403">
        <v>40</v>
      </c>
      <c r="J107" s="403">
        <v>2</v>
      </c>
      <c r="K107" s="403">
        <v>82</v>
      </c>
      <c r="L107" s="403">
        <v>1.0249999999999999</v>
      </c>
      <c r="M107" s="403">
        <v>41</v>
      </c>
      <c r="N107" s="403">
        <v>1</v>
      </c>
      <c r="O107" s="403">
        <v>41</v>
      </c>
      <c r="P107" s="425">
        <v>0.51249999999999996</v>
      </c>
      <c r="Q107" s="404">
        <v>41</v>
      </c>
    </row>
    <row r="108" spans="1:17" ht="14.4" customHeight="1" x14ac:dyDescent="0.3">
      <c r="A108" s="399" t="s">
        <v>1465</v>
      </c>
      <c r="B108" s="400" t="s">
        <v>1310</v>
      </c>
      <c r="C108" s="400" t="s">
        <v>1311</v>
      </c>
      <c r="D108" s="400" t="s">
        <v>1342</v>
      </c>
      <c r="E108" s="400" t="s">
        <v>1343</v>
      </c>
      <c r="F108" s="403">
        <v>2</v>
      </c>
      <c r="G108" s="403">
        <v>980</v>
      </c>
      <c r="H108" s="403">
        <v>1</v>
      </c>
      <c r="I108" s="403">
        <v>490</v>
      </c>
      <c r="J108" s="403">
        <v>1</v>
      </c>
      <c r="K108" s="403">
        <v>490</v>
      </c>
      <c r="L108" s="403">
        <v>0.5</v>
      </c>
      <c r="M108" s="403">
        <v>490</v>
      </c>
      <c r="N108" s="403">
        <v>7</v>
      </c>
      <c r="O108" s="403">
        <v>3433</v>
      </c>
      <c r="P108" s="425">
        <v>3.5030612244897958</v>
      </c>
      <c r="Q108" s="404">
        <v>490.42857142857144</v>
      </c>
    </row>
    <row r="109" spans="1:17" ht="14.4" customHeight="1" x14ac:dyDescent="0.3">
      <c r="A109" s="399" t="s">
        <v>1465</v>
      </c>
      <c r="B109" s="400" t="s">
        <v>1310</v>
      </c>
      <c r="C109" s="400" t="s">
        <v>1311</v>
      </c>
      <c r="D109" s="400" t="s">
        <v>1344</v>
      </c>
      <c r="E109" s="400" t="s">
        <v>1345</v>
      </c>
      <c r="F109" s="403">
        <v>12</v>
      </c>
      <c r="G109" s="403">
        <v>372</v>
      </c>
      <c r="H109" s="403">
        <v>1</v>
      </c>
      <c r="I109" s="403">
        <v>31</v>
      </c>
      <c r="J109" s="403">
        <v>9</v>
      </c>
      <c r="K109" s="403">
        <v>279</v>
      </c>
      <c r="L109" s="403">
        <v>0.75</v>
      </c>
      <c r="M109" s="403">
        <v>31</v>
      </c>
      <c r="N109" s="403">
        <v>13</v>
      </c>
      <c r="O109" s="403">
        <v>403</v>
      </c>
      <c r="P109" s="425">
        <v>1.0833333333333333</v>
      </c>
      <c r="Q109" s="404">
        <v>31</v>
      </c>
    </row>
    <row r="110" spans="1:17" ht="14.4" customHeight="1" x14ac:dyDescent="0.3">
      <c r="A110" s="399" t="s">
        <v>1465</v>
      </c>
      <c r="B110" s="400" t="s">
        <v>1310</v>
      </c>
      <c r="C110" s="400" t="s">
        <v>1311</v>
      </c>
      <c r="D110" s="400" t="s">
        <v>1348</v>
      </c>
      <c r="E110" s="400" t="s">
        <v>1349</v>
      </c>
      <c r="F110" s="403">
        <v>3</v>
      </c>
      <c r="G110" s="403">
        <v>612</v>
      </c>
      <c r="H110" s="403">
        <v>1</v>
      </c>
      <c r="I110" s="403">
        <v>204</v>
      </c>
      <c r="J110" s="403">
        <v>1</v>
      </c>
      <c r="K110" s="403">
        <v>205</v>
      </c>
      <c r="L110" s="403">
        <v>0.33496732026143788</v>
      </c>
      <c r="M110" s="403">
        <v>205</v>
      </c>
      <c r="N110" s="403"/>
      <c r="O110" s="403"/>
      <c r="P110" s="425"/>
      <c r="Q110" s="404"/>
    </row>
    <row r="111" spans="1:17" ht="14.4" customHeight="1" x14ac:dyDescent="0.3">
      <c r="A111" s="399" t="s">
        <v>1465</v>
      </c>
      <c r="B111" s="400" t="s">
        <v>1310</v>
      </c>
      <c r="C111" s="400" t="s">
        <v>1311</v>
      </c>
      <c r="D111" s="400" t="s">
        <v>1350</v>
      </c>
      <c r="E111" s="400" t="s">
        <v>1351</v>
      </c>
      <c r="F111" s="403">
        <v>3</v>
      </c>
      <c r="G111" s="403">
        <v>1128</v>
      </c>
      <c r="H111" s="403">
        <v>1</v>
      </c>
      <c r="I111" s="403">
        <v>376</v>
      </c>
      <c r="J111" s="403">
        <v>1</v>
      </c>
      <c r="K111" s="403">
        <v>377</v>
      </c>
      <c r="L111" s="403">
        <v>0.33421985815602839</v>
      </c>
      <c r="M111" s="403">
        <v>377</v>
      </c>
      <c r="N111" s="403">
        <v>1</v>
      </c>
      <c r="O111" s="403">
        <v>377</v>
      </c>
      <c r="P111" s="425">
        <v>0.33421985815602839</v>
      </c>
      <c r="Q111" s="404">
        <v>377</v>
      </c>
    </row>
    <row r="112" spans="1:17" ht="14.4" customHeight="1" x14ac:dyDescent="0.3">
      <c r="A112" s="399" t="s">
        <v>1465</v>
      </c>
      <c r="B112" s="400" t="s">
        <v>1310</v>
      </c>
      <c r="C112" s="400" t="s">
        <v>1311</v>
      </c>
      <c r="D112" s="400" t="s">
        <v>1360</v>
      </c>
      <c r="E112" s="400" t="s">
        <v>1361</v>
      </c>
      <c r="F112" s="403">
        <v>39</v>
      </c>
      <c r="G112" s="403">
        <v>624</v>
      </c>
      <c r="H112" s="403">
        <v>1</v>
      </c>
      <c r="I112" s="403">
        <v>16</v>
      </c>
      <c r="J112" s="403">
        <v>21</v>
      </c>
      <c r="K112" s="403">
        <v>336</v>
      </c>
      <c r="L112" s="403">
        <v>0.53846153846153844</v>
      </c>
      <c r="M112" s="403">
        <v>16</v>
      </c>
      <c r="N112" s="403">
        <v>35</v>
      </c>
      <c r="O112" s="403">
        <v>560</v>
      </c>
      <c r="P112" s="425">
        <v>0.89743589743589747</v>
      </c>
      <c r="Q112" s="404">
        <v>16</v>
      </c>
    </row>
    <row r="113" spans="1:17" ht="14.4" customHeight="1" x14ac:dyDescent="0.3">
      <c r="A113" s="399" t="s">
        <v>1465</v>
      </c>
      <c r="B113" s="400" t="s">
        <v>1310</v>
      </c>
      <c r="C113" s="400" t="s">
        <v>1311</v>
      </c>
      <c r="D113" s="400" t="s">
        <v>1362</v>
      </c>
      <c r="E113" s="400" t="s">
        <v>1363</v>
      </c>
      <c r="F113" s="403">
        <v>2</v>
      </c>
      <c r="G113" s="403">
        <v>262</v>
      </c>
      <c r="H113" s="403">
        <v>1</v>
      </c>
      <c r="I113" s="403">
        <v>131</v>
      </c>
      <c r="J113" s="403">
        <v>2</v>
      </c>
      <c r="K113" s="403">
        <v>266</v>
      </c>
      <c r="L113" s="403">
        <v>1.0152671755725191</v>
      </c>
      <c r="M113" s="403">
        <v>133</v>
      </c>
      <c r="N113" s="403"/>
      <c r="O113" s="403"/>
      <c r="P113" s="425"/>
      <c r="Q113" s="404"/>
    </row>
    <row r="114" spans="1:17" ht="14.4" customHeight="1" x14ac:dyDescent="0.3">
      <c r="A114" s="399" t="s">
        <v>1465</v>
      </c>
      <c r="B114" s="400" t="s">
        <v>1310</v>
      </c>
      <c r="C114" s="400" t="s">
        <v>1311</v>
      </c>
      <c r="D114" s="400" t="s">
        <v>1364</v>
      </c>
      <c r="E114" s="400" t="s">
        <v>1365</v>
      </c>
      <c r="F114" s="403">
        <v>32</v>
      </c>
      <c r="G114" s="403">
        <v>3232</v>
      </c>
      <c r="H114" s="403">
        <v>1</v>
      </c>
      <c r="I114" s="403">
        <v>101</v>
      </c>
      <c r="J114" s="403">
        <v>18</v>
      </c>
      <c r="K114" s="403">
        <v>1836</v>
      </c>
      <c r="L114" s="403">
        <v>0.56806930693069302</v>
      </c>
      <c r="M114" s="403">
        <v>102</v>
      </c>
      <c r="N114" s="403">
        <v>29</v>
      </c>
      <c r="O114" s="403">
        <v>2969</v>
      </c>
      <c r="P114" s="425">
        <v>0.91862623762376239</v>
      </c>
      <c r="Q114" s="404">
        <v>102.37931034482759</v>
      </c>
    </row>
    <row r="115" spans="1:17" ht="14.4" customHeight="1" x14ac:dyDescent="0.3">
      <c r="A115" s="399" t="s">
        <v>1465</v>
      </c>
      <c r="B115" s="400" t="s">
        <v>1310</v>
      </c>
      <c r="C115" s="400" t="s">
        <v>1311</v>
      </c>
      <c r="D115" s="400" t="s">
        <v>1368</v>
      </c>
      <c r="E115" s="400" t="s">
        <v>1369</v>
      </c>
      <c r="F115" s="403">
        <v>907</v>
      </c>
      <c r="G115" s="403">
        <v>101584</v>
      </c>
      <c r="H115" s="403">
        <v>1</v>
      </c>
      <c r="I115" s="403">
        <v>112</v>
      </c>
      <c r="J115" s="403">
        <v>575</v>
      </c>
      <c r="K115" s="403">
        <v>64975</v>
      </c>
      <c r="L115" s="403">
        <v>0.63961844384942512</v>
      </c>
      <c r="M115" s="403">
        <v>113</v>
      </c>
      <c r="N115" s="403">
        <v>741</v>
      </c>
      <c r="O115" s="403">
        <v>84463</v>
      </c>
      <c r="P115" s="425">
        <v>0.83145967868955739</v>
      </c>
      <c r="Q115" s="404">
        <v>113.98515519568151</v>
      </c>
    </row>
    <row r="116" spans="1:17" ht="14.4" customHeight="1" x14ac:dyDescent="0.3">
      <c r="A116" s="399" t="s">
        <v>1465</v>
      </c>
      <c r="B116" s="400" t="s">
        <v>1310</v>
      </c>
      <c r="C116" s="400" t="s">
        <v>1311</v>
      </c>
      <c r="D116" s="400" t="s">
        <v>1370</v>
      </c>
      <c r="E116" s="400" t="s">
        <v>1371</v>
      </c>
      <c r="F116" s="403">
        <v>266</v>
      </c>
      <c r="G116" s="403">
        <v>22078</v>
      </c>
      <c r="H116" s="403">
        <v>1</v>
      </c>
      <c r="I116" s="403">
        <v>83</v>
      </c>
      <c r="J116" s="403">
        <v>133</v>
      </c>
      <c r="K116" s="403">
        <v>11172</v>
      </c>
      <c r="L116" s="403">
        <v>0.50602409638554213</v>
      </c>
      <c r="M116" s="403">
        <v>84</v>
      </c>
      <c r="N116" s="403">
        <v>190</v>
      </c>
      <c r="O116" s="403">
        <v>16047</v>
      </c>
      <c r="P116" s="425">
        <v>0.72683214059244494</v>
      </c>
      <c r="Q116" s="404">
        <v>84.457894736842107</v>
      </c>
    </row>
    <row r="117" spans="1:17" ht="14.4" customHeight="1" x14ac:dyDescent="0.3">
      <c r="A117" s="399" t="s">
        <v>1465</v>
      </c>
      <c r="B117" s="400" t="s">
        <v>1310</v>
      </c>
      <c r="C117" s="400" t="s">
        <v>1311</v>
      </c>
      <c r="D117" s="400" t="s">
        <v>1372</v>
      </c>
      <c r="E117" s="400" t="s">
        <v>1373</v>
      </c>
      <c r="F117" s="403">
        <v>1</v>
      </c>
      <c r="G117" s="403">
        <v>95</v>
      </c>
      <c r="H117" s="403">
        <v>1</v>
      </c>
      <c r="I117" s="403">
        <v>95</v>
      </c>
      <c r="J117" s="403">
        <v>6</v>
      </c>
      <c r="K117" s="403">
        <v>576</v>
      </c>
      <c r="L117" s="403">
        <v>6.0631578947368423</v>
      </c>
      <c r="M117" s="403">
        <v>96</v>
      </c>
      <c r="N117" s="403">
        <v>5</v>
      </c>
      <c r="O117" s="403">
        <v>481</v>
      </c>
      <c r="P117" s="425">
        <v>5.0631578947368423</v>
      </c>
      <c r="Q117" s="404">
        <v>96.2</v>
      </c>
    </row>
    <row r="118" spans="1:17" ht="14.4" customHeight="1" x14ac:dyDescent="0.3">
      <c r="A118" s="399" t="s">
        <v>1465</v>
      </c>
      <c r="B118" s="400" t="s">
        <v>1310</v>
      </c>
      <c r="C118" s="400" t="s">
        <v>1311</v>
      </c>
      <c r="D118" s="400" t="s">
        <v>1374</v>
      </c>
      <c r="E118" s="400" t="s">
        <v>1375</v>
      </c>
      <c r="F118" s="403">
        <v>103</v>
      </c>
      <c r="G118" s="403">
        <v>2163</v>
      </c>
      <c r="H118" s="403">
        <v>1</v>
      </c>
      <c r="I118" s="403">
        <v>21</v>
      </c>
      <c r="J118" s="403">
        <v>31</v>
      </c>
      <c r="K118" s="403">
        <v>651</v>
      </c>
      <c r="L118" s="403">
        <v>0.30097087378640774</v>
      </c>
      <c r="M118" s="403">
        <v>21</v>
      </c>
      <c r="N118" s="403">
        <v>115</v>
      </c>
      <c r="O118" s="403">
        <v>2415</v>
      </c>
      <c r="P118" s="425">
        <v>1.116504854368932</v>
      </c>
      <c r="Q118" s="404">
        <v>21</v>
      </c>
    </row>
    <row r="119" spans="1:17" ht="14.4" customHeight="1" x14ac:dyDescent="0.3">
      <c r="A119" s="399" t="s">
        <v>1465</v>
      </c>
      <c r="B119" s="400" t="s">
        <v>1310</v>
      </c>
      <c r="C119" s="400" t="s">
        <v>1311</v>
      </c>
      <c r="D119" s="400" t="s">
        <v>1376</v>
      </c>
      <c r="E119" s="400" t="s">
        <v>1377</v>
      </c>
      <c r="F119" s="403">
        <v>53</v>
      </c>
      <c r="G119" s="403">
        <v>25758</v>
      </c>
      <c r="H119" s="403">
        <v>1</v>
      </c>
      <c r="I119" s="403">
        <v>486</v>
      </c>
      <c r="J119" s="403">
        <v>8</v>
      </c>
      <c r="K119" s="403">
        <v>3888</v>
      </c>
      <c r="L119" s="403">
        <v>0.15094339622641509</v>
      </c>
      <c r="M119" s="403">
        <v>486</v>
      </c>
      <c r="N119" s="403">
        <v>30</v>
      </c>
      <c r="O119" s="403">
        <v>14585</v>
      </c>
      <c r="P119" s="425">
        <v>0.5662318502989363</v>
      </c>
      <c r="Q119" s="404">
        <v>486.16666666666669</v>
      </c>
    </row>
    <row r="120" spans="1:17" ht="14.4" customHeight="1" x14ac:dyDescent="0.3">
      <c r="A120" s="399" t="s">
        <v>1465</v>
      </c>
      <c r="B120" s="400" t="s">
        <v>1310</v>
      </c>
      <c r="C120" s="400" t="s">
        <v>1311</v>
      </c>
      <c r="D120" s="400" t="s">
        <v>1384</v>
      </c>
      <c r="E120" s="400" t="s">
        <v>1385</v>
      </c>
      <c r="F120" s="403">
        <v>160</v>
      </c>
      <c r="G120" s="403">
        <v>6400</v>
      </c>
      <c r="H120" s="403">
        <v>1</v>
      </c>
      <c r="I120" s="403">
        <v>40</v>
      </c>
      <c r="J120" s="403">
        <v>90</v>
      </c>
      <c r="K120" s="403">
        <v>3600</v>
      </c>
      <c r="L120" s="403">
        <v>0.5625</v>
      </c>
      <c r="M120" s="403">
        <v>40</v>
      </c>
      <c r="N120" s="403">
        <v>128</v>
      </c>
      <c r="O120" s="403">
        <v>5166</v>
      </c>
      <c r="P120" s="425">
        <v>0.80718749999999995</v>
      </c>
      <c r="Q120" s="404">
        <v>40.359375</v>
      </c>
    </row>
    <row r="121" spans="1:17" ht="14.4" customHeight="1" x14ac:dyDescent="0.3">
      <c r="A121" s="399" t="s">
        <v>1465</v>
      </c>
      <c r="B121" s="400" t="s">
        <v>1310</v>
      </c>
      <c r="C121" s="400" t="s">
        <v>1311</v>
      </c>
      <c r="D121" s="400" t="s">
        <v>1392</v>
      </c>
      <c r="E121" s="400" t="s">
        <v>1393</v>
      </c>
      <c r="F121" s="403">
        <v>2</v>
      </c>
      <c r="G121" s="403">
        <v>428</v>
      </c>
      <c r="H121" s="403">
        <v>1</v>
      </c>
      <c r="I121" s="403">
        <v>214</v>
      </c>
      <c r="J121" s="403"/>
      <c r="K121" s="403"/>
      <c r="L121" s="403"/>
      <c r="M121" s="403"/>
      <c r="N121" s="403"/>
      <c r="O121" s="403"/>
      <c r="P121" s="425"/>
      <c r="Q121" s="404"/>
    </row>
    <row r="122" spans="1:17" ht="14.4" customHeight="1" x14ac:dyDescent="0.3">
      <c r="A122" s="399" t="s">
        <v>1465</v>
      </c>
      <c r="B122" s="400" t="s">
        <v>1310</v>
      </c>
      <c r="C122" s="400" t="s">
        <v>1311</v>
      </c>
      <c r="D122" s="400" t="s">
        <v>1398</v>
      </c>
      <c r="E122" s="400" t="s">
        <v>1399</v>
      </c>
      <c r="F122" s="403">
        <v>3</v>
      </c>
      <c r="G122" s="403">
        <v>1809</v>
      </c>
      <c r="H122" s="403">
        <v>1</v>
      </c>
      <c r="I122" s="403">
        <v>603</v>
      </c>
      <c r="J122" s="403"/>
      <c r="K122" s="403"/>
      <c r="L122" s="403"/>
      <c r="M122" s="403"/>
      <c r="N122" s="403">
        <v>9</v>
      </c>
      <c r="O122" s="403">
        <v>5454</v>
      </c>
      <c r="P122" s="425">
        <v>3.0149253731343282</v>
      </c>
      <c r="Q122" s="404">
        <v>606</v>
      </c>
    </row>
    <row r="123" spans="1:17" ht="14.4" customHeight="1" x14ac:dyDescent="0.3">
      <c r="A123" s="399" t="s">
        <v>1465</v>
      </c>
      <c r="B123" s="400" t="s">
        <v>1310</v>
      </c>
      <c r="C123" s="400" t="s">
        <v>1311</v>
      </c>
      <c r="D123" s="400" t="s">
        <v>1404</v>
      </c>
      <c r="E123" s="400" t="s">
        <v>1405</v>
      </c>
      <c r="F123" s="403">
        <v>21</v>
      </c>
      <c r="G123" s="403">
        <v>10605</v>
      </c>
      <c r="H123" s="403">
        <v>1</v>
      </c>
      <c r="I123" s="403">
        <v>505</v>
      </c>
      <c r="J123" s="403">
        <v>4</v>
      </c>
      <c r="K123" s="403">
        <v>2024</v>
      </c>
      <c r="L123" s="403">
        <v>0.19085337105139086</v>
      </c>
      <c r="M123" s="403">
        <v>506</v>
      </c>
      <c r="N123" s="403">
        <v>17</v>
      </c>
      <c r="O123" s="403">
        <v>8612</v>
      </c>
      <c r="P123" s="425">
        <v>0.81206977840641204</v>
      </c>
      <c r="Q123" s="404">
        <v>506.58823529411762</v>
      </c>
    </row>
    <row r="124" spans="1:17" ht="14.4" customHeight="1" x14ac:dyDescent="0.3">
      <c r="A124" s="399" t="s">
        <v>1465</v>
      </c>
      <c r="B124" s="400" t="s">
        <v>1310</v>
      </c>
      <c r="C124" s="400" t="s">
        <v>1311</v>
      </c>
      <c r="D124" s="400" t="s">
        <v>1420</v>
      </c>
      <c r="E124" s="400" t="s">
        <v>1421</v>
      </c>
      <c r="F124" s="403">
        <v>1</v>
      </c>
      <c r="G124" s="403">
        <v>27</v>
      </c>
      <c r="H124" s="403">
        <v>1</v>
      </c>
      <c r="I124" s="403">
        <v>27</v>
      </c>
      <c r="J124" s="403"/>
      <c r="K124" s="403"/>
      <c r="L124" s="403"/>
      <c r="M124" s="403"/>
      <c r="N124" s="403"/>
      <c r="O124" s="403"/>
      <c r="P124" s="425"/>
      <c r="Q124" s="404"/>
    </row>
    <row r="125" spans="1:17" ht="14.4" customHeight="1" x14ac:dyDescent="0.3">
      <c r="A125" s="399" t="s">
        <v>1466</v>
      </c>
      <c r="B125" s="400" t="s">
        <v>1310</v>
      </c>
      <c r="C125" s="400" t="s">
        <v>1311</v>
      </c>
      <c r="D125" s="400" t="s">
        <v>1312</v>
      </c>
      <c r="E125" s="400" t="s">
        <v>1313</v>
      </c>
      <c r="F125" s="403">
        <v>234</v>
      </c>
      <c r="G125" s="403">
        <v>36972</v>
      </c>
      <c r="H125" s="403">
        <v>1</v>
      </c>
      <c r="I125" s="403">
        <v>158</v>
      </c>
      <c r="J125" s="403">
        <v>221</v>
      </c>
      <c r="K125" s="403">
        <v>35139</v>
      </c>
      <c r="L125" s="403">
        <v>0.95042194092827004</v>
      </c>
      <c r="M125" s="403">
        <v>159</v>
      </c>
      <c r="N125" s="403">
        <v>225</v>
      </c>
      <c r="O125" s="403">
        <v>35866</v>
      </c>
      <c r="P125" s="425">
        <v>0.97008547008547008</v>
      </c>
      <c r="Q125" s="404">
        <v>159.40444444444444</v>
      </c>
    </row>
    <row r="126" spans="1:17" ht="14.4" customHeight="1" x14ac:dyDescent="0.3">
      <c r="A126" s="399" t="s">
        <v>1466</v>
      </c>
      <c r="B126" s="400" t="s">
        <v>1310</v>
      </c>
      <c r="C126" s="400" t="s">
        <v>1311</v>
      </c>
      <c r="D126" s="400" t="s">
        <v>1328</v>
      </c>
      <c r="E126" s="400" t="s">
        <v>1329</v>
      </c>
      <c r="F126" s="403">
        <v>157</v>
      </c>
      <c r="G126" s="403">
        <v>6123</v>
      </c>
      <c r="H126" s="403">
        <v>1</v>
      </c>
      <c r="I126" s="403">
        <v>39</v>
      </c>
      <c r="J126" s="403">
        <v>258</v>
      </c>
      <c r="K126" s="403">
        <v>10062</v>
      </c>
      <c r="L126" s="403">
        <v>1.6433121019108281</v>
      </c>
      <c r="M126" s="403">
        <v>39</v>
      </c>
      <c r="N126" s="403">
        <v>291</v>
      </c>
      <c r="O126" s="403">
        <v>11476</v>
      </c>
      <c r="P126" s="425">
        <v>1.8742446513147151</v>
      </c>
      <c r="Q126" s="404">
        <v>39.43642611683849</v>
      </c>
    </row>
    <row r="127" spans="1:17" ht="14.4" customHeight="1" x14ac:dyDescent="0.3">
      <c r="A127" s="399" t="s">
        <v>1466</v>
      </c>
      <c r="B127" s="400" t="s">
        <v>1310</v>
      </c>
      <c r="C127" s="400" t="s">
        <v>1311</v>
      </c>
      <c r="D127" s="400" t="s">
        <v>1332</v>
      </c>
      <c r="E127" s="400" t="s">
        <v>1333</v>
      </c>
      <c r="F127" s="403">
        <v>17</v>
      </c>
      <c r="G127" s="403">
        <v>6494</v>
      </c>
      <c r="H127" s="403">
        <v>1</v>
      </c>
      <c r="I127" s="403">
        <v>382</v>
      </c>
      <c r="J127" s="403">
        <v>22</v>
      </c>
      <c r="K127" s="403">
        <v>8404</v>
      </c>
      <c r="L127" s="403">
        <v>1.2941176470588236</v>
      </c>
      <c r="M127" s="403">
        <v>382</v>
      </c>
      <c r="N127" s="403">
        <v>22</v>
      </c>
      <c r="O127" s="403">
        <v>8411</v>
      </c>
      <c r="P127" s="425">
        <v>1.2951955651370495</v>
      </c>
      <c r="Q127" s="404">
        <v>382.31818181818181</v>
      </c>
    </row>
    <row r="128" spans="1:17" ht="14.4" customHeight="1" x14ac:dyDescent="0.3">
      <c r="A128" s="399" t="s">
        <v>1466</v>
      </c>
      <c r="B128" s="400" t="s">
        <v>1310</v>
      </c>
      <c r="C128" s="400" t="s">
        <v>1311</v>
      </c>
      <c r="D128" s="400" t="s">
        <v>1334</v>
      </c>
      <c r="E128" s="400" t="s">
        <v>1335</v>
      </c>
      <c r="F128" s="403"/>
      <c r="G128" s="403"/>
      <c r="H128" s="403"/>
      <c r="I128" s="403"/>
      <c r="J128" s="403">
        <v>6</v>
      </c>
      <c r="K128" s="403">
        <v>222</v>
      </c>
      <c r="L128" s="403"/>
      <c r="M128" s="403">
        <v>37</v>
      </c>
      <c r="N128" s="403"/>
      <c r="O128" s="403"/>
      <c r="P128" s="425"/>
      <c r="Q128" s="404"/>
    </row>
    <row r="129" spans="1:17" ht="14.4" customHeight="1" x14ac:dyDescent="0.3">
      <c r="A129" s="399" t="s">
        <v>1466</v>
      </c>
      <c r="B129" s="400" t="s">
        <v>1310</v>
      </c>
      <c r="C129" s="400" t="s">
        <v>1311</v>
      </c>
      <c r="D129" s="400" t="s">
        <v>1338</v>
      </c>
      <c r="E129" s="400" t="s">
        <v>1339</v>
      </c>
      <c r="F129" s="403">
        <v>30</v>
      </c>
      <c r="G129" s="403">
        <v>13320</v>
      </c>
      <c r="H129" s="403">
        <v>1</v>
      </c>
      <c r="I129" s="403">
        <v>444</v>
      </c>
      <c r="J129" s="403">
        <v>48</v>
      </c>
      <c r="K129" s="403">
        <v>21312</v>
      </c>
      <c r="L129" s="403">
        <v>1.6</v>
      </c>
      <c r="M129" s="403">
        <v>444</v>
      </c>
      <c r="N129" s="403">
        <v>48</v>
      </c>
      <c r="O129" s="403">
        <v>21333</v>
      </c>
      <c r="P129" s="425">
        <v>1.6015765765765766</v>
      </c>
      <c r="Q129" s="404">
        <v>444.4375</v>
      </c>
    </row>
    <row r="130" spans="1:17" ht="14.4" customHeight="1" x14ac:dyDescent="0.3">
      <c r="A130" s="399" t="s">
        <v>1466</v>
      </c>
      <c r="B130" s="400" t="s">
        <v>1310</v>
      </c>
      <c r="C130" s="400" t="s">
        <v>1311</v>
      </c>
      <c r="D130" s="400" t="s">
        <v>1340</v>
      </c>
      <c r="E130" s="400" t="s">
        <v>1341</v>
      </c>
      <c r="F130" s="403">
        <v>10</v>
      </c>
      <c r="G130" s="403">
        <v>400</v>
      </c>
      <c r="H130" s="403">
        <v>1</v>
      </c>
      <c r="I130" s="403">
        <v>40</v>
      </c>
      <c r="J130" s="403">
        <v>16</v>
      </c>
      <c r="K130" s="403">
        <v>656</v>
      </c>
      <c r="L130" s="403">
        <v>1.64</v>
      </c>
      <c r="M130" s="403">
        <v>41</v>
      </c>
      <c r="N130" s="403">
        <v>16</v>
      </c>
      <c r="O130" s="403">
        <v>656</v>
      </c>
      <c r="P130" s="425">
        <v>1.64</v>
      </c>
      <c r="Q130" s="404">
        <v>41</v>
      </c>
    </row>
    <row r="131" spans="1:17" ht="14.4" customHeight="1" x14ac:dyDescent="0.3">
      <c r="A131" s="399" t="s">
        <v>1466</v>
      </c>
      <c r="B131" s="400" t="s">
        <v>1310</v>
      </c>
      <c r="C131" s="400" t="s">
        <v>1311</v>
      </c>
      <c r="D131" s="400" t="s">
        <v>1342</v>
      </c>
      <c r="E131" s="400" t="s">
        <v>1343</v>
      </c>
      <c r="F131" s="403">
        <v>1</v>
      </c>
      <c r="G131" s="403">
        <v>490</v>
      </c>
      <c r="H131" s="403">
        <v>1</v>
      </c>
      <c r="I131" s="403">
        <v>490</v>
      </c>
      <c r="J131" s="403"/>
      <c r="K131" s="403"/>
      <c r="L131" s="403"/>
      <c r="M131" s="403"/>
      <c r="N131" s="403">
        <v>1</v>
      </c>
      <c r="O131" s="403">
        <v>491</v>
      </c>
      <c r="P131" s="425">
        <v>1.0020408163265306</v>
      </c>
      <c r="Q131" s="404">
        <v>491</v>
      </c>
    </row>
    <row r="132" spans="1:17" ht="14.4" customHeight="1" x14ac:dyDescent="0.3">
      <c r="A132" s="399" t="s">
        <v>1466</v>
      </c>
      <c r="B132" s="400" t="s">
        <v>1310</v>
      </c>
      <c r="C132" s="400" t="s">
        <v>1311</v>
      </c>
      <c r="D132" s="400" t="s">
        <v>1344</v>
      </c>
      <c r="E132" s="400" t="s">
        <v>1345</v>
      </c>
      <c r="F132" s="403">
        <v>3</v>
      </c>
      <c r="G132" s="403">
        <v>93</v>
      </c>
      <c r="H132" s="403">
        <v>1</v>
      </c>
      <c r="I132" s="403">
        <v>31</v>
      </c>
      <c r="J132" s="403">
        <v>9</v>
      </c>
      <c r="K132" s="403">
        <v>279</v>
      </c>
      <c r="L132" s="403">
        <v>3</v>
      </c>
      <c r="M132" s="403">
        <v>31</v>
      </c>
      <c r="N132" s="403">
        <v>3</v>
      </c>
      <c r="O132" s="403">
        <v>93</v>
      </c>
      <c r="P132" s="425">
        <v>1</v>
      </c>
      <c r="Q132" s="404">
        <v>31</v>
      </c>
    </row>
    <row r="133" spans="1:17" ht="14.4" customHeight="1" x14ac:dyDescent="0.3">
      <c r="A133" s="399" t="s">
        <v>1466</v>
      </c>
      <c r="B133" s="400" t="s">
        <v>1310</v>
      </c>
      <c r="C133" s="400" t="s">
        <v>1311</v>
      </c>
      <c r="D133" s="400" t="s">
        <v>1360</v>
      </c>
      <c r="E133" s="400" t="s">
        <v>1361</v>
      </c>
      <c r="F133" s="403">
        <v>77</v>
      </c>
      <c r="G133" s="403">
        <v>1232</v>
      </c>
      <c r="H133" s="403">
        <v>1</v>
      </c>
      <c r="I133" s="403">
        <v>16</v>
      </c>
      <c r="J133" s="403">
        <v>103</v>
      </c>
      <c r="K133" s="403">
        <v>1648</v>
      </c>
      <c r="L133" s="403">
        <v>1.3376623376623376</v>
      </c>
      <c r="M133" s="403">
        <v>16</v>
      </c>
      <c r="N133" s="403">
        <v>101</v>
      </c>
      <c r="O133" s="403">
        <v>1616</v>
      </c>
      <c r="P133" s="425">
        <v>1.3116883116883118</v>
      </c>
      <c r="Q133" s="404">
        <v>16</v>
      </c>
    </row>
    <row r="134" spans="1:17" ht="14.4" customHeight="1" x14ac:dyDescent="0.3">
      <c r="A134" s="399" t="s">
        <v>1466</v>
      </c>
      <c r="B134" s="400" t="s">
        <v>1310</v>
      </c>
      <c r="C134" s="400" t="s">
        <v>1311</v>
      </c>
      <c r="D134" s="400" t="s">
        <v>1362</v>
      </c>
      <c r="E134" s="400" t="s">
        <v>1363</v>
      </c>
      <c r="F134" s="403"/>
      <c r="G134" s="403"/>
      <c r="H134" s="403"/>
      <c r="I134" s="403"/>
      <c r="J134" s="403"/>
      <c r="K134" s="403"/>
      <c r="L134" s="403"/>
      <c r="M134" s="403"/>
      <c r="N134" s="403">
        <v>2</v>
      </c>
      <c r="O134" s="403">
        <v>270</v>
      </c>
      <c r="P134" s="425"/>
      <c r="Q134" s="404">
        <v>135</v>
      </c>
    </row>
    <row r="135" spans="1:17" ht="14.4" customHeight="1" x14ac:dyDescent="0.3">
      <c r="A135" s="399" t="s">
        <v>1466</v>
      </c>
      <c r="B135" s="400" t="s">
        <v>1310</v>
      </c>
      <c r="C135" s="400" t="s">
        <v>1311</v>
      </c>
      <c r="D135" s="400" t="s">
        <v>1364</v>
      </c>
      <c r="E135" s="400" t="s">
        <v>1365</v>
      </c>
      <c r="F135" s="403">
        <v>1</v>
      </c>
      <c r="G135" s="403">
        <v>101</v>
      </c>
      <c r="H135" s="403">
        <v>1</v>
      </c>
      <c r="I135" s="403">
        <v>101</v>
      </c>
      <c r="J135" s="403"/>
      <c r="K135" s="403"/>
      <c r="L135" s="403"/>
      <c r="M135" s="403"/>
      <c r="N135" s="403">
        <v>1</v>
      </c>
      <c r="O135" s="403">
        <v>102</v>
      </c>
      <c r="P135" s="425">
        <v>1.0099009900990099</v>
      </c>
      <c r="Q135" s="404">
        <v>102</v>
      </c>
    </row>
    <row r="136" spans="1:17" ht="14.4" customHeight="1" x14ac:dyDescent="0.3">
      <c r="A136" s="399" t="s">
        <v>1466</v>
      </c>
      <c r="B136" s="400" t="s">
        <v>1310</v>
      </c>
      <c r="C136" s="400" t="s">
        <v>1311</v>
      </c>
      <c r="D136" s="400" t="s">
        <v>1368</v>
      </c>
      <c r="E136" s="400" t="s">
        <v>1369</v>
      </c>
      <c r="F136" s="403">
        <v>82</v>
      </c>
      <c r="G136" s="403">
        <v>9184</v>
      </c>
      <c r="H136" s="403">
        <v>1</v>
      </c>
      <c r="I136" s="403">
        <v>112</v>
      </c>
      <c r="J136" s="403">
        <v>82</v>
      </c>
      <c r="K136" s="403">
        <v>9266</v>
      </c>
      <c r="L136" s="403">
        <v>1.0089285714285714</v>
      </c>
      <c r="M136" s="403">
        <v>113</v>
      </c>
      <c r="N136" s="403">
        <v>96</v>
      </c>
      <c r="O136" s="403">
        <v>10910</v>
      </c>
      <c r="P136" s="425">
        <v>1.1879355400696865</v>
      </c>
      <c r="Q136" s="404">
        <v>113.64583333333333</v>
      </c>
    </row>
    <row r="137" spans="1:17" ht="14.4" customHeight="1" x14ac:dyDescent="0.3">
      <c r="A137" s="399" t="s">
        <v>1466</v>
      </c>
      <c r="B137" s="400" t="s">
        <v>1310</v>
      </c>
      <c r="C137" s="400" t="s">
        <v>1311</v>
      </c>
      <c r="D137" s="400" t="s">
        <v>1370</v>
      </c>
      <c r="E137" s="400" t="s">
        <v>1371</v>
      </c>
      <c r="F137" s="403">
        <v>20</v>
      </c>
      <c r="G137" s="403">
        <v>1660</v>
      </c>
      <c r="H137" s="403">
        <v>1</v>
      </c>
      <c r="I137" s="403">
        <v>83</v>
      </c>
      <c r="J137" s="403">
        <v>13</v>
      </c>
      <c r="K137" s="403">
        <v>1092</v>
      </c>
      <c r="L137" s="403">
        <v>0.65783132530120481</v>
      </c>
      <c r="M137" s="403">
        <v>84</v>
      </c>
      <c r="N137" s="403">
        <v>11</v>
      </c>
      <c r="O137" s="403">
        <v>929</v>
      </c>
      <c r="P137" s="425">
        <v>0.55963855421686748</v>
      </c>
      <c r="Q137" s="404">
        <v>84.454545454545453</v>
      </c>
    </row>
    <row r="138" spans="1:17" ht="14.4" customHeight="1" x14ac:dyDescent="0.3">
      <c r="A138" s="399" t="s">
        <v>1466</v>
      </c>
      <c r="B138" s="400" t="s">
        <v>1310</v>
      </c>
      <c r="C138" s="400" t="s">
        <v>1311</v>
      </c>
      <c r="D138" s="400" t="s">
        <v>1374</v>
      </c>
      <c r="E138" s="400" t="s">
        <v>1375</v>
      </c>
      <c r="F138" s="403">
        <v>6</v>
      </c>
      <c r="G138" s="403">
        <v>126</v>
      </c>
      <c r="H138" s="403">
        <v>1</v>
      </c>
      <c r="I138" s="403">
        <v>21</v>
      </c>
      <c r="J138" s="403">
        <v>17</v>
      </c>
      <c r="K138" s="403">
        <v>357</v>
      </c>
      <c r="L138" s="403">
        <v>2.8333333333333335</v>
      </c>
      <c r="M138" s="403">
        <v>21</v>
      </c>
      <c r="N138" s="403">
        <v>21</v>
      </c>
      <c r="O138" s="403">
        <v>441</v>
      </c>
      <c r="P138" s="425">
        <v>3.5</v>
      </c>
      <c r="Q138" s="404">
        <v>21</v>
      </c>
    </row>
    <row r="139" spans="1:17" ht="14.4" customHeight="1" x14ac:dyDescent="0.3">
      <c r="A139" s="399" t="s">
        <v>1466</v>
      </c>
      <c r="B139" s="400" t="s">
        <v>1310</v>
      </c>
      <c r="C139" s="400" t="s">
        <v>1311</v>
      </c>
      <c r="D139" s="400" t="s">
        <v>1376</v>
      </c>
      <c r="E139" s="400" t="s">
        <v>1377</v>
      </c>
      <c r="F139" s="403">
        <v>50</v>
      </c>
      <c r="G139" s="403">
        <v>24300</v>
      </c>
      <c r="H139" s="403">
        <v>1</v>
      </c>
      <c r="I139" s="403">
        <v>486</v>
      </c>
      <c r="J139" s="403">
        <v>64</v>
      </c>
      <c r="K139" s="403">
        <v>31104</v>
      </c>
      <c r="L139" s="403">
        <v>1.28</v>
      </c>
      <c r="M139" s="403">
        <v>486</v>
      </c>
      <c r="N139" s="403">
        <v>64</v>
      </c>
      <c r="O139" s="403">
        <v>31132</v>
      </c>
      <c r="P139" s="425">
        <v>1.2811522633744856</v>
      </c>
      <c r="Q139" s="404">
        <v>486.4375</v>
      </c>
    </row>
    <row r="140" spans="1:17" ht="14.4" customHeight="1" x14ac:dyDescent="0.3">
      <c r="A140" s="399" t="s">
        <v>1466</v>
      </c>
      <c r="B140" s="400" t="s">
        <v>1310</v>
      </c>
      <c r="C140" s="400" t="s">
        <v>1311</v>
      </c>
      <c r="D140" s="400" t="s">
        <v>1384</v>
      </c>
      <c r="E140" s="400" t="s">
        <v>1385</v>
      </c>
      <c r="F140" s="403">
        <v>17</v>
      </c>
      <c r="G140" s="403">
        <v>680</v>
      </c>
      <c r="H140" s="403">
        <v>1</v>
      </c>
      <c r="I140" s="403">
        <v>40</v>
      </c>
      <c r="J140" s="403">
        <v>23</v>
      </c>
      <c r="K140" s="403">
        <v>920</v>
      </c>
      <c r="L140" s="403">
        <v>1.3529411764705883</v>
      </c>
      <c r="M140" s="403">
        <v>40</v>
      </c>
      <c r="N140" s="403">
        <v>30</v>
      </c>
      <c r="O140" s="403">
        <v>1214</v>
      </c>
      <c r="P140" s="425">
        <v>1.7852941176470589</v>
      </c>
      <c r="Q140" s="404">
        <v>40.466666666666669</v>
      </c>
    </row>
    <row r="141" spans="1:17" ht="14.4" customHeight="1" x14ac:dyDescent="0.3">
      <c r="A141" s="399" t="s">
        <v>1466</v>
      </c>
      <c r="B141" s="400" t="s">
        <v>1310</v>
      </c>
      <c r="C141" s="400" t="s">
        <v>1311</v>
      </c>
      <c r="D141" s="400" t="s">
        <v>1392</v>
      </c>
      <c r="E141" s="400" t="s">
        <v>1393</v>
      </c>
      <c r="F141" s="403"/>
      <c r="G141" s="403"/>
      <c r="H141" s="403"/>
      <c r="I141" s="403"/>
      <c r="J141" s="403"/>
      <c r="K141" s="403"/>
      <c r="L141" s="403"/>
      <c r="M141" s="403"/>
      <c r="N141" s="403">
        <v>1</v>
      </c>
      <c r="O141" s="403">
        <v>215</v>
      </c>
      <c r="P141" s="425"/>
      <c r="Q141" s="404">
        <v>215</v>
      </c>
    </row>
    <row r="142" spans="1:17" ht="14.4" customHeight="1" x14ac:dyDescent="0.3">
      <c r="A142" s="399" t="s">
        <v>1466</v>
      </c>
      <c r="B142" s="400" t="s">
        <v>1310</v>
      </c>
      <c r="C142" s="400" t="s">
        <v>1311</v>
      </c>
      <c r="D142" s="400" t="s">
        <v>1398</v>
      </c>
      <c r="E142" s="400" t="s">
        <v>1399</v>
      </c>
      <c r="F142" s="403"/>
      <c r="G142" s="403"/>
      <c r="H142" s="403"/>
      <c r="I142" s="403"/>
      <c r="J142" s="403"/>
      <c r="K142" s="403"/>
      <c r="L142" s="403"/>
      <c r="M142" s="403"/>
      <c r="N142" s="403">
        <v>2</v>
      </c>
      <c r="O142" s="403">
        <v>1214</v>
      </c>
      <c r="P142" s="425"/>
      <c r="Q142" s="404">
        <v>607</v>
      </c>
    </row>
    <row r="143" spans="1:17" ht="14.4" customHeight="1" x14ac:dyDescent="0.3">
      <c r="A143" s="399" t="s">
        <v>1467</v>
      </c>
      <c r="B143" s="400" t="s">
        <v>1310</v>
      </c>
      <c r="C143" s="400" t="s">
        <v>1311</v>
      </c>
      <c r="D143" s="400" t="s">
        <v>1312</v>
      </c>
      <c r="E143" s="400" t="s">
        <v>1313</v>
      </c>
      <c r="F143" s="403">
        <v>672</v>
      </c>
      <c r="G143" s="403">
        <v>106176</v>
      </c>
      <c r="H143" s="403">
        <v>1</v>
      </c>
      <c r="I143" s="403">
        <v>158</v>
      </c>
      <c r="J143" s="403">
        <v>678</v>
      </c>
      <c r="K143" s="403">
        <v>107802</v>
      </c>
      <c r="L143" s="403">
        <v>1.0153141952983724</v>
      </c>
      <c r="M143" s="403">
        <v>159</v>
      </c>
      <c r="N143" s="403">
        <v>773</v>
      </c>
      <c r="O143" s="403">
        <v>123239</v>
      </c>
      <c r="P143" s="425">
        <v>1.160704867389994</v>
      </c>
      <c r="Q143" s="404">
        <v>159.42949547218629</v>
      </c>
    </row>
    <row r="144" spans="1:17" ht="14.4" customHeight="1" x14ac:dyDescent="0.3">
      <c r="A144" s="399" t="s">
        <v>1467</v>
      </c>
      <c r="B144" s="400" t="s">
        <v>1310</v>
      </c>
      <c r="C144" s="400" t="s">
        <v>1311</v>
      </c>
      <c r="D144" s="400" t="s">
        <v>1326</v>
      </c>
      <c r="E144" s="400" t="s">
        <v>1327</v>
      </c>
      <c r="F144" s="403">
        <v>4</v>
      </c>
      <c r="G144" s="403">
        <v>4656</v>
      </c>
      <c r="H144" s="403">
        <v>1</v>
      </c>
      <c r="I144" s="403">
        <v>1164</v>
      </c>
      <c r="J144" s="403">
        <v>3</v>
      </c>
      <c r="K144" s="403">
        <v>3495</v>
      </c>
      <c r="L144" s="403">
        <v>0.75064432989690721</v>
      </c>
      <c r="M144" s="403">
        <v>1165</v>
      </c>
      <c r="N144" s="403">
        <v>1</v>
      </c>
      <c r="O144" s="403">
        <v>1165</v>
      </c>
      <c r="P144" s="425">
        <v>0.2502147766323024</v>
      </c>
      <c r="Q144" s="404">
        <v>1165</v>
      </c>
    </row>
    <row r="145" spans="1:17" ht="14.4" customHeight="1" x14ac:dyDescent="0.3">
      <c r="A145" s="399" t="s">
        <v>1467</v>
      </c>
      <c r="B145" s="400" t="s">
        <v>1310</v>
      </c>
      <c r="C145" s="400" t="s">
        <v>1311</v>
      </c>
      <c r="D145" s="400" t="s">
        <v>1328</v>
      </c>
      <c r="E145" s="400" t="s">
        <v>1329</v>
      </c>
      <c r="F145" s="403">
        <v>86</v>
      </c>
      <c r="G145" s="403">
        <v>3354</v>
      </c>
      <c r="H145" s="403">
        <v>1</v>
      </c>
      <c r="I145" s="403">
        <v>39</v>
      </c>
      <c r="J145" s="403">
        <v>73</v>
      </c>
      <c r="K145" s="403">
        <v>2847</v>
      </c>
      <c r="L145" s="403">
        <v>0.84883720930232553</v>
      </c>
      <c r="M145" s="403">
        <v>39</v>
      </c>
      <c r="N145" s="403">
        <v>73</v>
      </c>
      <c r="O145" s="403">
        <v>2887</v>
      </c>
      <c r="P145" s="425">
        <v>0.86076326774001188</v>
      </c>
      <c r="Q145" s="404">
        <v>39.547945205479451</v>
      </c>
    </row>
    <row r="146" spans="1:17" ht="14.4" customHeight="1" x14ac:dyDescent="0.3">
      <c r="A146" s="399" t="s">
        <v>1467</v>
      </c>
      <c r="B146" s="400" t="s">
        <v>1310</v>
      </c>
      <c r="C146" s="400" t="s">
        <v>1311</v>
      </c>
      <c r="D146" s="400" t="s">
        <v>1332</v>
      </c>
      <c r="E146" s="400" t="s">
        <v>1333</v>
      </c>
      <c r="F146" s="403">
        <v>6</v>
      </c>
      <c r="G146" s="403">
        <v>2292</v>
      </c>
      <c r="H146" s="403">
        <v>1</v>
      </c>
      <c r="I146" s="403">
        <v>382</v>
      </c>
      <c r="J146" s="403"/>
      <c r="K146" s="403"/>
      <c r="L146" s="403"/>
      <c r="M146" s="403"/>
      <c r="N146" s="403"/>
      <c r="O146" s="403"/>
      <c r="P146" s="425"/>
      <c r="Q146" s="404"/>
    </row>
    <row r="147" spans="1:17" ht="14.4" customHeight="1" x14ac:dyDescent="0.3">
      <c r="A147" s="399" t="s">
        <v>1467</v>
      </c>
      <c r="B147" s="400" t="s">
        <v>1310</v>
      </c>
      <c r="C147" s="400" t="s">
        <v>1311</v>
      </c>
      <c r="D147" s="400" t="s">
        <v>1334</v>
      </c>
      <c r="E147" s="400" t="s">
        <v>1335</v>
      </c>
      <c r="F147" s="403"/>
      <c r="G147" s="403"/>
      <c r="H147" s="403"/>
      <c r="I147" s="403"/>
      <c r="J147" s="403">
        <v>12</v>
      </c>
      <c r="K147" s="403">
        <v>444</v>
      </c>
      <c r="L147" s="403"/>
      <c r="M147" s="403">
        <v>37</v>
      </c>
      <c r="N147" s="403"/>
      <c r="O147" s="403"/>
      <c r="P147" s="425"/>
      <c r="Q147" s="404"/>
    </row>
    <row r="148" spans="1:17" ht="14.4" customHeight="1" x14ac:dyDescent="0.3">
      <c r="A148" s="399" t="s">
        <v>1467</v>
      </c>
      <c r="B148" s="400" t="s">
        <v>1310</v>
      </c>
      <c r="C148" s="400" t="s">
        <v>1311</v>
      </c>
      <c r="D148" s="400" t="s">
        <v>1338</v>
      </c>
      <c r="E148" s="400" t="s">
        <v>1339</v>
      </c>
      <c r="F148" s="403"/>
      <c r="G148" s="403"/>
      <c r="H148" s="403"/>
      <c r="I148" s="403"/>
      <c r="J148" s="403"/>
      <c r="K148" s="403"/>
      <c r="L148" s="403"/>
      <c r="M148" s="403"/>
      <c r="N148" s="403">
        <v>3</v>
      </c>
      <c r="O148" s="403">
        <v>1332</v>
      </c>
      <c r="P148" s="425"/>
      <c r="Q148" s="404">
        <v>444</v>
      </c>
    </row>
    <row r="149" spans="1:17" ht="14.4" customHeight="1" x14ac:dyDescent="0.3">
      <c r="A149" s="399" t="s">
        <v>1467</v>
      </c>
      <c r="B149" s="400" t="s">
        <v>1310</v>
      </c>
      <c r="C149" s="400" t="s">
        <v>1311</v>
      </c>
      <c r="D149" s="400" t="s">
        <v>1340</v>
      </c>
      <c r="E149" s="400" t="s">
        <v>1341</v>
      </c>
      <c r="F149" s="403">
        <v>44</v>
      </c>
      <c r="G149" s="403">
        <v>1760</v>
      </c>
      <c r="H149" s="403">
        <v>1</v>
      </c>
      <c r="I149" s="403">
        <v>40</v>
      </c>
      <c r="J149" s="403">
        <v>42</v>
      </c>
      <c r="K149" s="403">
        <v>1722</v>
      </c>
      <c r="L149" s="403">
        <v>0.97840909090909089</v>
      </c>
      <c r="M149" s="403">
        <v>41</v>
      </c>
      <c r="N149" s="403">
        <v>41</v>
      </c>
      <c r="O149" s="403">
        <v>1681</v>
      </c>
      <c r="P149" s="425">
        <v>0.95511363636363633</v>
      </c>
      <c r="Q149" s="404">
        <v>41</v>
      </c>
    </row>
    <row r="150" spans="1:17" ht="14.4" customHeight="1" x14ac:dyDescent="0.3">
      <c r="A150" s="399" t="s">
        <v>1467</v>
      </c>
      <c r="B150" s="400" t="s">
        <v>1310</v>
      </c>
      <c r="C150" s="400" t="s">
        <v>1311</v>
      </c>
      <c r="D150" s="400" t="s">
        <v>1342</v>
      </c>
      <c r="E150" s="400" t="s">
        <v>1343</v>
      </c>
      <c r="F150" s="403">
        <v>1</v>
      </c>
      <c r="G150" s="403">
        <v>490</v>
      </c>
      <c r="H150" s="403">
        <v>1</v>
      </c>
      <c r="I150" s="403">
        <v>490</v>
      </c>
      <c r="J150" s="403"/>
      <c r="K150" s="403"/>
      <c r="L150" s="403"/>
      <c r="M150" s="403"/>
      <c r="N150" s="403">
        <v>1</v>
      </c>
      <c r="O150" s="403">
        <v>490</v>
      </c>
      <c r="P150" s="425">
        <v>1</v>
      </c>
      <c r="Q150" s="404">
        <v>490</v>
      </c>
    </row>
    <row r="151" spans="1:17" ht="14.4" customHeight="1" x14ac:dyDescent="0.3">
      <c r="A151" s="399" t="s">
        <v>1467</v>
      </c>
      <c r="B151" s="400" t="s">
        <v>1310</v>
      </c>
      <c r="C151" s="400" t="s">
        <v>1311</v>
      </c>
      <c r="D151" s="400" t="s">
        <v>1344</v>
      </c>
      <c r="E151" s="400" t="s">
        <v>1345</v>
      </c>
      <c r="F151" s="403">
        <v>23</v>
      </c>
      <c r="G151" s="403">
        <v>713</v>
      </c>
      <c r="H151" s="403">
        <v>1</v>
      </c>
      <c r="I151" s="403">
        <v>31</v>
      </c>
      <c r="J151" s="403">
        <v>37</v>
      </c>
      <c r="K151" s="403">
        <v>1147</v>
      </c>
      <c r="L151" s="403">
        <v>1.6086956521739131</v>
      </c>
      <c r="M151" s="403">
        <v>31</v>
      </c>
      <c r="N151" s="403">
        <v>13</v>
      </c>
      <c r="O151" s="403">
        <v>403</v>
      </c>
      <c r="P151" s="425">
        <v>0.56521739130434778</v>
      </c>
      <c r="Q151" s="404">
        <v>31</v>
      </c>
    </row>
    <row r="152" spans="1:17" ht="14.4" customHeight="1" x14ac:dyDescent="0.3">
      <c r="A152" s="399" t="s">
        <v>1467</v>
      </c>
      <c r="B152" s="400" t="s">
        <v>1310</v>
      </c>
      <c r="C152" s="400" t="s">
        <v>1311</v>
      </c>
      <c r="D152" s="400" t="s">
        <v>1348</v>
      </c>
      <c r="E152" s="400" t="s">
        <v>1349</v>
      </c>
      <c r="F152" s="403">
        <v>2</v>
      </c>
      <c r="G152" s="403">
        <v>408</v>
      </c>
      <c r="H152" s="403">
        <v>1</v>
      </c>
      <c r="I152" s="403">
        <v>204</v>
      </c>
      <c r="J152" s="403">
        <v>3</v>
      </c>
      <c r="K152" s="403">
        <v>615</v>
      </c>
      <c r="L152" s="403">
        <v>1.5073529411764706</v>
      </c>
      <c r="M152" s="403">
        <v>205</v>
      </c>
      <c r="N152" s="403">
        <v>2</v>
      </c>
      <c r="O152" s="403">
        <v>411</v>
      </c>
      <c r="P152" s="425">
        <v>1.0073529411764706</v>
      </c>
      <c r="Q152" s="404">
        <v>205.5</v>
      </c>
    </row>
    <row r="153" spans="1:17" ht="14.4" customHeight="1" x14ac:dyDescent="0.3">
      <c r="A153" s="399" t="s">
        <v>1467</v>
      </c>
      <c r="B153" s="400" t="s">
        <v>1310</v>
      </c>
      <c r="C153" s="400" t="s">
        <v>1311</v>
      </c>
      <c r="D153" s="400" t="s">
        <v>1350</v>
      </c>
      <c r="E153" s="400" t="s">
        <v>1351</v>
      </c>
      <c r="F153" s="403">
        <v>2</v>
      </c>
      <c r="G153" s="403">
        <v>752</v>
      </c>
      <c r="H153" s="403">
        <v>1</v>
      </c>
      <c r="I153" s="403">
        <v>376</v>
      </c>
      <c r="J153" s="403">
        <v>3</v>
      </c>
      <c r="K153" s="403">
        <v>1131</v>
      </c>
      <c r="L153" s="403">
        <v>1.5039893617021276</v>
      </c>
      <c r="M153" s="403">
        <v>377</v>
      </c>
      <c r="N153" s="403">
        <v>2</v>
      </c>
      <c r="O153" s="403">
        <v>756</v>
      </c>
      <c r="P153" s="425">
        <v>1.0053191489361701</v>
      </c>
      <c r="Q153" s="404">
        <v>378</v>
      </c>
    </row>
    <row r="154" spans="1:17" ht="14.4" customHeight="1" x14ac:dyDescent="0.3">
      <c r="A154" s="399" t="s">
        <v>1467</v>
      </c>
      <c r="B154" s="400" t="s">
        <v>1310</v>
      </c>
      <c r="C154" s="400" t="s">
        <v>1311</v>
      </c>
      <c r="D154" s="400" t="s">
        <v>1354</v>
      </c>
      <c r="E154" s="400" t="s">
        <v>1355</v>
      </c>
      <c r="F154" s="403"/>
      <c r="G154" s="403"/>
      <c r="H154" s="403"/>
      <c r="I154" s="403"/>
      <c r="J154" s="403"/>
      <c r="K154" s="403"/>
      <c r="L154" s="403"/>
      <c r="M154" s="403"/>
      <c r="N154" s="403">
        <v>2</v>
      </c>
      <c r="O154" s="403">
        <v>260</v>
      </c>
      <c r="P154" s="425"/>
      <c r="Q154" s="404">
        <v>130</v>
      </c>
    </row>
    <row r="155" spans="1:17" ht="14.4" customHeight="1" x14ac:dyDescent="0.3">
      <c r="A155" s="399" t="s">
        <v>1467</v>
      </c>
      <c r="B155" s="400" t="s">
        <v>1310</v>
      </c>
      <c r="C155" s="400" t="s">
        <v>1311</v>
      </c>
      <c r="D155" s="400" t="s">
        <v>1360</v>
      </c>
      <c r="E155" s="400" t="s">
        <v>1361</v>
      </c>
      <c r="F155" s="403">
        <v>136</v>
      </c>
      <c r="G155" s="403">
        <v>2176</v>
      </c>
      <c r="H155" s="403">
        <v>1</v>
      </c>
      <c r="I155" s="403">
        <v>16</v>
      </c>
      <c r="J155" s="403">
        <v>142</v>
      </c>
      <c r="K155" s="403">
        <v>2272</v>
      </c>
      <c r="L155" s="403">
        <v>1.0441176470588236</v>
      </c>
      <c r="M155" s="403">
        <v>16</v>
      </c>
      <c r="N155" s="403">
        <v>136</v>
      </c>
      <c r="O155" s="403">
        <v>2176</v>
      </c>
      <c r="P155" s="425">
        <v>1</v>
      </c>
      <c r="Q155" s="404">
        <v>16</v>
      </c>
    </row>
    <row r="156" spans="1:17" ht="14.4" customHeight="1" x14ac:dyDescent="0.3">
      <c r="A156" s="399" t="s">
        <v>1467</v>
      </c>
      <c r="B156" s="400" t="s">
        <v>1310</v>
      </c>
      <c r="C156" s="400" t="s">
        <v>1311</v>
      </c>
      <c r="D156" s="400" t="s">
        <v>1362</v>
      </c>
      <c r="E156" s="400" t="s">
        <v>1363</v>
      </c>
      <c r="F156" s="403"/>
      <c r="G156" s="403"/>
      <c r="H156" s="403"/>
      <c r="I156" s="403"/>
      <c r="J156" s="403"/>
      <c r="K156" s="403"/>
      <c r="L156" s="403"/>
      <c r="M156" s="403"/>
      <c r="N156" s="403">
        <v>3</v>
      </c>
      <c r="O156" s="403">
        <v>405</v>
      </c>
      <c r="P156" s="425"/>
      <c r="Q156" s="404">
        <v>135</v>
      </c>
    </row>
    <row r="157" spans="1:17" ht="14.4" customHeight="1" x14ac:dyDescent="0.3">
      <c r="A157" s="399" t="s">
        <v>1467</v>
      </c>
      <c r="B157" s="400" t="s">
        <v>1310</v>
      </c>
      <c r="C157" s="400" t="s">
        <v>1311</v>
      </c>
      <c r="D157" s="400" t="s">
        <v>1364</v>
      </c>
      <c r="E157" s="400" t="s">
        <v>1365</v>
      </c>
      <c r="F157" s="403">
        <v>14</v>
      </c>
      <c r="G157" s="403">
        <v>1414</v>
      </c>
      <c r="H157" s="403">
        <v>1</v>
      </c>
      <c r="I157" s="403">
        <v>101</v>
      </c>
      <c r="J157" s="403">
        <v>16</v>
      </c>
      <c r="K157" s="403">
        <v>1632</v>
      </c>
      <c r="L157" s="403">
        <v>1.1541725601131543</v>
      </c>
      <c r="M157" s="403">
        <v>102</v>
      </c>
      <c r="N157" s="403">
        <v>18</v>
      </c>
      <c r="O157" s="403">
        <v>1841</v>
      </c>
      <c r="P157" s="425">
        <v>1.301980198019802</v>
      </c>
      <c r="Q157" s="404">
        <v>102.27777777777777</v>
      </c>
    </row>
    <row r="158" spans="1:17" ht="14.4" customHeight="1" x14ac:dyDescent="0.3">
      <c r="A158" s="399" t="s">
        <v>1467</v>
      </c>
      <c r="B158" s="400" t="s">
        <v>1310</v>
      </c>
      <c r="C158" s="400" t="s">
        <v>1311</v>
      </c>
      <c r="D158" s="400" t="s">
        <v>1368</v>
      </c>
      <c r="E158" s="400" t="s">
        <v>1369</v>
      </c>
      <c r="F158" s="403">
        <v>330</v>
      </c>
      <c r="G158" s="403">
        <v>36960</v>
      </c>
      <c r="H158" s="403">
        <v>1</v>
      </c>
      <c r="I158" s="403">
        <v>112</v>
      </c>
      <c r="J158" s="403">
        <v>198</v>
      </c>
      <c r="K158" s="403">
        <v>22374</v>
      </c>
      <c r="L158" s="403">
        <v>0.60535714285714282</v>
      </c>
      <c r="M158" s="403">
        <v>113</v>
      </c>
      <c r="N158" s="403">
        <v>257</v>
      </c>
      <c r="O158" s="403">
        <v>29237</v>
      </c>
      <c r="P158" s="425">
        <v>0.7910443722943723</v>
      </c>
      <c r="Q158" s="404">
        <v>113.76264591439688</v>
      </c>
    </row>
    <row r="159" spans="1:17" ht="14.4" customHeight="1" x14ac:dyDescent="0.3">
      <c r="A159" s="399" t="s">
        <v>1467</v>
      </c>
      <c r="B159" s="400" t="s">
        <v>1310</v>
      </c>
      <c r="C159" s="400" t="s">
        <v>1311</v>
      </c>
      <c r="D159" s="400" t="s">
        <v>1370</v>
      </c>
      <c r="E159" s="400" t="s">
        <v>1371</v>
      </c>
      <c r="F159" s="403">
        <v>128</v>
      </c>
      <c r="G159" s="403">
        <v>10624</v>
      </c>
      <c r="H159" s="403">
        <v>1</v>
      </c>
      <c r="I159" s="403">
        <v>83</v>
      </c>
      <c r="J159" s="403">
        <v>147</v>
      </c>
      <c r="K159" s="403">
        <v>12348</v>
      </c>
      <c r="L159" s="403">
        <v>1.1622740963855422</v>
      </c>
      <c r="M159" s="403">
        <v>84</v>
      </c>
      <c r="N159" s="403">
        <v>161</v>
      </c>
      <c r="O159" s="403">
        <v>13588</v>
      </c>
      <c r="P159" s="425">
        <v>1.2789909638554218</v>
      </c>
      <c r="Q159" s="404">
        <v>84.397515527950304</v>
      </c>
    </row>
    <row r="160" spans="1:17" ht="14.4" customHeight="1" x14ac:dyDescent="0.3">
      <c r="A160" s="399" t="s">
        <v>1467</v>
      </c>
      <c r="B160" s="400" t="s">
        <v>1310</v>
      </c>
      <c r="C160" s="400" t="s">
        <v>1311</v>
      </c>
      <c r="D160" s="400" t="s">
        <v>1372</v>
      </c>
      <c r="E160" s="400" t="s">
        <v>1373</v>
      </c>
      <c r="F160" s="403">
        <v>1</v>
      </c>
      <c r="G160" s="403">
        <v>95</v>
      </c>
      <c r="H160" s="403">
        <v>1</v>
      </c>
      <c r="I160" s="403">
        <v>95</v>
      </c>
      <c r="J160" s="403"/>
      <c r="K160" s="403"/>
      <c r="L160" s="403"/>
      <c r="M160" s="403"/>
      <c r="N160" s="403"/>
      <c r="O160" s="403"/>
      <c r="P160" s="425"/>
      <c r="Q160" s="404"/>
    </row>
    <row r="161" spans="1:17" ht="14.4" customHeight="1" x14ac:dyDescent="0.3">
      <c r="A161" s="399" t="s">
        <v>1467</v>
      </c>
      <c r="B161" s="400" t="s">
        <v>1310</v>
      </c>
      <c r="C161" s="400" t="s">
        <v>1311</v>
      </c>
      <c r="D161" s="400" t="s">
        <v>1374</v>
      </c>
      <c r="E161" s="400" t="s">
        <v>1375</v>
      </c>
      <c r="F161" s="403">
        <v>18</v>
      </c>
      <c r="G161" s="403">
        <v>378</v>
      </c>
      <c r="H161" s="403">
        <v>1</v>
      </c>
      <c r="I161" s="403">
        <v>21</v>
      </c>
      <c r="J161" s="403">
        <v>6</v>
      </c>
      <c r="K161" s="403">
        <v>126</v>
      </c>
      <c r="L161" s="403">
        <v>0.33333333333333331</v>
      </c>
      <c r="M161" s="403">
        <v>21</v>
      </c>
      <c r="N161" s="403">
        <v>26</v>
      </c>
      <c r="O161" s="403">
        <v>546</v>
      </c>
      <c r="P161" s="425">
        <v>1.4444444444444444</v>
      </c>
      <c r="Q161" s="404">
        <v>21</v>
      </c>
    </row>
    <row r="162" spans="1:17" ht="14.4" customHeight="1" x14ac:dyDescent="0.3">
      <c r="A162" s="399" t="s">
        <v>1467</v>
      </c>
      <c r="B162" s="400" t="s">
        <v>1310</v>
      </c>
      <c r="C162" s="400" t="s">
        <v>1311</v>
      </c>
      <c r="D162" s="400" t="s">
        <v>1376</v>
      </c>
      <c r="E162" s="400" t="s">
        <v>1377</v>
      </c>
      <c r="F162" s="403">
        <v>12</v>
      </c>
      <c r="G162" s="403">
        <v>5832</v>
      </c>
      <c r="H162" s="403">
        <v>1</v>
      </c>
      <c r="I162" s="403">
        <v>486</v>
      </c>
      <c r="J162" s="403">
        <v>33</v>
      </c>
      <c r="K162" s="403">
        <v>16038</v>
      </c>
      <c r="L162" s="403">
        <v>2.75</v>
      </c>
      <c r="M162" s="403">
        <v>486</v>
      </c>
      <c r="N162" s="403">
        <v>16</v>
      </c>
      <c r="O162" s="403">
        <v>7781</v>
      </c>
      <c r="P162" s="425">
        <v>1.3341906721536352</v>
      </c>
      <c r="Q162" s="404">
        <v>486.3125</v>
      </c>
    </row>
    <row r="163" spans="1:17" ht="14.4" customHeight="1" x14ac:dyDescent="0.3">
      <c r="A163" s="399" t="s">
        <v>1467</v>
      </c>
      <c r="B163" s="400" t="s">
        <v>1310</v>
      </c>
      <c r="C163" s="400" t="s">
        <v>1311</v>
      </c>
      <c r="D163" s="400" t="s">
        <v>1384</v>
      </c>
      <c r="E163" s="400" t="s">
        <v>1385</v>
      </c>
      <c r="F163" s="403">
        <v>22</v>
      </c>
      <c r="G163" s="403">
        <v>880</v>
      </c>
      <c r="H163" s="403">
        <v>1</v>
      </c>
      <c r="I163" s="403">
        <v>40</v>
      </c>
      <c r="J163" s="403">
        <v>28</v>
      </c>
      <c r="K163" s="403">
        <v>1120</v>
      </c>
      <c r="L163" s="403">
        <v>1.2727272727272727</v>
      </c>
      <c r="M163" s="403">
        <v>40</v>
      </c>
      <c r="N163" s="403">
        <v>23</v>
      </c>
      <c r="O163" s="403">
        <v>932</v>
      </c>
      <c r="P163" s="425">
        <v>1.0590909090909091</v>
      </c>
      <c r="Q163" s="404">
        <v>40.521739130434781</v>
      </c>
    </row>
    <row r="164" spans="1:17" ht="14.4" customHeight="1" x14ac:dyDescent="0.3">
      <c r="A164" s="399" t="s">
        <v>1467</v>
      </c>
      <c r="B164" s="400" t="s">
        <v>1310</v>
      </c>
      <c r="C164" s="400" t="s">
        <v>1311</v>
      </c>
      <c r="D164" s="400" t="s">
        <v>1392</v>
      </c>
      <c r="E164" s="400" t="s">
        <v>1393</v>
      </c>
      <c r="F164" s="403"/>
      <c r="G164" s="403"/>
      <c r="H164" s="403"/>
      <c r="I164" s="403"/>
      <c r="J164" s="403">
        <v>2</v>
      </c>
      <c r="K164" s="403">
        <v>430</v>
      </c>
      <c r="L164" s="403"/>
      <c r="M164" s="403">
        <v>215</v>
      </c>
      <c r="N164" s="403"/>
      <c r="O164" s="403"/>
      <c r="P164" s="425"/>
      <c r="Q164" s="404"/>
    </row>
    <row r="165" spans="1:17" ht="14.4" customHeight="1" x14ac:dyDescent="0.3">
      <c r="A165" s="399" t="s">
        <v>1467</v>
      </c>
      <c r="B165" s="400" t="s">
        <v>1310</v>
      </c>
      <c r="C165" s="400" t="s">
        <v>1311</v>
      </c>
      <c r="D165" s="400" t="s">
        <v>1396</v>
      </c>
      <c r="E165" s="400" t="s">
        <v>1397</v>
      </c>
      <c r="F165" s="403">
        <v>2</v>
      </c>
      <c r="G165" s="403">
        <v>4026</v>
      </c>
      <c r="H165" s="403">
        <v>1</v>
      </c>
      <c r="I165" s="403">
        <v>2013</v>
      </c>
      <c r="J165" s="403"/>
      <c r="K165" s="403"/>
      <c r="L165" s="403"/>
      <c r="M165" s="403"/>
      <c r="N165" s="403"/>
      <c r="O165" s="403"/>
      <c r="P165" s="425"/>
      <c r="Q165" s="404"/>
    </row>
    <row r="166" spans="1:17" ht="14.4" customHeight="1" x14ac:dyDescent="0.3">
      <c r="A166" s="399" t="s">
        <v>1467</v>
      </c>
      <c r="B166" s="400" t="s">
        <v>1310</v>
      </c>
      <c r="C166" s="400" t="s">
        <v>1311</v>
      </c>
      <c r="D166" s="400" t="s">
        <v>1404</v>
      </c>
      <c r="E166" s="400" t="s">
        <v>1405</v>
      </c>
      <c r="F166" s="403">
        <v>11</v>
      </c>
      <c r="G166" s="403">
        <v>5555</v>
      </c>
      <c r="H166" s="403">
        <v>1</v>
      </c>
      <c r="I166" s="403">
        <v>505</v>
      </c>
      <c r="J166" s="403">
        <v>7</v>
      </c>
      <c r="K166" s="403">
        <v>3542</v>
      </c>
      <c r="L166" s="403">
        <v>0.63762376237623763</v>
      </c>
      <c r="M166" s="403">
        <v>506</v>
      </c>
      <c r="N166" s="403">
        <v>10</v>
      </c>
      <c r="O166" s="403">
        <v>5062</v>
      </c>
      <c r="P166" s="425">
        <v>0.91125112511251127</v>
      </c>
      <c r="Q166" s="404">
        <v>506.2</v>
      </c>
    </row>
    <row r="167" spans="1:17" ht="14.4" customHeight="1" x14ac:dyDescent="0.3">
      <c r="A167" s="399" t="s">
        <v>1467</v>
      </c>
      <c r="B167" s="400" t="s">
        <v>1310</v>
      </c>
      <c r="C167" s="400" t="s">
        <v>1311</v>
      </c>
      <c r="D167" s="400" t="s">
        <v>1418</v>
      </c>
      <c r="E167" s="400" t="s">
        <v>1419</v>
      </c>
      <c r="F167" s="403">
        <v>2</v>
      </c>
      <c r="G167" s="403">
        <v>302</v>
      </c>
      <c r="H167" s="403">
        <v>1</v>
      </c>
      <c r="I167" s="403">
        <v>151</v>
      </c>
      <c r="J167" s="403"/>
      <c r="K167" s="403"/>
      <c r="L167" s="403"/>
      <c r="M167" s="403"/>
      <c r="N167" s="403"/>
      <c r="O167" s="403"/>
      <c r="P167" s="425"/>
      <c r="Q167" s="404"/>
    </row>
    <row r="168" spans="1:17" ht="14.4" customHeight="1" x14ac:dyDescent="0.3">
      <c r="A168" s="399" t="s">
        <v>1468</v>
      </c>
      <c r="B168" s="400" t="s">
        <v>1310</v>
      </c>
      <c r="C168" s="400" t="s">
        <v>1311</v>
      </c>
      <c r="D168" s="400" t="s">
        <v>1312</v>
      </c>
      <c r="E168" s="400" t="s">
        <v>1313</v>
      </c>
      <c r="F168" s="403">
        <v>466</v>
      </c>
      <c r="G168" s="403">
        <v>73628</v>
      </c>
      <c r="H168" s="403">
        <v>1</v>
      </c>
      <c r="I168" s="403">
        <v>158</v>
      </c>
      <c r="J168" s="403">
        <v>652</v>
      </c>
      <c r="K168" s="403">
        <v>103668</v>
      </c>
      <c r="L168" s="403">
        <v>1.4079969576791438</v>
      </c>
      <c r="M168" s="403">
        <v>159</v>
      </c>
      <c r="N168" s="403">
        <v>577</v>
      </c>
      <c r="O168" s="403">
        <v>91979</v>
      </c>
      <c r="P168" s="425">
        <v>1.2492394197859511</v>
      </c>
      <c r="Q168" s="404">
        <v>159.40901213171577</v>
      </c>
    </row>
    <row r="169" spans="1:17" ht="14.4" customHeight="1" x14ac:dyDescent="0.3">
      <c r="A169" s="399" t="s">
        <v>1468</v>
      </c>
      <c r="B169" s="400" t="s">
        <v>1310</v>
      </c>
      <c r="C169" s="400" t="s">
        <v>1311</v>
      </c>
      <c r="D169" s="400" t="s">
        <v>1326</v>
      </c>
      <c r="E169" s="400" t="s">
        <v>1327</v>
      </c>
      <c r="F169" s="403">
        <v>3</v>
      </c>
      <c r="G169" s="403">
        <v>3492</v>
      </c>
      <c r="H169" s="403">
        <v>1</v>
      </c>
      <c r="I169" s="403">
        <v>1164</v>
      </c>
      <c r="J169" s="403">
        <v>84</v>
      </c>
      <c r="K169" s="403">
        <v>97860</v>
      </c>
      <c r="L169" s="403">
        <v>28.024054982817869</v>
      </c>
      <c r="M169" s="403">
        <v>1165</v>
      </c>
      <c r="N169" s="403">
        <v>242</v>
      </c>
      <c r="O169" s="403">
        <v>282350</v>
      </c>
      <c r="P169" s="425">
        <v>80.856242840778918</v>
      </c>
      <c r="Q169" s="404">
        <v>1166.7355371900826</v>
      </c>
    </row>
    <row r="170" spans="1:17" ht="14.4" customHeight="1" x14ac:dyDescent="0.3">
      <c r="A170" s="399" t="s">
        <v>1468</v>
      </c>
      <c r="B170" s="400" t="s">
        <v>1310</v>
      </c>
      <c r="C170" s="400" t="s">
        <v>1311</v>
      </c>
      <c r="D170" s="400" t="s">
        <v>1328</v>
      </c>
      <c r="E170" s="400" t="s">
        <v>1329</v>
      </c>
      <c r="F170" s="403">
        <v>267</v>
      </c>
      <c r="G170" s="403">
        <v>10413</v>
      </c>
      <c r="H170" s="403">
        <v>1</v>
      </c>
      <c r="I170" s="403">
        <v>39</v>
      </c>
      <c r="J170" s="403">
        <v>283</v>
      </c>
      <c r="K170" s="403">
        <v>11037</v>
      </c>
      <c r="L170" s="403">
        <v>1.0599250936329587</v>
      </c>
      <c r="M170" s="403">
        <v>39</v>
      </c>
      <c r="N170" s="403">
        <v>288</v>
      </c>
      <c r="O170" s="403">
        <v>11344</v>
      </c>
      <c r="P170" s="425">
        <v>1.0894074714299433</v>
      </c>
      <c r="Q170" s="404">
        <v>39.388888888888886</v>
      </c>
    </row>
    <row r="171" spans="1:17" ht="14.4" customHeight="1" x14ac:dyDescent="0.3">
      <c r="A171" s="399" t="s">
        <v>1468</v>
      </c>
      <c r="B171" s="400" t="s">
        <v>1310</v>
      </c>
      <c r="C171" s="400" t="s">
        <v>1311</v>
      </c>
      <c r="D171" s="400" t="s">
        <v>1332</v>
      </c>
      <c r="E171" s="400" t="s">
        <v>1333</v>
      </c>
      <c r="F171" s="403">
        <v>4</v>
      </c>
      <c r="G171" s="403">
        <v>1528</v>
      </c>
      <c r="H171" s="403">
        <v>1</v>
      </c>
      <c r="I171" s="403">
        <v>382</v>
      </c>
      <c r="J171" s="403">
        <v>7</v>
      </c>
      <c r="K171" s="403">
        <v>2674</v>
      </c>
      <c r="L171" s="403">
        <v>1.75</v>
      </c>
      <c r="M171" s="403">
        <v>382</v>
      </c>
      <c r="N171" s="403">
        <v>21</v>
      </c>
      <c r="O171" s="403">
        <v>8034</v>
      </c>
      <c r="P171" s="425">
        <v>5.2578534031413611</v>
      </c>
      <c r="Q171" s="404">
        <v>382.57142857142856</v>
      </c>
    </row>
    <row r="172" spans="1:17" ht="14.4" customHeight="1" x14ac:dyDescent="0.3">
      <c r="A172" s="399" t="s">
        <v>1468</v>
      </c>
      <c r="B172" s="400" t="s">
        <v>1310</v>
      </c>
      <c r="C172" s="400" t="s">
        <v>1311</v>
      </c>
      <c r="D172" s="400" t="s">
        <v>1334</v>
      </c>
      <c r="E172" s="400" t="s">
        <v>1335</v>
      </c>
      <c r="F172" s="403"/>
      <c r="G172" s="403"/>
      <c r="H172" s="403"/>
      <c r="I172" s="403"/>
      <c r="J172" s="403">
        <v>2</v>
      </c>
      <c r="K172" s="403">
        <v>74</v>
      </c>
      <c r="L172" s="403"/>
      <c r="M172" s="403">
        <v>37</v>
      </c>
      <c r="N172" s="403">
        <v>2</v>
      </c>
      <c r="O172" s="403">
        <v>74</v>
      </c>
      <c r="P172" s="425"/>
      <c r="Q172" s="404">
        <v>37</v>
      </c>
    </row>
    <row r="173" spans="1:17" ht="14.4" customHeight="1" x14ac:dyDescent="0.3">
      <c r="A173" s="399" t="s">
        <v>1468</v>
      </c>
      <c r="B173" s="400" t="s">
        <v>1310</v>
      </c>
      <c r="C173" s="400" t="s">
        <v>1311</v>
      </c>
      <c r="D173" s="400" t="s">
        <v>1338</v>
      </c>
      <c r="E173" s="400" t="s">
        <v>1339</v>
      </c>
      <c r="F173" s="403">
        <v>36</v>
      </c>
      <c r="G173" s="403">
        <v>15984</v>
      </c>
      <c r="H173" s="403">
        <v>1</v>
      </c>
      <c r="I173" s="403">
        <v>444</v>
      </c>
      <c r="J173" s="403">
        <v>39</v>
      </c>
      <c r="K173" s="403">
        <v>17316</v>
      </c>
      <c r="L173" s="403">
        <v>1.0833333333333333</v>
      </c>
      <c r="M173" s="403">
        <v>444</v>
      </c>
      <c r="N173" s="403">
        <v>33</v>
      </c>
      <c r="O173" s="403">
        <v>14670</v>
      </c>
      <c r="P173" s="425">
        <v>0.9177927927927928</v>
      </c>
      <c r="Q173" s="404">
        <v>444.54545454545456</v>
      </c>
    </row>
    <row r="174" spans="1:17" ht="14.4" customHeight="1" x14ac:dyDescent="0.3">
      <c r="A174" s="399" t="s">
        <v>1468</v>
      </c>
      <c r="B174" s="400" t="s">
        <v>1310</v>
      </c>
      <c r="C174" s="400" t="s">
        <v>1311</v>
      </c>
      <c r="D174" s="400" t="s">
        <v>1340</v>
      </c>
      <c r="E174" s="400" t="s">
        <v>1341</v>
      </c>
      <c r="F174" s="403">
        <v>46</v>
      </c>
      <c r="G174" s="403">
        <v>1840</v>
      </c>
      <c r="H174" s="403">
        <v>1</v>
      </c>
      <c r="I174" s="403">
        <v>40</v>
      </c>
      <c r="J174" s="403">
        <v>64</v>
      </c>
      <c r="K174" s="403">
        <v>2624</v>
      </c>
      <c r="L174" s="403">
        <v>1.4260869565217391</v>
      </c>
      <c r="M174" s="403">
        <v>41</v>
      </c>
      <c r="N174" s="403">
        <v>82</v>
      </c>
      <c r="O174" s="403">
        <v>3362</v>
      </c>
      <c r="P174" s="425">
        <v>1.8271739130434783</v>
      </c>
      <c r="Q174" s="404">
        <v>41</v>
      </c>
    </row>
    <row r="175" spans="1:17" ht="14.4" customHeight="1" x14ac:dyDescent="0.3">
      <c r="A175" s="399" t="s">
        <v>1468</v>
      </c>
      <c r="B175" s="400" t="s">
        <v>1310</v>
      </c>
      <c r="C175" s="400" t="s">
        <v>1311</v>
      </c>
      <c r="D175" s="400" t="s">
        <v>1342</v>
      </c>
      <c r="E175" s="400" t="s">
        <v>1343</v>
      </c>
      <c r="F175" s="403">
        <v>13</v>
      </c>
      <c r="G175" s="403">
        <v>6370</v>
      </c>
      <c r="H175" s="403">
        <v>1</v>
      </c>
      <c r="I175" s="403">
        <v>490</v>
      </c>
      <c r="J175" s="403">
        <v>22</v>
      </c>
      <c r="K175" s="403">
        <v>10780</v>
      </c>
      <c r="L175" s="403">
        <v>1.6923076923076923</v>
      </c>
      <c r="M175" s="403">
        <v>490</v>
      </c>
      <c r="N175" s="403">
        <v>44</v>
      </c>
      <c r="O175" s="403">
        <v>21576</v>
      </c>
      <c r="P175" s="425">
        <v>3.3871271585557299</v>
      </c>
      <c r="Q175" s="404">
        <v>490.36363636363637</v>
      </c>
    </row>
    <row r="176" spans="1:17" ht="14.4" customHeight="1" x14ac:dyDescent="0.3">
      <c r="A176" s="399" t="s">
        <v>1468</v>
      </c>
      <c r="B176" s="400" t="s">
        <v>1310</v>
      </c>
      <c r="C176" s="400" t="s">
        <v>1311</v>
      </c>
      <c r="D176" s="400" t="s">
        <v>1344</v>
      </c>
      <c r="E176" s="400" t="s">
        <v>1345</v>
      </c>
      <c r="F176" s="403">
        <v>103</v>
      </c>
      <c r="G176" s="403">
        <v>3193</v>
      </c>
      <c r="H176" s="403">
        <v>1</v>
      </c>
      <c r="I176" s="403">
        <v>31</v>
      </c>
      <c r="J176" s="403">
        <v>68</v>
      </c>
      <c r="K176" s="403">
        <v>2108</v>
      </c>
      <c r="L176" s="403">
        <v>0.66019417475728159</v>
      </c>
      <c r="M176" s="403">
        <v>31</v>
      </c>
      <c r="N176" s="403">
        <v>80</v>
      </c>
      <c r="O176" s="403">
        <v>2480</v>
      </c>
      <c r="P176" s="425">
        <v>0.77669902912621358</v>
      </c>
      <c r="Q176" s="404">
        <v>31</v>
      </c>
    </row>
    <row r="177" spans="1:17" ht="14.4" customHeight="1" x14ac:dyDescent="0.3">
      <c r="A177" s="399" t="s">
        <v>1468</v>
      </c>
      <c r="B177" s="400" t="s">
        <v>1310</v>
      </c>
      <c r="C177" s="400" t="s">
        <v>1311</v>
      </c>
      <c r="D177" s="400" t="s">
        <v>1348</v>
      </c>
      <c r="E177" s="400" t="s">
        <v>1349</v>
      </c>
      <c r="F177" s="403">
        <v>1</v>
      </c>
      <c r="G177" s="403">
        <v>204</v>
      </c>
      <c r="H177" s="403">
        <v>1</v>
      </c>
      <c r="I177" s="403">
        <v>204</v>
      </c>
      <c r="J177" s="403">
        <v>3</v>
      </c>
      <c r="K177" s="403">
        <v>615</v>
      </c>
      <c r="L177" s="403">
        <v>3.0147058823529411</v>
      </c>
      <c r="M177" s="403">
        <v>205</v>
      </c>
      <c r="N177" s="403">
        <v>5</v>
      </c>
      <c r="O177" s="403">
        <v>1029</v>
      </c>
      <c r="P177" s="425">
        <v>5.0441176470588234</v>
      </c>
      <c r="Q177" s="404">
        <v>205.8</v>
      </c>
    </row>
    <row r="178" spans="1:17" ht="14.4" customHeight="1" x14ac:dyDescent="0.3">
      <c r="A178" s="399" t="s">
        <v>1468</v>
      </c>
      <c r="B178" s="400" t="s">
        <v>1310</v>
      </c>
      <c r="C178" s="400" t="s">
        <v>1311</v>
      </c>
      <c r="D178" s="400" t="s">
        <v>1350</v>
      </c>
      <c r="E178" s="400" t="s">
        <v>1351</v>
      </c>
      <c r="F178" s="403">
        <v>1</v>
      </c>
      <c r="G178" s="403">
        <v>376</v>
      </c>
      <c r="H178" s="403">
        <v>1</v>
      </c>
      <c r="I178" s="403">
        <v>376</v>
      </c>
      <c r="J178" s="403">
        <v>5</v>
      </c>
      <c r="K178" s="403">
        <v>1885</v>
      </c>
      <c r="L178" s="403">
        <v>5.0132978723404253</v>
      </c>
      <c r="M178" s="403">
        <v>377</v>
      </c>
      <c r="N178" s="403">
        <v>5</v>
      </c>
      <c r="O178" s="403">
        <v>1895</v>
      </c>
      <c r="P178" s="425">
        <v>5.0398936170212769</v>
      </c>
      <c r="Q178" s="404">
        <v>379</v>
      </c>
    </row>
    <row r="179" spans="1:17" ht="14.4" customHeight="1" x14ac:dyDescent="0.3">
      <c r="A179" s="399" t="s">
        <v>1468</v>
      </c>
      <c r="B179" s="400" t="s">
        <v>1310</v>
      </c>
      <c r="C179" s="400" t="s">
        <v>1311</v>
      </c>
      <c r="D179" s="400" t="s">
        <v>1360</v>
      </c>
      <c r="E179" s="400" t="s">
        <v>1361</v>
      </c>
      <c r="F179" s="403">
        <v>157</v>
      </c>
      <c r="G179" s="403">
        <v>2512</v>
      </c>
      <c r="H179" s="403">
        <v>1</v>
      </c>
      <c r="I179" s="403">
        <v>16</v>
      </c>
      <c r="J179" s="403">
        <v>243</v>
      </c>
      <c r="K179" s="403">
        <v>3888</v>
      </c>
      <c r="L179" s="403">
        <v>1.5477707006369428</v>
      </c>
      <c r="M179" s="403">
        <v>16</v>
      </c>
      <c r="N179" s="403">
        <v>288</v>
      </c>
      <c r="O179" s="403">
        <v>4608</v>
      </c>
      <c r="P179" s="425">
        <v>1.8343949044585988</v>
      </c>
      <c r="Q179" s="404">
        <v>16</v>
      </c>
    </row>
    <row r="180" spans="1:17" ht="14.4" customHeight="1" x14ac:dyDescent="0.3">
      <c r="A180" s="399" t="s">
        <v>1468</v>
      </c>
      <c r="B180" s="400" t="s">
        <v>1310</v>
      </c>
      <c r="C180" s="400" t="s">
        <v>1311</v>
      </c>
      <c r="D180" s="400" t="s">
        <v>1362</v>
      </c>
      <c r="E180" s="400" t="s">
        <v>1363</v>
      </c>
      <c r="F180" s="403">
        <v>211</v>
      </c>
      <c r="G180" s="403">
        <v>27641</v>
      </c>
      <c r="H180" s="403">
        <v>1</v>
      </c>
      <c r="I180" s="403">
        <v>131</v>
      </c>
      <c r="J180" s="403">
        <v>61</v>
      </c>
      <c r="K180" s="403">
        <v>8113</v>
      </c>
      <c r="L180" s="403">
        <v>0.29351325928873773</v>
      </c>
      <c r="M180" s="403">
        <v>133</v>
      </c>
      <c r="N180" s="403">
        <v>162</v>
      </c>
      <c r="O180" s="403">
        <v>21672</v>
      </c>
      <c r="P180" s="425">
        <v>0.78405267537353929</v>
      </c>
      <c r="Q180" s="404">
        <v>133.77777777777777</v>
      </c>
    </row>
    <row r="181" spans="1:17" ht="14.4" customHeight="1" x14ac:dyDescent="0.3">
      <c r="A181" s="399" t="s">
        <v>1468</v>
      </c>
      <c r="B181" s="400" t="s">
        <v>1310</v>
      </c>
      <c r="C181" s="400" t="s">
        <v>1311</v>
      </c>
      <c r="D181" s="400" t="s">
        <v>1364</v>
      </c>
      <c r="E181" s="400" t="s">
        <v>1365</v>
      </c>
      <c r="F181" s="403">
        <v>150</v>
      </c>
      <c r="G181" s="403">
        <v>15150</v>
      </c>
      <c r="H181" s="403">
        <v>1</v>
      </c>
      <c r="I181" s="403">
        <v>101</v>
      </c>
      <c r="J181" s="403">
        <v>90</v>
      </c>
      <c r="K181" s="403">
        <v>9180</v>
      </c>
      <c r="L181" s="403">
        <v>0.60594059405940592</v>
      </c>
      <c r="M181" s="403">
        <v>102</v>
      </c>
      <c r="N181" s="403">
        <v>158</v>
      </c>
      <c r="O181" s="403">
        <v>16185</v>
      </c>
      <c r="P181" s="425">
        <v>1.0683168316831684</v>
      </c>
      <c r="Q181" s="404">
        <v>102.4367088607595</v>
      </c>
    </row>
    <row r="182" spans="1:17" ht="14.4" customHeight="1" x14ac:dyDescent="0.3">
      <c r="A182" s="399" t="s">
        <v>1468</v>
      </c>
      <c r="B182" s="400" t="s">
        <v>1310</v>
      </c>
      <c r="C182" s="400" t="s">
        <v>1311</v>
      </c>
      <c r="D182" s="400" t="s">
        <v>1368</v>
      </c>
      <c r="E182" s="400" t="s">
        <v>1369</v>
      </c>
      <c r="F182" s="403">
        <v>860</v>
      </c>
      <c r="G182" s="403">
        <v>96320</v>
      </c>
      <c r="H182" s="403">
        <v>1</v>
      </c>
      <c r="I182" s="403">
        <v>112</v>
      </c>
      <c r="J182" s="403">
        <v>941</v>
      </c>
      <c r="K182" s="403">
        <v>106333</v>
      </c>
      <c r="L182" s="403">
        <v>1.1039555647840531</v>
      </c>
      <c r="M182" s="403">
        <v>113</v>
      </c>
      <c r="N182" s="403">
        <v>995</v>
      </c>
      <c r="O182" s="403">
        <v>113447</v>
      </c>
      <c r="P182" s="425">
        <v>1.17781353820598</v>
      </c>
      <c r="Q182" s="404">
        <v>114.01708542713568</v>
      </c>
    </row>
    <row r="183" spans="1:17" ht="14.4" customHeight="1" x14ac:dyDescent="0.3">
      <c r="A183" s="399" t="s">
        <v>1468</v>
      </c>
      <c r="B183" s="400" t="s">
        <v>1310</v>
      </c>
      <c r="C183" s="400" t="s">
        <v>1311</v>
      </c>
      <c r="D183" s="400" t="s">
        <v>1370</v>
      </c>
      <c r="E183" s="400" t="s">
        <v>1371</v>
      </c>
      <c r="F183" s="403">
        <v>322</v>
      </c>
      <c r="G183" s="403">
        <v>26726</v>
      </c>
      <c r="H183" s="403">
        <v>1</v>
      </c>
      <c r="I183" s="403">
        <v>83</v>
      </c>
      <c r="J183" s="403">
        <v>440</v>
      </c>
      <c r="K183" s="403">
        <v>36960</v>
      </c>
      <c r="L183" s="403">
        <v>1.3829229963331586</v>
      </c>
      <c r="M183" s="403">
        <v>84</v>
      </c>
      <c r="N183" s="403">
        <v>375</v>
      </c>
      <c r="O183" s="403">
        <v>31642</v>
      </c>
      <c r="P183" s="425">
        <v>1.1839407318715858</v>
      </c>
      <c r="Q183" s="404">
        <v>84.37866666666666</v>
      </c>
    </row>
    <row r="184" spans="1:17" ht="14.4" customHeight="1" x14ac:dyDescent="0.3">
      <c r="A184" s="399" t="s">
        <v>1468</v>
      </c>
      <c r="B184" s="400" t="s">
        <v>1310</v>
      </c>
      <c r="C184" s="400" t="s">
        <v>1311</v>
      </c>
      <c r="D184" s="400" t="s">
        <v>1372</v>
      </c>
      <c r="E184" s="400" t="s">
        <v>1373</v>
      </c>
      <c r="F184" s="403"/>
      <c r="G184" s="403"/>
      <c r="H184" s="403"/>
      <c r="I184" s="403"/>
      <c r="J184" s="403">
        <v>3</v>
      </c>
      <c r="K184" s="403">
        <v>288</v>
      </c>
      <c r="L184" s="403"/>
      <c r="M184" s="403">
        <v>96</v>
      </c>
      <c r="N184" s="403">
        <v>4</v>
      </c>
      <c r="O184" s="403">
        <v>388</v>
      </c>
      <c r="P184" s="425"/>
      <c r="Q184" s="404">
        <v>97</v>
      </c>
    </row>
    <row r="185" spans="1:17" ht="14.4" customHeight="1" x14ac:dyDescent="0.3">
      <c r="A185" s="399" t="s">
        <v>1468</v>
      </c>
      <c r="B185" s="400" t="s">
        <v>1310</v>
      </c>
      <c r="C185" s="400" t="s">
        <v>1311</v>
      </c>
      <c r="D185" s="400" t="s">
        <v>1374</v>
      </c>
      <c r="E185" s="400" t="s">
        <v>1375</v>
      </c>
      <c r="F185" s="403">
        <v>53</v>
      </c>
      <c r="G185" s="403">
        <v>1113</v>
      </c>
      <c r="H185" s="403">
        <v>1</v>
      </c>
      <c r="I185" s="403">
        <v>21</v>
      </c>
      <c r="J185" s="403">
        <v>74</v>
      </c>
      <c r="K185" s="403">
        <v>1554</v>
      </c>
      <c r="L185" s="403">
        <v>1.3962264150943395</v>
      </c>
      <c r="M185" s="403">
        <v>21</v>
      </c>
      <c r="N185" s="403">
        <v>64</v>
      </c>
      <c r="O185" s="403">
        <v>1344</v>
      </c>
      <c r="P185" s="425">
        <v>1.2075471698113207</v>
      </c>
      <c r="Q185" s="404">
        <v>21</v>
      </c>
    </row>
    <row r="186" spans="1:17" ht="14.4" customHeight="1" x14ac:dyDescent="0.3">
      <c r="A186" s="399" t="s">
        <v>1468</v>
      </c>
      <c r="B186" s="400" t="s">
        <v>1310</v>
      </c>
      <c r="C186" s="400" t="s">
        <v>1311</v>
      </c>
      <c r="D186" s="400" t="s">
        <v>1376</v>
      </c>
      <c r="E186" s="400" t="s">
        <v>1377</v>
      </c>
      <c r="F186" s="403">
        <v>133</v>
      </c>
      <c r="G186" s="403">
        <v>64638</v>
      </c>
      <c r="H186" s="403">
        <v>1</v>
      </c>
      <c r="I186" s="403">
        <v>486</v>
      </c>
      <c r="J186" s="403">
        <v>229</v>
      </c>
      <c r="K186" s="403">
        <v>111294</v>
      </c>
      <c r="L186" s="403">
        <v>1.7218045112781954</v>
      </c>
      <c r="M186" s="403">
        <v>486</v>
      </c>
      <c r="N186" s="403">
        <v>169</v>
      </c>
      <c r="O186" s="403">
        <v>82221</v>
      </c>
      <c r="P186" s="425">
        <v>1.2720226492156317</v>
      </c>
      <c r="Q186" s="404">
        <v>486.51479289940829</v>
      </c>
    </row>
    <row r="187" spans="1:17" ht="14.4" customHeight="1" x14ac:dyDescent="0.3">
      <c r="A187" s="399" t="s">
        <v>1468</v>
      </c>
      <c r="B187" s="400" t="s">
        <v>1310</v>
      </c>
      <c r="C187" s="400" t="s">
        <v>1311</v>
      </c>
      <c r="D187" s="400" t="s">
        <v>1384</v>
      </c>
      <c r="E187" s="400" t="s">
        <v>1385</v>
      </c>
      <c r="F187" s="403">
        <v>81</v>
      </c>
      <c r="G187" s="403">
        <v>3240</v>
      </c>
      <c r="H187" s="403">
        <v>1</v>
      </c>
      <c r="I187" s="403">
        <v>40</v>
      </c>
      <c r="J187" s="403">
        <v>99</v>
      </c>
      <c r="K187" s="403">
        <v>3960</v>
      </c>
      <c r="L187" s="403">
        <v>1.2222222222222223</v>
      </c>
      <c r="M187" s="403">
        <v>40</v>
      </c>
      <c r="N187" s="403">
        <v>111</v>
      </c>
      <c r="O187" s="403">
        <v>4491</v>
      </c>
      <c r="P187" s="425">
        <v>1.3861111111111111</v>
      </c>
      <c r="Q187" s="404">
        <v>40.45945945945946</v>
      </c>
    </row>
    <row r="188" spans="1:17" ht="14.4" customHeight="1" x14ac:dyDescent="0.3">
      <c r="A188" s="399" t="s">
        <v>1468</v>
      </c>
      <c r="B188" s="400" t="s">
        <v>1310</v>
      </c>
      <c r="C188" s="400" t="s">
        <v>1311</v>
      </c>
      <c r="D188" s="400" t="s">
        <v>1392</v>
      </c>
      <c r="E188" s="400" t="s">
        <v>1393</v>
      </c>
      <c r="F188" s="403">
        <v>4</v>
      </c>
      <c r="G188" s="403">
        <v>856</v>
      </c>
      <c r="H188" s="403">
        <v>1</v>
      </c>
      <c r="I188" s="403">
        <v>214</v>
      </c>
      <c r="J188" s="403">
        <v>8</v>
      </c>
      <c r="K188" s="403">
        <v>1720</v>
      </c>
      <c r="L188" s="403">
        <v>2.0093457943925235</v>
      </c>
      <c r="M188" s="403">
        <v>215</v>
      </c>
      <c r="N188" s="403"/>
      <c r="O188" s="403"/>
      <c r="P188" s="425"/>
      <c r="Q188" s="404"/>
    </row>
    <row r="189" spans="1:17" ht="14.4" customHeight="1" x14ac:dyDescent="0.3">
      <c r="A189" s="399" t="s">
        <v>1468</v>
      </c>
      <c r="B189" s="400" t="s">
        <v>1310</v>
      </c>
      <c r="C189" s="400" t="s">
        <v>1311</v>
      </c>
      <c r="D189" s="400" t="s">
        <v>1394</v>
      </c>
      <c r="E189" s="400" t="s">
        <v>1395</v>
      </c>
      <c r="F189" s="403">
        <v>1</v>
      </c>
      <c r="G189" s="403">
        <v>761</v>
      </c>
      <c r="H189" s="403">
        <v>1</v>
      </c>
      <c r="I189" s="403">
        <v>761</v>
      </c>
      <c r="J189" s="403">
        <v>1</v>
      </c>
      <c r="K189" s="403">
        <v>761</v>
      </c>
      <c r="L189" s="403">
        <v>1</v>
      </c>
      <c r="M189" s="403">
        <v>761</v>
      </c>
      <c r="N189" s="403"/>
      <c r="O189" s="403"/>
      <c r="P189" s="425"/>
      <c r="Q189" s="404"/>
    </row>
    <row r="190" spans="1:17" ht="14.4" customHeight="1" x14ac:dyDescent="0.3">
      <c r="A190" s="399" t="s">
        <v>1468</v>
      </c>
      <c r="B190" s="400" t="s">
        <v>1310</v>
      </c>
      <c r="C190" s="400" t="s">
        <v>1311</v>
      </c>
      <c r="D190" s="400" t="s">
        <v>1396</v>
      </c>
      <c r="E190" s="400" t="s">
        <v>1397</v>
      </c>
      <c r="F190" s="403"/>
      <c r="G190" s="403"/>
      <c r="H190" s="403"/>
      <c r="I190" s="403"/>
      <c r="J190" s="403"/>
      <c r="K190" s="403"/>
      <c r="L190" s="403"/>
      <c r="M190" s="403"/>
      <c r="N190" s="403">
        <v>1</v>
      </c>
      <c r="O190" s="403">
        <v>2059</v>
      </c>
      <c r="P190" s="425"/>
      <c r="Q190" s="404">
        <v>2059</v>
      </c>
    </row>
    <row r="191" spans="1:17" ht="14.4" customHeight="1" x14ac:dyDescent="0.3">
      <c r="A191" s="399" t="s">
        <v>1468</v>
      </c>
      <c r="B191" s="400" t="s">
        <v>1310</v>
      </c>
      <c r="C191" s="400" t="s">
        <v>1311</v>
      </c>
      <c r="D191" s="400" t="s">
        <v>1398</v>
      </c>
      <c r="E191" s="400" t="s">
        <v>1399</v>
      </c>
      <c r="F191" s="403">
        <v>7</v>
      </c>
      <c r="G191" s="403">
        <v>4221</v>
      </c>
      <c r="H191" s="403">
        <v>1</v>
      </c>
      <c r="I191" s="403">
        <v>603</v>
      </c>
      <c r="J191" s="403">
        <v>11</v>
      </c>
      <c r="K191" s="403">
        <v>6644</v>
      </c>
      <c r="L191" s="403">
        <v>1.5740345889599621</v>
      </c>
      <c r="M191" s="403">
        <v>604</v>
      </c>
      <c r="N191" s="403">
        <v>14</v>
      </c>
      <c r="O191" s="403">
        <v>8477</v>
      </c>
      <c r="P191" s="425">
        <v>2.0082918739635156</v>
      </c>
      <c r="Q191" s="404">
        <v>605.5</v>
      </c>
    </row>
    <row r="192" spans="1:17" ht="14.4" customHeight="1" x14ac:dyDescent="0.3">
      <c r="A192" s="399" t="s">
        <v>1468</v>
      </c>
      <c r="B192" s="400" t="s">
        <v>1310</v>
      </c>
      <c r="C192" s="400" t="s">
        <v>1311</v>
      </c>
      <c r="D192" s="400" t="s">
        <v>1404</v>
      </c>
      <c r="E192" s="400" t="s">
        <v>1405</v>
      </c>
      <c r="F192" s="403">
        <v>65</v>
      </c>
      <c r="G192" s="403">
        <v>32825</v>
      </c>
      <c r="H192" s="403">
        <v>1</v>
      </c>
      <c r="I192" s="403">
        <v>505</v>
      </c>
      <c r="J192" s="403">
        <v>45</v>
      </c>
      <c r="K192" s="403">
        <v>22770</v>
      </c>
      <c r="L192" s="403">
        <v>0.69367859862909365</v>
      </c>
      <c r="M192" s="403">
        <v>506</v>
      </c>
      <c r="N192" s="403">
        <v>55</v>
      </c>
      <c r="O192" s="403">
        <v>27880</v>
      </c>
      <c r="P192" s="425">
        <v>0.84935262757044938</v>
      </c>
      <c r="Q192" s="404">
        <v>506.90909090909093</v>
      </c>
    </row>
    <row r="193" spans="1:17" ht="14.4" customHeight="1" x14ac:dyDescent="0.3">
      <c r="A193" s="399" t="s">
        <v>1468</v>
      </c>
      <c r="B193" s="400" t="s">
        <v>1310</v>
      </c>
      <c r="C193" s="400" t="s">
        <v>1311</v>
      </c>
      <c r="D193" s="400" t="s">
        <v>1418</v>
      </c>
      <c r="E193" s="400" t="s">
        <v>1419</v>
      </c>
      <c r="F193" s="403">
        <v>2</v>
      </c>
      <c r="G193" s="403">
        <v>302</v>
      </c>
      <c r="H193" s="403">
        <v>1</v>
      </c>
      <c r="I193" s="403">
        <v>151</v>
      </c>
      <c r="J193" s="403">
        <v>2</v>
      </c>
      <c r="K193" s="403">
        <v>304</v>
      </c>
      <c r="L193" s="403">
        <v>1.0066225165562914</v>
      </c>
      <c r="M193" s="403">
        <v>152</v>
      </c>
      <c r="N193" s="403"/>
      <c r="O193" s="403"/>
      <c r="P193" s="425"/>
      <c r="Q193" s="404"/>
    </row>
    <row r="194" spans="1:17" ht="14.4" customHeight="1" x14ac:dyDescent="0.3">
      <c r="A194" s="399" t="s">
        <v>1468</v>
      </c>
      <c r="B194" s="400" t="s">
        <v>1310</v>
      </c>
      <c r="C194" s="400" t="s">
        <v>1311</v>
      </c>
      <c r="D194" s="400" t="s">
        <v>1424</v>
      </c>
      <c r="E194" s="400" t="s">
        <v>1425</v>
      </c>
      <c r="F194" s="403">
        <v>1</v>
      </c>
      <c r="G194" s="403">
        <v>327</v>
      </c>
      <c r="H194" s="403">
        <v>1</v>
      </c>
      <c r="I194" s="403">
        <v>327</v>
      </c>
      <c r="J194" s="403">
        <v>1</v>
      </c>
      <c r="K194" s="403">
        <v>327</v>
      </c>
      <c r="L194" s="403">
        <v>1</v>
      </c>
      <c r="M194" s="403">
        <v>327</v>
      </c>
      <c r="N194" s="403">
        <v>1</v>
      </c>
      <c r="O194" s="403">
        <v>327</v>
      </c>
      <c r="P194" s="425">
        <v>1</v>
      </c>
      <c r="Q194" s="404">
        <v>327</v>
      </c>
    </row>
    <row r="195" spans="1:17" ht="14.4" customHeight="1" x14ac:dyDescent="0.3">
      <c r="A195" s="399" t="s">
        <v>1469</v>
      </c>
      <c r="B195" s="400" t="s">
        <v>1310</v>
      </c>
      <c r="C195" s="400" t="s">
        <v>1311</v>
      </c>
      <c r="D195" s="400" t="s">
        <v>1312</v>
      </c>
      <c r="E195" s="400" t="s">
        <v>1313</v>
      </c>
      <c r="F195" s="403">
        <v>99</v>
      </c>
      <c r="G195" s="403">
        <v>15642</v>
      </c>
      <c r="H195" s="403">
        <v>1</v>
      </c>
      <c r="I195" s="403">
        <v>158</v>
      </c>
      <c r="J195" s="403">
        <v>98</v>
      </c>
      <c r="K195" s="403">
        <v>15582</v>
      </c>
      <c r="L195" s="403">
        <v>0.99616417337936325</v>
      </c>
      <c r="M195" s="403">
        <v>159</v>
      </c>
      <c r="N195" s="403">
        <v>112</v>
      </c>
      <c r="O195" s="403">
        <v>17862</v>
      </c>
      <c r="P195" s="425">
        <v>1.1419255849635597</v>
      </c>
      <c r="Q195" s="404">
        <v>159.48214285714286</v>
      </c>
    </row>
    <row r="196" spans="1:17" ht="14.4" customHeight="1" x14ac:dyDescent="0.3">
      <c r="A196" s="399" t="s">
        <v>1469</v>
      </c>
      <c r="B196" s="400" t="s">
        <v>1310</v>
      </c>
      <c r="C196" s="400" t="s">
        <v>1311</v>
      </c>
      <c r="D196" s="400" t="s">
        <v>1328</v>
      </c>
      <c r="E196" s="400" t="s">
        <v>1329</v>
      </c>
      <c r="F196" s="403">
        <v>88</v>
      </c>
      <c r="G196" s="403">
        <v>3432</v>
      </c>
      <c r="H196" s="403">
        <v>1</v>
      </c>
      <c r="I196" s="403">
        <v>39</v>
      </c>
      <c r="J196" s="403">
        <v>83</v>
      </c>
      <c r="K196" s="403">
        <v>3237</v>
      </c>
      <c r="L196" s="403">
        <v>0.94318181818181823</v>
      </c>
      <c r="M196" s="403">
        <v>39</v>
      </c>
      <c r="N196" s="403">
        <v>105</v>
      </c>
      <c r="O196" s="403">
        <v>4159</v>
      </c>
      <c r="P196" s="425">
        <v>1.2118298368298368</v>
      </c>
      <c r="Q196" s="404">
        <v>39.609523809523807</v>
      </c>
    </row>
    <row r="197" spans="1:17" ht="14.4" customHeight="1" x14ac:dyDescent="0.3">
      <c r="A197" s="399" t="s">
        <v>1469</v>
      </c>
      <c r="B197" s="400" t="s">
        <v>1310</v>
      </c>
      <c r="C197" s="400" t="s">
        <v>1311</v>
      </c>
      <c r="D197" s="400" t="s">
        <v>1332</v>
      </c>
      <c r="E197" s="400" t="s">
        <v>1333</v>
      </c>
      <c r="F197" s="403">
        <v>10</v>
      </c>
      <c r="G197" s="403">
        <v>3820</v>
      </c>
      <c r="H197" s="403">
        <v>1</v>
      </c>
      <c r="I197" s="403">
        <v>382</v>
      </c>
      <c r="J197" s="403">
        <v>12</v>
      </c>
      <c r="K197" s="403">
        <v>4584</v>
      </c>
      <c r="L197" s="403">
        <v>1.2</v>
      </c>
      <c r="M197" s="403">
        <v>382</v>
      </c>
      <c r="N197" s="403">
        <v>15</v>
      </c>
      <c r="O197" s="403">
        <v>5736</v>
      </c>
      <c r="P197" s="425">
        <v>1.5015706806282723</v>
      </c>
      <c r="Q197" s="404">
        <v>382.4</v>
      </c>
    </row>
    <row r="198" spans="1:17" ht="14.4" customHeight="1" x14ac:dyDescent="0.3">
      <c r="A198" s="399" t="s">
        <v>1469</v>
      </c>
      <c r="B198" s="400" t="s">
        <v>1310</v>
      </c>
      <c r="C198" s="400" t="s">
        <v>1311</v>
      </c>
      <c r="D198" s="400" t="s">
        <v>1334</v>
      </c>
      <c r="E198" s="400" t="s">
        <v>1335</v>
      </c>
      <c r="F198" s="403">
        <v>6</v>
      </c>
      <c r="G198" s="403">
        <v>216</v>
      </c>
      <c r="H198" s="403">
        <v>1</v>
      </c>
      <c r="I198" s="403">
        <v>36</v>
      </c>
      <c r="J198" s="403"/>
      <c r="K198" s="403"/>
      <c r="L198" s="403"/>
      <c r="M198" s="403"/>
      <c r="N198" s="403">
        <v>10</v>
      </c>
      <c r="O198" s="403">
        <v>370</v>
      </c>
      <c r="P198" s="425">
        <v>1.712962962962963</v>
      </c>
      <c r="Q198" s="404">
        <v>37</v>
      </c>
    </row>
    <row r="199" spans="1:17" ht="14.4" customHeight="1" x14ac:dyDescent="0.3">
      <c r="A199" s="399" t="s">
        <v>1469</v>
      </c>
      <c r="B199" s="400" t="s">
        <v>1310</v>
      </c>
      <c r="C199" s="400" t="s">
        <v>1311</v>
      </c>
      <c r="D199" s="400" t="s">
        <v>1338</v>
      </c>
      <c r="E199" s="400" t="s">
        <v>1339</v>
      </c>
      <c r="F199" s="403">
        <v>14</v>
      </c>
      <c r="G199" s="403">
        <v>6216</v>
      </c>
      <c r="H199" s="403">
        <v>1</v>
      </c>
      <c r="I199" s="403">
        <v>444</v>
      </c>
      <c r="J199" s="403">
        <v>6</v>
      </c>
      <c r="K199" s="403">
        <v>2664</v>
      </c>
      <c r="L199" s="403">
        <v>0.42857142857142855</v>
      </c>
      <c r="M199" s="403">
        <v>444</v>
      </c>
      <c r="N199" s="403">
        <v>18</v>
      </c>
      <c r="O199" s="403">
        <v>8001</v>
      </c>
      <c r="P199" s="425">
        <v>1.2871621621621621</v>
      </c>
      <c r="Q199" s="404">
        <v>444.5</v>
      </c>
    </row>
    <row r="200" spans="1:17" ht="14.4" customHeight="1" x14ac:dyDescent="0.3">
      <c r="A200" s="399" t="s">
        <v>1469</v>
      </c>
      <c r="B200" s="400" t="s">
        <v>1310</v>
      </c>
      <c r="C200" s="400" t="s">
        <v>1311</v>
      </c>
      <c r="D200" s="400" t="s">
        <v>1340</v>
      </c>
      <c r="E200" s="400" t="s">
        <v>1341</v>
      </c>
      <c r="F200" s="403"/>
      <c r="G200" s="403"/>
      <c r="H200" s="403"/>
      <c r="I200" s="403"/>
      <c r="J200" s="403"/>
      <c r="K200" s="403"/>
      <c r="L200" s="403"/>
      <c r="M200" s="403"/>
      <c r="N200" s="403">
        <v>1</v>
      </c>
      <c r="O200" s="403">
        <v>41</v>
      </c>
      <c r="P200" s="425"/>
      <c r="Q200" s="404">
        <v>41</v>
      </c>
    </row>
    <row r="201" spans="1:17" ht="14.4" customHeight="1" x14ac:dyDescent="0.3">
      <c r="A201" s="399" t="s">
        <v>1469</v>
      </c>
      <c r="B201" s="400" t="s">
        <v>1310</v>
      </c>
      <c r="C201" s="400" t="s">
        <v>1311</v>
      </c>
      <c r="D201" s="400" t="s">
        <v>1342</v>
      </c>
      <c r="E201" s="400" t="s">
        <v>1343</v>
      </c>
      <c r="F201" s="403">
        <v>48</v>
      </c>
      <c r="G201" s="403">
        <v>23520</v>
      </c>
      <c r="H201" s="403">
        <v>1</v>
      </c>
      <c r="I201" s="403">
        <v>490</v>
      </c>
      <c r="J201" s="403">
        <v>67</v>
      </c>
      <c r="K201" s="403">
        <v>32830</v>
      </c>
      <c r="L201" s="403">
        <v>1.3958333333333333</v>
      </c>
      <c r="M201" s="403">
        <v>490</v>
      </c>
      <c r="N201" s="403">
        <v>54</v>
      </c>
      <c r="O201" s="403">
        <v>26494</v>
      </c>
      <c r="P201" s="425">
        <v>1.1264455782312925</v>
      </c>
      <c r="Q201" s="404">
        <v>490.62962962962962</v>
      </c>
    </row>
    <row r="202" spans="1:17" ht="14.4" customHeight="1" x14ac:dyDescent="0.3">
      <c r="A202" s="399" t="s">
        <v>1469</v>
      </c>
      <c r="B202" s="400" t="s">
        <v>1310</v>
      </c>
      <c r="C202" s="400" t="s">
        <v>1311</v>
      </c>
      <c r="D202" s="400" t="s">
        <v>1344</v>
      </c>
      <c r="E202" s="400" t="s">
        <v>1345</v>
      </c>
      <c r="F202" s="403">
        <v>7</v>
      </c>
      <c r="G202" s="403">
        <v>217</v>
      </c>
      <c r="H202" s="403">
        <v>1</v>
      </c>
      <c r="I202" s="403">
        <v>31</v>
      </c>
      <c r="J202" s="403">
        <v>1</v>
      </c>
      <c r="K202" s="403">
        <v>31</v>
      </c>
      <c r="L202" s="403">
        <v>0.14285714285714285</v>
      </c>
      <c r="M202" s="403">
        <v>31</v>
      </c>
      <c r="N202" s="403">
        <v>4</v>
      </c>
      <c r="O202" s="403">
        <v>124</v>
      </c>
      <c r="P202" s="425">
        <v>0.5714285714285714</v>
      </c>
      <c r="Q202" s="404">
        <v>31</v>
      </c>
    </row>
    <row r="203" spans="1:17" ht="14.4" customHeight="1" x14ac:dyDescent="0.3">
      <c r="A203" s="399" t="s">
        <v>1469</v>
      </c>
      <c r="B203" s="400" t="s">
        <v>1310</v>
      </c>
      <c r="C203" s="400" t="s">
        <v>1311</v>
      </c>
      <c r="D203" s="400" t="s">
        <v>1348</v>
      </c>
      <c r="E203" s="400" t="s">
        <v>1349</v>
      </c>
      <c r="F203" s="403"/>
      <c r="G203" s="403"/>
      <c r="H203" s="403"/>
      <c r="I203" s="403"/>
      <c r="J203" s="403">
        <v>1</v>
      </c>
      <c r="K203" s="403">
        <v>205</v>
      </c>
      <c r="L203" s="403"/>
      <c r="M203" s="403">
        <v>205</v>
      </c>
      <c r="N203" s="403">
        <v>2</v>
      </c>
      <c r="O203" s="403">
        <v>411</v>
      </c>
      <c r="P203" s="425"/>
      <c r="Q203" s="404">
        <v>205.5</v>
      </c>
    </row>
    <row r="204" spans="1:17" ht="14.4" customHeight="1" x14ac:dyDescent="0.3">
      <c r="A204" s="399" t="s">
        <v>1469</v>
      </c>
      <c r="B204" s="400" t="s">
        <v>1310</v>
      </c>
      <c r="C204" s="400" t="s">
        <v>1311</v>
      </c>
      <c r="D204" s="400" t="s">
        <v>1350</v>
      </c>
      <c r="E204" s="400" t="s">
        <v>1351</v>
      </c>
      <c r="F204" s="403"/>
      <c r="G204" s="403"/>
      <c r="H204" s="403"/>
      <c r="I204" s="403"/>
      <c r="J204" s="403">
        <v>1</v>
      </c>
      <c r="K204" s="403">
        <v>377</v>
      </c>
      <c r="L204" s="403"/>
      <c r="M204" s="403">
        <v>377</v>
      </c>
      <c r="N204" s="403">
        <v>2</v>
      </c>
      <c r="O204" s="403">
        <v>756</v>
      </c>
      <c r="P204" s="425"/>
      <c r="Q204" s="404">
        <v>378</v>
      </c>
    </row>
    <row r="205" spans="1:17" ht="14.4" customHeight="1" x14ac:dyDescent="0.3">
      <c r="A205" s="399" t="s">
        <v>1469</v>
      </c>
      <c r="B205" s="400" t="s">
        <v>1310</v>
      </c>
      <c r="C205" s="400" t="s">
        <v>1311</v>
      </c>
      <c r="D205" s="400" t="s">
        <v>1352</v>
      </c>
      <c r="E205" s="400" t="s">
        <v>1353</v>
      </c>
      <c r="F205" s="403">
        <v>40</v>
      </c>
      <c r="G205" s="403">
        <v>9200</v>
      </c>
      <c r="H205" s="403">
        <v>1</v>
      </c>
      <c r="I205" s="403">
        <v>230</v>
      </c>
      <c r="J205" s="403">
        <v>62</v>
      </c>
      <c r="K205" s="403">
        <v>14322</v>
      </c>
      <c r="L205" s="403">
        <v>1.5567391304347826</v>
      </c>
      <c r="M205" s="403">
        <v>231</v>
      </c>
      <c r="N205" s="403">
        <v>34</v>
      </c>
      <c r="O205" s="403">
        <v>7910</v>
      </c>
      <c r="P205" s="425">
        <v>0.85978260869565215</v>
      </c>
      <c r="Q205" s="404">
        <v>232.64705882352942</v>
      </c>
    </row>
    <row r="206" spans="1:17" ht="14.4" customHeight="1" x14ac:dyDescent="0.3">
      <c r="A206" s="399" t="s">
        <v>1469</v>
      </c>
      <c r="B206" s="400" t="s">
        <v>1310</v>
      </c>
      <c r="C206" s="400" t="s">
        <v>1311</v>
      </c>
      <c r="D206" s="400" t="s">
        <v>1360</v>
      </c>
      <c r="E206" s="400" t="s">
        <v>1361</v>
      </c>
      <c r="F206" s="403">
        <v>80</v>
      </c>
      <c r="G206" s="403">
        <v>1280</v>
      </c>
      <c r="H206" s="403">
        <v>1</v>
      </c>
      <c r="I206" s="403">
        <v>16</v>
      </c>
      <c r="J206" s="403">
        <v>23</v>
      </c>
      <c r="K206" s="403">
        <v>368</v>
      </c>
      <c r="L206" s="403">
        <v>0.28749999999999998</v>
      </c>
      <c r="M206" s="403">
        <v>16</v>
      </c>
      <c r="N206" s="403">
        <v>48</v>
      </c>
      <c r="O206" s="403">
        <v>768</v>
      </c>
      <c r="P206" s="425">
        <v>0.6</v>
      </c>
      <c r="Q206" s="404">
        <v>16</v>
      </c>
    </row>
    <row r="207" spans="1:17" ht="14.4" customHeight="1" x14ac:dyDescent="0.3">
      <c r="A207" s="399" t="s">
        <v>1469</v>
      </c>
      <c r="B207" s="400" t="s">
        <v>1310</v>
      </c>
      <c r="C207" s="400" t="s">
        <v>1311</v>
      </c>
      <c r="D207" s="400" t="s">
        <v>1362</v>
      </c>
      <c r="E207" s="400" t="s">
        <v>1363</v>
      </c>
      <c r="F207" s="403">
        <v>1</v>
      </c>
      <c r="G207" s="403">
        <v>131</v>
      </c>
      <c r="H207" s="403">
        <v>1</v>
      </c>
      <c r="I207" s="403">
        <v>131</v>
      </c>
      <c r="J207" s="403"/>
      <c r="K207" s="403"/>
      <c r="L207" s="403"/>
      <c r="M207" s="403"/>
      <c r="N207" s="403"/>
      <c r="O207" s="403"/>
      <c r="P207" s="425"/>
      <c r="Q207" s="404"/>
    </row>
    <row r="208" spans="1:17" ht="14.4" customHeight="1" x14ac:dyDescent="0.3">
      <c r="A208" s="399" t="s">
        <v>1469</v>
      </c>
      <c r="B208" s="400" t="s">
        <v>1310</v>
      </c>
      <c r="C208" s="400" t="s">
        <v>1311</v>
      </c>
      <c r="D208" s="400" t="s">
        <v>1364</v>
      </c>
      <c r="E208" s="400" t="s">
        <v>1365</v>
      </c>
      <c r="F208" s="403"/>
      <c r="G208" s="403"/>
      <c r="H208" s="403"/>
      <c r="I208" s="403"/>
      <c r="J208" s="403">
        <v>8</v>
      </c>
      <c r="K208" s="403">
        <v>816</v>
      </c>
      <c r="L208" s="403"/>
      <c r="M208" s="403">
        <v>102</v>
      </c>
      <c r="N208" s="403">
        <v>1</v>
      </c>
      <c r="O208" s="403">
        <v>103</v>
      </c>
      <c r="P208" s="425"/>
      <c r="Q208" s="404">
        <v>103</v>
      </c>
    </row>
    <row r="209" spans="1:17" ht="14.4" customHeight="1" x14ac:dyDescent="0.3">
      <c r="A209" s="399" t="s">
        <v>1469</v>
      </c>
      <c r="B209" s="400" t="s">
        <v>1310</v>
      </c>
      <c r="C209" s="400" t="s">
        <v>1311</v>
      </c>
      <c r="D209" s="400" t="s">
        <v>1368</v>
      </c>
      <c r="E209" s="400" t="s">
        <v>1369</v>
      </c>
      <c r="F209" s="403">
        <v>164</v>
      </c>
      <c r="G209" s="403">
        <v>18368</v>
      </c>
      <c r="H209" s="403">
        <v>1</v>
      </c>
      <c r="I209" s="403">
        <v>112</v>
      </c>
      <c r="J209" s="403">
        <v>166</v>
      </c>
      <c r="K209" s="403">
        <v>18758</v>
      </c>
      <c r="L209" s="403">
        <v>1.0212325783972125</v>
      </c>
      <c r="M209" s="403">
        <v>113</v>
      </c>
      <c r="N209" s="403">
        <v>226</v>
      </c>
      <c r="O209" s="403">
        <v>25760</v>
      </c>
      <c r="P209" s="425">
        <v>1.4024390243902438</v>
      </c>
      <c r="Q209" s="404">
        <v>113.98230088495575</v>
      </c>
    </row>
    <row r="210" spans="1:17" ht="14.4" customHeight="1" x14ac:dyDescent="0.3">
      <c r="A210" s="399" t="s">
        <v>1469</v>
      </c>
      <c r="B210" s="400" t="s">
        <v>1310</v>
      </c>
      <c r="C210" s="400" t="s">
        <v>1311</v>
      </c>
      <c r="D210" s="400" t="s">
        <v>1370</v>
      </c>
      <c r="E210" s="400" t="s">
        <v>1371</v>
      </c>
      <c r="F210" s="403">
        <v>14</v>
      </c>
      <c r="G210" s="403">
        <v>1162</v>
      </c>
      <c r="H210" s="403">
        <v>1</v>
      </c>
      <c r="I210" s="403">
        <v>83</v>
      </c>
      <c r="J210" s="403">
        <v>34</v>
      </c>
      <c r="K210" s="403">
        <v>2856</v>
      </c>
      <c r="L210" s="403">
        <v>2.4578313253012047</v>
      </c>
      <c r="M210" s="403">
        <v>84</v>
      </c>
      <c r="N210" s="403">
        <v>35</v>
      </c>
      <c r="O210" s="403">
        <v>2958</v>
      </c>
      <c r="P210" s="425">
        <v>2.5456110154905334</v>
      </c>
      <c r="Q210" s="404">
        <v>84.51428571428572</v>
      </c>
    </row>
    <row r="211" spans="1:17" ht="14.4" customHeight="1" x14ac:dyDescent="0.3">
      <c r="A211" s="399" t="s">
        <v>1469</v>
      </c>
      <c r="B211" s="400" t="s">
        <v>1310</v>
      </c>
      <c r="C211" s="400" t="s">
        <v>1311</v>
      </c>
      <c r="D211" s="400" t="s">
        <v>1372</v>
      </c>
      <c r="E211" s="400" t="s">
        <v>1373</v>
      </c>
      <c r="F211" s="403">
        <v>129</v>
      </c>
      <c r="G211" s="403">
        <v>12255</v>
      </c>
      <c r="H211" s="403">
        <v>1</v>
      </c>
      <c r="I211" s="403">
        <v>95</v>
      </c>
      <c r="J211" s="403">
        <v>163</v>
      </c>
      <c r="K211" s="403">
        <v>15648</v>
      </c>
      <c r="L211" s="403">
        <v>1.2768665850673195</v>
      </c>
      <c r="M211" s="403">
        <v>96</v>
      </c>
      <c r="N211" s="403">
        <v>176</v>
      </c>
      <c r="O211" s="403">
        <v>16995</v>
      </c>
      <c r="P211" s="425">
        <v>1.386780905752754</v>
      </c>
      <c r="Q211" s="404">
        <v>96.5625</v>
      </c>
    </row>
    <row r="212" spans="1:17" ht="14.4" customHeight="1" x14ac:dyDescent="0.3">
      <c r="A212" s="399" t="s">
        <v>1469</v>
      </c>
      <c r="B212" s="400" t="s">
        <v>1310</v>
      </c>
      <c r="C212" s="400" t="s">
        <v>1311</v>
      </c>
      <c r="D212" s="400" t="s">
        <v>1374</v>
      </c>
      <c r="E212" s="400" t="s">
        <v>1375</v>
      </c>
      <c r="F212" s="403">
        <v>7</v>
      </c>
      <c r="G212" s="403">
        <v>147</v>
      </c>
      <c r="H212" s="403">
        <v>1</v>
      </c>
      <c r="I212" s="403">
        <v>21</v>
      </c>
      <c r="J212" s="403">
        <v>5</v>
      </c>
      <c r="K212" s="403">
        <v>105</v>
      </c>
      <c r="L212" s="403">
        <v>0.7142857142857143</v>
      </c>
      <c r="M212" s="403">
        <v>21</v>
      </c>
      <c r="N212" s="403">
        <v>17</v>
      </c>
      <c r="O212" s="403">
        <v>357</v>
      </c>
      <c r="P212" s="425">
        <v>2.4285714285714284</v>
      </c>
      <c r="Q212" s="404">
        <v>21</v>
      </c>
    </row>
    <row r="213" spans="1:17" ht="14.4" customHeight="1" x14ac:dyDescent="0.3">
      <c r="A213" s="399" t="s">
        <v>1469</v>
      </c>
      <c r="B213" s="400" t="s">
        <v>1310</v>
      </c>
      <c r="C213" s="400" t="s">
        <v>1311</v>
      </c>
      <c r="D213" s="400" t="s">
        <v>1376</v>
      </c>
      <c r="E213" s="400" t="s">
        <v>1377</v>
      </c>
      <c r="F213" s="403">
        <v>40</v>
      </c>
      <c r="G213" s="403">
        <v>19440</v>
      </c>
      <c r="H213" s="403">
        <v>1</v>
      </c>
      <c r="I213" s="403">
        <v>486</v>
      </c>
      <c r="J213" s="403">
        <v>11</v>
      </c>
      <c r="K213" s="403">
        <v>5346</v>
      </c>
      <c r="L213" s="403">
        <v>0.27500000000000002</v>
      </c>
      <c r="M213" s="403">
        <v>486</v>
      </c>
      <c r="N213" s="403">
        <v>31</v>
      </c>
      <c r="O213" s="403">
        <v>15083</v>
      </c>
      <c r="P213" s="425">
        <v>0.7758744855967078</v>
      </c>
      <c r="Q213" s="404">
        <v>486.54838709677421</v>
      </c>
    </row>
    <row r="214" spans="1:17" ht="14.4" customHeight="1" x14ac:dyDescent="0.3">
      <c r="A214" s="399" t="s">
        <v>1469</v>
      </c>
      <c r="B214" s="400" t="s">
        <v>1310</v>
      </c>
      <c r="C214" s="400" t="s">
        <v>1311</v>
      </c>
      <c r="D214" s="400" t="s">
        <v>1384</v>
      </c>
      <c r="E214" s="400" t="s">
        <v>1385</v>
      </c>
      <c r="F214" s="403">
        <v>29</v>
      </c>
      <c r="G214" s="403">
        <v>1160</v>
      </c>
      <c r="H214" s="403">
        <v>1</v>
      </c>
      <c r="I214" s="403">
        <v>40</v>
      </c>
      <c r="J214" s="403">
        <v>48</v>
      </c>
      <c r="K214" s="403">
        <v>1920</v>
      </c>
      <c r="L214" s="403">
        <v>1.6551724137931034</v>
      </c>
      <c r="M214" s="403">
        <v>40</v>
      </c>
      <c r="N214" s="403">
        <v>35</v>
      </c>
      <c r="O214" s="403">
        <v>1417</v>
      </c>
      <c r="P214" s="425">
        <v>1.221551724137931</v>
      </c>
      <c r="Q214" s="404">
        <v>40.485714285714288</v>
      </c>
    </row>
    <row r="215" spans="1:17" ht="14.4" customHeight="1" x14ac:dyDescent="0.3">
      <c r="A215" s="399" t="s">
        <v>1469</v>
      </c>
      <c r="B215" s="400" t="s">
        <v>1310</v>
      </c>
      <c r="C215" s="400" t="s">
        <v>1311</v>
      </c>
      <c r="D215" s="400" t="s">
        <v>1396</v>
      </c>
      <c r="E215" s="400" t="s">
        <v>1397</v>
      </c>
      <c r="F215" s="403"/>
      <c r="G215" s="403"/>
      <c r="H215" s="403"/>
      <c r="I215" s="403"/>
      <c r="J215" s="403"/>
      <c r="K215" s="403"/>
      <c r="L215" s="403"/>
      <c r="M215" s="403"/>
      <c r="N215" s="403">
        <v>1</v>
      </c>
      <c r="O215" s="403">
        <v>2059</v>
      </c>
      <c r="P215" s="425"/>
      <c r="Q215" s="404">
        <v>2059</v>
      </c>
    </row>
    <row r="216" spans="1:17" ht="14.4" customHeight="1" x14ac:dyDescent="0.3">
      <c r="A216" s="399" t="s">
        <v>1469</v>
      </c>
      <c r="B216" s="400" t="s">
        <v>1310</v>
      </c>
      <c r="C216" s="400" t="s">
        <v>1311</v>
      </c>
      <c r="D216" s="400" t="s">
        <v>1398</v>
      </c>
      <c r="E216" s="400" t="s">
        <v>1399</v>
      </c>
      <c r="F216" s="403"/>
      <c r="G216" s="403"/>
      <c r="H216" s="403"/>
      <c r="I216" s="403"/>
      <c r="J216" s="403">
        <v>1</v>
      </c>
      <c r="K216" s="403">
        <v>604</v>
      </c>
      <c r="L216" s="403"/>
      <c r="M216" s="403">
        <v>604</v>
      </c>
      <c r="N216" s="403">
        <v>2</v>
      </c>
      <c r="O216" s="403">
        <v>1208</v>
      </c>
      <c r="P216" s="425"/>
      <c r="Q216" s="404">
        <v>604</v>
      </c>
    </row>
    <row r="217" spans="1:17" ht="14.4" customHeight="1" x14ac:dyDescent="0.3">
      <c r="A217" s="399" t="s">
        <v>1469</v>
      </c>
      <c r="B217" s="400" t="s">
        <v>1310</v>
      </c>
      <c r="C217" s="400" t="s">
        <v>1311</v>
      </c>
      <c r="D217" s="400" t="s">
        <v>1400</v>
      </c>
      <c r="E217" s="400" t="s">
        <v>1401</v>
      </c>
      <c r="F217" s="403">
        <v>2</v>
      </c>
      <c r="G217" s="403">
        <v>1922</v>
      </c>
      <c r="H217" s="403">
        <v>1</v>
      </c>
      <c r="I217" s="403">
        <v>961</v>
      </c>
      <c r="J217" s="403">
        <v>2</v>
      </c>
      <c r="K217" s="403">
        <v>1922</v>
      </c>
      <c r="L217" s="403">
        <v>1</v>
      </c>
      <c r="M217" s="403">
        <v>961</v>
      </c>
      <c r="N217" s="403">
        <v>4</v>
      </c>
      <c r="O217" s="403">
        <v>3847</v>
      </c>
      <c r="P217" s="425">
        <v>2.0015608740894901</v>
      </c>
      <c r="Q217" s="404">
        <v>961.75</v>
      </c>
    </row>
    <row r="218" spans="1:17" ht="14.4" customHeight="1" x14ac:dyDescent="0.3">
      <c r="A218" s="399" t="s">
        <v>1469</v>
      </c>
      <c r="B218" s="400" t="s">
        <v>1310</v>
      </c>
      <c r="C218" s="400" t="s">
        <v>1311</v>
      </c>
      <c r="D218" s="400" t="s">
        <v>1412</v>
      </c>
      <c r="E218" s="400" t="s">
        <v>1413</v>
      </c>
      <c r="F218" s="403">
        <v>40</v>
      </c>
      <c r="G218" s="403">
        <v>9760</v>
      </c>
      <c r="H218" s="403">
        <v>1</v>
      </c>
      <c r="I218" s="403">
        <v>244</v>
      </c>
      <c r="J218" s="403">
        <v>62</v>
      </c>
      <c r="K218" s="403">
        <v>15190</v>
      </c>
      <c r="L218" s="403">
        <v>1.5563524590163935</v>
      </c>
      <c r="M218" s="403">
        <v>245</v>
      </c>
      <c r="N218" s="403">
        <v>34</v>
      </c>
      <c r="O218" s="403">
        <v>8386</v>
      </c>
      <c r="P218" s="425">
        <v>0.85922131147540981</v>
      </c>
      <c r="Q218" s="404">
        <v>246.64705882352942</v>
      </c>
    </row>
    <row r="219" spans="1:17" ht="14.4" customHeight="1" x14ac:dyDescent="0.3">
      <c r="A219" s="399" t="s">
        <v>1469</v>
      </c>
      <c r="B219" s="400" t="s">
        <v>1310</v>
      </c>
      <c r="C219" s="400" t="s">
        <v>1311</v>
      </c>
      <c r="D219" s="400" t="s">
        <v>1418</v>
      </c>
      <c r="E219" s="400" t="s">
        <v>1419</v>
      </c>
      <c r="F219" s="403"/>
      <c r="G219" s="403"/>
      <c r="H219" s="403"/>
      <c r="I219" s="403"/>
      <c r="J219" s="403"/>
      <c r="K219" s="403"/>
      <c r="L219" s="403"/>
      <c r="M219" s="403"/>
      <c r="N219" s="403">
        <v>2</v>
      </c>
      <c r="O219" s="403">
        <v>304</v>
      </c>
      <c r="P219" s="425"/>
      <c r="Q219" s="404">
        <v>152</v>
      </c>
    </row>
    <row r="220" spans="1:17" ht="14.4" customHeight="1" x14ac:dyDescent="0.3">
      <c r="A220" s="399" t="s">
        <v>1470</v>
      </c>
      <c r="B220" s="400" t="s">
        <v>1310</v>
      </c>
      <c r="C220" s="400" t="s">
        <v>1311</v>
      </c>
      <c r="D220" s="400" t="s">
        <v>1312</v>
      </c>
      <c r="E220" s="400" t="s">
        <v>1313</v>
      </c>
      <c r="F220" s="403">
        <v>76</v>
      </c>
      <c r="G220" s="403">
        <v>12008</v>
      </c>
      <c r="H220" s="403">
        <v>1</v>
      </c>
      <c r="I220" s="403">
        <v>158</v>
      </c>
      <c r="J220" s="403">
        <v>99</v>
      </c>
      <c r="K220" s="403">
        <v>15741</v>
      </c>
      <c r="L220" s="403">
        <v>1.3108760826115922</v>
      </c>
      <c r="M220" s="403">
        <v>159</v>
      </c>
      <c r="N220" s="403">
        <v>88</v>
      </c>
      <c r="O220" s="403">
        <v>14022</v>
      </c>
      <c r="P220" s="425">
        <v>1.1677215189873418</v>
      </c>
      <c r="Q220" s="404">
        <v>159.34090909090909</v>
      </c>
    </row>
    <row r="221" spans="1:17" ht="14.4" customHeight="1" x14ac:dyDescent="0.3">
      <c r="A221" s="399" t="s">
        <v>1470</v>
      </c>
      <c r="B221" s="400" t="s">
        <v>1310</v>
      </c>
      <c r="C221" s="400" t="s">
        <v>1311</v>
      </c>
      <c r="D221" s="400" t="s">
        <v>1326</v>
      </c>
      <c r="E221" s="400" t="s">
        <v>1327</v>
      </c>
      <c r="F221" s="403"/>
      <c r="G221" s="403"/>
      <c r="H221" s="403"/>
      <c r="I221" s="403"/>
      <c r="J221" s="403">
        <v>3</v>
      </c>
      <c r="K221" s="403">
        <v>3495</v>
      </c>
      <c r="L221" s="403"/>
      <c r="M221" s="403">
        <v>1165</v>
      </c>
      <c r="N221" s="403">
        <v>14</v>
      </c>
      <c r="O221" s="403">
        <v>16319</v>
      </c>
      <c r="P221" s="425"/>
      <c r="Q221" s="404">
        <v>1165.6428571428571</v>
      </c>
    </row>
    <row r="222" spans="1:17" ht="14.4" customHeight="1" x14ac:dyDescent="0.3">
      <c r="A222" s="399" t="s">
        <v>1470</v>
      </c>
      <c r="B222" s="400" t="s">
        <v>1310</v>
      </c>
      <c r="C222" s="400" t="s">
        <v>1311</v>
      </c>
      <c r="D222" s="400" t="s">
        <v>1328</v>
      </c>
      <c r="E222" s="400" t="s">
        <v>1329</v>
      </c>
      <c r="F222" s="403">
        <v>1611</v>
      </c>
      <c r="G222" s="403">
        <v>62829</v>
      </c>
      <c r="H222" s="403">
        <v>1</v>
      </c>
      <c r="I222" s="403">
        <v>39</v>
      </c>
      <c r="J222" s="403">
        <v>2193</v>
      </c>
      <c r="K222" s="403">
        <v>85527</v>
      </c>
      <c r="L222" s="403">
        <v>1.361266294227188</v>
      </c>
      <c r="M222" s="403">
        <v>39</v>
      </c>
      <c r="N222" s="403">
        <v>994</v>
      </c>
      <c r="O222" s="403">
        <v>39287</v>
      </c>
      <c r="P222" s="425">
        <v>0.62530041859650798</v>
      </c>
      <c r="Q222" s="404">
        <v>39.524144869215291</v>
      </c>
    </row>
    <row r="223" spans="1:17" ht="14.4" customHeight="1" x14ac:dyDescent="0.3">
      <c r="A223" s="399" t="s">
        <v>1470</v>
      </c>
      <c r="B223" s="400" t="s">
        <v>1310</v>
      </c>
      <c r="C223" s="400" t="s">
        <v>1311</v>
      </c>
      <c r="D223" s="400" t="s">
        <v>1332</v>
      </c>
      <c r="E223" s="400" t="s">
        <v>1333</v>
      </c>
      <c r="F223" s="403"/>
      <c r="G223" s="403"/>
      <c r="H223" s="403"/>
      <c r="I223" s="403"/>
      <c r="J223" s="403">
        <v>4</v>
      </c>
      <c r="K223" s="403">
        <v>1528</v>
      </c>
      <c r="L223" s="403"/>
      <c r="M223" s="403">
        <v>382</v>
      </c>
      <c r="N223" s="403">
        <v>2</v>
      </c>
      <c r="O223" s="403">
        <v>766</v>
      </c>
      <c r="P223" s="425"/>
      <c r="Q223" s="404">
        <v>383</v>
      </c>
    </row>
    <row r="224" spans="1:17" ht="14.4" customHeight="1" x14ac:dyDescent="0.3">
      <c r="A224" s="399" t="s">
        <v>1470</v>
      </c>
      <c r="B224" s="400" t="s">
        <v>1310</v>
      </c>
      <c r="C224" s="400" t="s">
        <v>1311</v>
      </c>
      <c r="D224" s="400" t="s">
        <v>1334</v>
      </c>
      <c r="E224" s="400" t="s">
        <v>1335</v>
      </c>
      <c r="F224" s="403">
        <v>20</v>
      </c>
      <c r="G224" s="403">
        <v>720</v>
      </c>
      <c r="H224" s="403">
        <v>1</v>
      </c>
      <c r="I224" s="403">
        <v>36</v>
      </c>
      <c r="J224" s="403">
        <v>4</v>
      </c>
      <c r="K224" s="403">
        <v>148</v>
      </c>
      <c r="L224" s="403">
        <v>0.20555555555555555</v>
      </c>
      <c r="M224" s="403">
        <v>37</v>
      </c>
      <c r="N224" s="403">
        <v>4</v>
      </c>
      <c r="O224" s="403">
        <v>148</v>
      </c>
      <c r="P224" s="425">
        <v>0.20555555555555555</v>
      </c>
      <c r="Q224" s="404">
        <v>37</v>
      </c>
    </row>
    <row r="225" spans="1:17" ht="14.4" customHeight="1" x14ac:dyDescent="0.3">
      <c r="A225" s="399" t="s">
        <v>1470</v>
      </c>
      <c r="B225" s="400" t="s">
        <v>1310</v>
      </c>
      <c r="C225" s="400" t="s">
        <v>1311</v>
      </c>
      <c r="D225" s="400" t="s">
        <v>1338</v>
      </c>
      <c r="E225" s="400" t="s">
        <v>1339</v>
      </c>
      <c r="F225" s="403"/>
      <c r="G225" s="403"/>
      <c r="H225" s="403"/>
      <c r="I225" s="403"/>
      <c r="J225" s="403">
        <v>3</v>
      </c>
      <c r="K225" s="403">
        <v>1332</v>
      </c>
      <c r="L225" s="403"/>
      <c r="M225" s="403">
        <v>444</v>
      </c>
      <c r="N225" s="403"/>
      <c r="O225" s="403"/>
      <c r="P225" s="425"/>
      <c r="Q225" s="404"/>
    </row>
    <row r="226" spans="1:17" ht="14.4" customHeight="1" x14ac:dyDescent="0.3">
      <c r="A226" s="399" t="s">
        <v>1470</v>
      </c>
      <c r="B226" s="400" t="s">
        <v>1310</v>
      </c>
      <c r="C226" s="400" t="s">
        <v>1311</v>
      </c>
      <c r="D226" s="400" t="s">
        <v>1342</v>
      </c>
      <c r="E226" s="400" t="s">
        <v>1343</v>
      </c>
      <c r="F226" s="403">
        <v>1</v>
      </c>
      <c r="G226" s="403">
        <v>490</v>
      </c>
      <c r="H226" s="403">
        <v>1</v>
      </c>
      <c r="I226" s="403">
        <v>490</v>
      </c>
      <c r="J226" s="403">
        <v>1</v>
      </c>
      <c r="K226" s="403">
        <v>490</v>
      </c>
      <c r="L226" s="403">
        <v>1</v>
      </c>
      <c r="M226" s="403">
        <v>490</v>
      </c>
      <c r="N226" s="403"/>
      <c r="O226" s="403"/>
      <c r="P226" s="425"/>
      <c r="Q226" s="404"/>
    </row>
    <row r="227" spans="1:17" ht="14.4" customHeight="1" x14ac:dyDescent="0.3">
      <c r="A227" s="399" t="s">
        <v>1470</v>
      </c>
      <c r="B227" s="400" t="s">
        <v>1310</v>
      </c>
      <c r="C227" s="400" t="s">
        <v>1311</v>
      </c>
      <c r="D227" s="400" t="s">
        <v>1344</v>
      </c>
      <c r="E227" s="400" t="s">
        <v>1345</v>
      </c>
      <c r="F227" s="403">
        <v>8</v>
      </c>
      <c r="G227" s="403">
        <v>248</v>
      </c>
      <c r="H227" s="403">
        <v>1</v>
      </c>
      <c r="I227" s="403">
        <v>31</v>
      </c>
      <c r="J227" s="403">
        <v>4</v>
      </c>
      <c r="K227" s="403">
        <v>124</v>
      </c>
      <c r="L227" s="403">
        <v>0.5</v>
      </c>
      <c r="M227" s="403">
        <v>31</v>
      </c>
      <c r="N227" s="403">
        <v>1</v>
      </c>
      <c r="O227" s="403">
        <v>31</v>
      </c>
      <c r="P227" s="425">
        <v>0.125</v>
      </c>
      <c r="Q227" s="404">
        <v>31</v>
      </c>
    </row>
    <row r="228" spans="1:17" ht="14.4" customHeight="1" x14ac:dyDescent="0.3">
      <c r="A228" s="399" t="s">
        <v>1470</v>
      </c>
      <c r="B228" s="400" t="s">
        <v>1310</v>
      </c>
      <c r="C228" s="400" t="s">
        <v>1311</v>
      </c>
      <c r="D228" s="400" t="s">
        <v>1352</v>
      </c>
      <c r="E228" s="400" t="s">
        <v>1353</v>
      </c>
      <c r="F228" s="403">
        <v>4</v>
      </c>
      <c r="G228" s="403">
        <v>920</v>
      </c>
      <c r="H228" s="403">
        <v>1</v>
      </c>
      <c r="I228" s="403">
        <v>230</v>
      </c>
      <c r="J228" s="403">
        <v>9</v>
      </c>
      <c r="K228" s="403">
        <v>2079</v>
      </c>
      <c r="L228" s="403">
        <v>2.2597826086956521</v>
      </c>
      <c r="M228" s="403">
        <v>231</v>
      </c>
      <c r="N228" s="403">
        <v>4</v>
      </c>
      <c r="O228" s="403">
        <v>926</v>
      </c>
      <c r="P228" s="425">
        <v>1.0065217391304349</v>
      </c>
      <c r="Q228" s="404">
        <v>231.5</v>
      </c>
    </row>
    <row r="229" spans="1:17" ht="14.4" customHeight="1" x14ac:dyDescent="0.3">
      <c r="A229" s="399" t="s">
        <v>1470</v>
      </c>
      <c r="B229" s="400" t="s">
        <v>1310</v>
      </c>
      <c r="C229" s="400" t="s">
        <v>1311</v>
      </c>
      <c r="D229" s="400" t="s">
        <v>1360</v>
      </c>
      <c r="E229" s="400" t="s">
        <v>1361</v>
      </c>
      <c r="F229" s="403">
        <v>42</v>
      </c>
      <c r="G229" s="403">
        <v>672</v>
      </c>
      <c r="H229" s="403">
        <v>1</v>
      </c>
      <c r="I229" s="403">
        <v>16</v>
      </c>
      <c r="J229" s="403">
        <v>31</v>
      </c>
      <c r="K229" s="403">
        <v>496</v>
      </c>
      <c r="L229" s="403">
        <v>0.73809523809523814</v>
      </c>
      <c r="M229" s="403">
        <v>16</v>
      </c>
      <c r="N229" s="403">
        <v>54</v>
      </c>
      <c r="O229" s="403">
        <v>864</v>
      </c>
      <c r="P229" s="425">
        <v>1.2857142857142858</v>
      </c>
      <c r="Q229" s="404">
        <v>16</v>
      </c>
    </row>
    <row r="230" spans="1:17" ht="14.4" customHeight="1" x14ac:dyDescent="0.3">
      <c r="A230" s="399" t="s">
        <v>1470</v>
      </c>
      <c r="B230" s="400" t="s">
        <v>1310</v>
      </c>
      <c r="C230" s="400" t="s">
        <v>1311</v>
      </c>
      <c r="D230" s="400" t="s">
        <v>1362</v>
      </c>
      <c r="E230" s="400" t="s">
        <v>1363</v>
      </c>
      <c r="F230" s="403">
        <v>3</v>
      </c>
      <c r="G230" s="403">
        <v>393</v>
      </c>
      <c r="H230" s="403">
        <v>1</v>
      </c>
      <c r="I230" s="403">
        <v>131</v>
      </c>
      <c r="J230" s="403"/>
      <c r="K230" s="403"/>
      <c r="L230" s="403"/>
      <c r="M230" s="403"/>
      <c r="N230" s="403">
        <v>1</v>
      </c>
      <c r="O230" s="403">
        <v>133</v>
      </c>
      <c r="P230" s="425">
        <v>0.33842239185750639</v>
      </c>
      <c r="Q230" s="404">
        <v>133</v>
      </c>
    </row>
    <row r="231" spans="1:17" ht="14.4" customHeight="1" x14ac:dyDescent="0.3">
      <c r="A231" s="399" t="s">
        <v>1470</v>
      </c>
      <c r="B231" s="400" t="s">
        <v>1310</v>
      </c>
      <c r="C231" s="400" t="s">
        <v>1311</v>
      </c>
      <c r="D231" s="400" t="s">
        <v>1364</v>
      </c>
      <c r="E231" s="400" t="s">
        <v>1365</v>
      </c>
      <c r="F231" s="403">
        <v>4</v>
      </c>
      <c r="G231" s="403">
        <v>404</v>
      </c>
      <c r="H231" s="403">
        <v>1</v>
      </c>
      <c r="I231" s="403">
        <v>101</v>
      </c>
      <c r="J231" s="403">
        <v>7</v>
      </c>
      <c r="K231" s="403">
        <v>714</v>
      </c>
      <c r="L231" s="403">
        <v>1.7673267326732673</v>
      </c>
      <c r="M231" s="403">
        <v>102</v>
      </c>
      <c r="N231" s="403">
        <v>4</v>
      </c>
      <c r="O231" s="403">
        <v>412</v>
      </c>
      <c r="P231" s="425">
        <v>1.0198019801980198</v>
      </c>
      <c r="Q231" s="404">
        <v>103</v>
      </c>
    </row>
    <row r="232" spans="1:17" ht="14.4" customHeight="1" x14ac:dyDescent="0.3">
      <c r="A232" s="399" t="s">
        <v>1470</v>
      </c>
      <c r="B232" s="400" t="s">
        <v>1310</v>
      </c>
      <c r="C232" s="400" t="s">
        <v>1311</v>
      </c>
      <c r="D232" s="400" t="s">
        <v>1368</v>
      </c>
      <c r="E232" s="400" t="s">
        <v>1369</v>
      </c>
      <c r="F232" s="403">
        <v>1014</v>
      </c>
      <c r="G232" s="403">
        <v>113568</v>
      </c>
      <c r="H232" s="403">
        <v>1</v>
      </c>
      <c r="I232" s="403">
        <v>112</v>
      </c>
      <c r="J232" s="403">
        <v>1123</v>
      </c>
      <c r="K232" s="403">
        <v>126899</v>
      </c>
      <c r="L232" s="403">
        <v>1.117383417864187</v>
      </c>
      <c r="M232" s="403">
        <v>113</v>
      </c>
      <c r="N232" s="403">
        <v>802</v>
      </c>
      <c r="O232" s="403">
        <v>91474</v>
      </c>
      <c r="P232" s="425">
        <v>0.80545576218653137</v>
      </c>
      <c r="Q232" s="404">
        <v>114.0573566084788</v>
      </c>
    </row>
    <row r="233" spans="1:17" ht="14.4" customHeight="1" x14ac:dyDescent="0.3">
      <c r="A233" s="399" t="s">
        <v>1470</v>
      </c>
      <c r="B233" s="400" t="s">
        <v>1310</v>
      </c>
      <c r="C233" s="400" t="s">
        <v>1311</v>
      </c>
      <c r="D233" s="400" t="s">
        <v>1370</v>
      </c>
      <c r="E233" s="400" t="s">
        <v>1371</v>
      </c>
      <c r="F233" s="403">
        <v>65</v>
      </c>
      <c r="G233" s="403">
        <v>5395</v>
      </c>
      <c r="H233" s="403">
        <v>1</v>
      </c>
      <c r="I233" s="403">
        <v>83</v>
      </c>
      <c r="J233" s="403">
        <v>55</v>
      </c>
      <c r="K233" s="403">
        <v>4620</v>
      </c>
      <c r="L233" s="403">
        <v>0.85634847080630216</v>
      </c>
      <c r="M233" s="403">
        <v>84</v>
      </c>
      <c r="N233" s="403">
        <v>57</v>
      </c>
      <c r="O233" s="403">
        <v>4822</v>
      </c>
      <c r="P233" s="425">
        <v>0.89379054680259495</v>
      </c>
      <c r="Q233" s="404">
        <v>84.596491228070178</v>
      </c>
    </row>
    <row r="234" spans="1:17" ht="14.4" customHeight="1" x14ac:dyDescent="0.3">
      <c r="A234" s="399" t="s">
        <v>1470</v>
      </c>
      <c r="B234" s="400" t="s">
        <v>1310</v>
      </c>
      <c r="C234" s="400" t="s">
        <v>1311</v>
      </c>
      <c r="D234" s="400" t="s">
        <v>1372</v>
      </c>
      <c r="E234" s="400" t="s">
        <v>1373</v>
      </c>
      <c r="F234" s="403">
        <v>9</v>
      </c>
      <c r="G234" s="403">
        <v>855</v>
      </c>
      <c r="H234" s="403">
        <v>1</v>
      </c>
      <c r="I234" s="403">
        <v>95</v>
      </c>
      <c r="J234" s="403">
        <v>18</v>
      </c>
      <c r="K234" s="403">
        <v>1728</v>
      </c>
      <c r="L234" s="403">
        <v>2.0210526315789474</v>
      </c>
      <c r="M234" s="403">
        <v>96</v>
      </c>
      <c r="N234" s="403">
        <v>4</v>
      </c>
      <c r="O234" s="403">
        <v>387</v>
      </c>
      <c r="P234" s="425">
        <v>0.45263157894736844</v>
      </c>
      <c r="Q234" s="404">
        <v>96.75</v>
      </c>
    </row>
    <row r="235" spans="1:17" ht="14.4" customHeight="1" x14ac:dyDescent="0.3">
      <c r="A235" s="399" t="s">
        <v>1470</v>
      </c>
      <c r="B235" s="400" t="s">
        <v>1310</v>
      </c>
      <c r="C235" s="400" t="s">
        <v>1311</v>
      </c>
      <c r="D235" s="400" t="s">
        <v>1374</v>
      </c>
      <c r="E235" s="400" t="s">
        <v>1375</v>
      </c>
      <c r="F235" s="403">
        <v>53</v>
      </c>
      <c r="G235" s="403">
        <v>1113</v>
      </c>
      <c r="H235" s="403">
        <v>1</v>
      </c>
      <c r="I235" s="403">
        <v>21</v>
      </c>
      <c r="J235" s="403">
        <v>67</v>
      </c>
      <c r="K235" s="403">
        <v>1407</v>
      </c>
      <c r="L235" s="403">
        <v>1.2641509433962264</v>
      </c>
      <c r="M235" s="403">
        <v>21</v>
      </c>
      <c r="N235" s="403">
        <v>139</v>
      </c>
      <c r="O235" s="403">
        <v>2919</v>
      </c>
      <c r="P235" s="425">
        <v>2.6226415094339623</v>
      </c>
      <c r="Q235" s="404">
        <v>21</v>
      </c>
    </row>
    <row r="236" spans="1:17" ht="14.4" customHeight="1" x14ac:dyDescent="0.3">
      <c r="A236" s="399" t="s">
        <v>1470</v>
      </c>
      <c r="B236" s="400" t="s">
        <v>1310</v>
      </c>
      <c r="C236" s="400" t="s">
        <v>1311</v>
      </c>
      <c r="D236" s="400" t="s">
        <v>1376</v>
      </c>
      <c r="E236" s="400" t="s">
        <v>1377</v>
      </c>
      <c r="F236" s="403">
        <v>79</v>
      </c>
      <c r="G236" s="403">
        <v>38394</v>
      </c>
      <c r="H236" s="403">
        <v>1</v>
      </c>
      <c r="I236" s="403">
        <v>486</v>
      </c>
      <c r="J236" s="403">
        <v>57</v>
      </c>
      <c r="K236" s="403">
        <v>27702</v>
      </c>
      <c r="L236" s="403">
        <v>0.72151898734177211</v>
      </c>
      <c r="M236" s="403">
        <v>486</v>
      </c>
      <c r="N236" s="403">
        <v>120</v>
      </c>
      <c r="O236" s="403">
        <v>58388</v>
      </c>
      <c r="P236" s="425">
        <v>1.5207584518414337</v>
      </c>
      <c r="Q236" s="404">
        <v>486.56666666666666</v>
      </c>
    </row>
    <row r="237" spans="1:17" ht="14.4" customHeight="1" x14ac:dyDescent="0.3">
      <c r="A237" s="399" t="s">
        <v>1470</v>
      </c>
      <c r="B237" s="400" t="s">
        <v>1310</v>
      </c>
      <c r="C237" s="400" t="s">
        <v>1311</v>
      </c>
      <c r="D237" s="400" t="s">
        <v>1384</v>
      </c>
      <c r="E237" s="400" t="s">
        <v>1385</v>
      </c>
      <c r="F237" s="403">
        <v>57</v>
      </c>
      <c r="G237" s="403">
        <v>2280</v>
      </c>
      <c r="H237" s="403">
        <v>1</v>
      </c>
      <c r="I237" s="403">
        <v>40</v>
      </c>
      <c r="J237" s="403">
        <v>41</v>
      </c>
      <c r="K237" s="403">
        <v>1640</v>
      </c>
      <c r="L237" s="403">
        <v>0.7192982456140351</v>
      </c>
      <c r="M237" s="403">
        <v>40</v>
      </c>
      <c r="N237" s="403">
        <v>28</v>
      </c>
      <c r="O237" s="403">
        <v>1136</v>
      </c>
      <c r="P237" s="425">
        <v>0.49824561403508771</v>
      </c>
      <c r="Q237" s="404">
        <v>40.571428571428569</v>
      </c>
    </row>
    <row r="238" spans="1:17" ht="14.4" customHeight="1" x14ac:dyDescent="0.3">
      <c r="A238" s="399" t="s">
        <v>1470</v>
      </c>
      <c r="B238" s="400" t="s">
        <v>1310</v>
      </c>
      <c r="C238" s="400" t="s">
        <v>1311</v>
      </c>
      <c r="D238" s="400" t="s">
        <v>1398</v>
      </c>
      <c r="E238" s="400" t="s">
        <v>1399</v>
      </c>
      <c r="F238" s="403">
        <v>2</v>
      </c>
      <c r="G238" s="403">
        <v>1206</v>
      </c>
      <c r="H238" s="403">
        <v>1</v>
      </c>
      <c r="I238" s="403">
        <v>603</v>
      </c>
      <c r="J238" s="403">
        <v>1</v>
      </c>
      <c r="K238" s="403">
        <v>604</v>
      </c>
      <c r="L238" s="403">
        <v>0.50082918739635163</v>
      </c>
      <c r="M238" s="403">
        <v>604</v>
      </c>
      <c r="N238" s="403">
        <v>1</v>
      </c>
      <c r="O238" s="403">
        <v>604</v>
      </c>
      <c r="P238" s="425">
        <v>0.50082918739635163</v>
      </c>
      <c r="Q238" s="404">
        <v>604</v>
      </c>
    </row>
    <row r="239" spans="1:17" ht="14.4" customHeight="1" x14ac:dyDescent="0.3">
      <c r="A239" s="399" t="s">
        <v>1470</v>
      </c>
      <c r="B239" s="400" t="s">
        <v>1310</v>
      </c>
      <c r="C239" s="400" t="s">
        <v>1311</v>
      </c>
      <c r="D239" s="400" t="s">
        <v>1404</v>
      </c>
      <c r="E239" s="400" t="s">
        <v>1405</v>
      </c>
      <c r="F239" s="403">
        <v>2</v>
      </c>
      <c r="G239" s="403">
        <v>1010</v>
      </c>
      <c r="H239" s="403">
        <v>1</v>
      </c>
      <c r="I239" s="403">
        <v>505</v>
      </c>
      <c r="J239" s="403"/>
      <c r="K239" s="403"/>
      <c r="L239" s="403"/>
      <c r="M239" s="403"/>
      <c r="N239" s="403">
        <v>1</v>
      </c>
      <c r="O239" s="403">
        <v>508</v>
      </c>
      <c r="P239" s="425">
        <v>0.50297029702970297</v>
      </c>
      <c r="Q239" s="404">
        <v>508</v>
      </c>
    </row>
    <row r="240" spans="1:17" ht="14.4" customHeight="1" x14ac:dyDescent="0.3">
      <c r="A240" s="399" t="s">
        <v>1470</v>
      </c>
      <c r="B240" s="400" t="s">
        <v>1310</v>
      </c>
      <c r="C240" s="400" t="s">
        <v>1311</v>
      </c>
      <c r="D240" s="400" t="s">
        <v>1412</v>
      </c>
      <c r="E240" s="400" t="s">
        <v>1413</v>
      </c>
      <c r="F240" s="403">
        <v>4</v>
      </c>
      <c r="G240" s="403">
        <v>976</v>
      </c>
      <c r="H240" s="403">
        <v>1</v>
      </c>
      <c r="I240" s="403">
        <v>244</v>
      </c>
      <c r="J240" s="403">
        <v>9</v>
      </c>
      <c r="K240" s="403">
        <v>2205</v>
      </c>
      <c r="L240" s="403">
        <v>2.2592213114754101</v>
      </c>
      <c r="M240" s="403">
        <v>245</v>
      </c>
      <c r="N240" s="403">
        <v>4</v>
      </c>
      <c r="O240" s="403">
        <v>982</v>
      </c>
      <c r="P240" s="425">
        <v>1.0061475409836065</v>
      </c>
      <c r="Q240" s="404">
        <v>245.5</v>
      </c>
    </row>
    <row r="241" spans="1:17" ht="14.4" customHeight="1" x14ac:dyDescent="0.3">
      <c r="A241" s="399" t="s">
        <v>1470</v>
      </c>
      <c r="B241" s="400" t="s">
        <v>1310</v>
      </c>
      <c r="C241" s="400" t="s">
        <v>1311</v>
      </c>
      <c r="D241" s="400" t="s">
        <v>1418</v>
      </c>
      <c r="E241" s="400" t="s">
        <v>1419</v>
      </c>
      <c r="F241" s="403">
        <v>2</v>
      </c>
      <c r="G241" s="403">
        <v>302</v>
      </c>
      <c r="H241" s="403">
        <v>1</v>
      </c>
      <c r="I241" s="403">
        <v>151</v>
      </c>
      <c r="J241" s="403"/>
      <c r="K241" s="403"/>
      <c r="L241" s="403"/>
      <c r="M241" s="403"/>
      <c r="N241" s="403"/>
      <c r="O241" s="403"/>
      <c r="P241" s="425"/>
      <c r="Q241" s="404"/>
    </row>
    <row r="242" spans="1:17" ht="14.4" customHeight="1" x14ac:dyDescent="0.3">
      <c r="A242" s="399" t="s">
        <v>1470</v>
      </c>
      <c r="B242" s="400" t="s">
        <v>1310</v>
      </c>
      <c r="C242" s="400" t="s">
        <v>1311</v>
      </c>
      <c r="D242" s="400" t="s">
        <v>1420</v>
      </c>
      <c r="E242" s="400" t="s">
        <v>1421</v>
      </c>
      <c r="F242" s="403">
        <v>195</v>
      </c>
      <c r="G242" s="403">
        <v>5265</v>
      </c>
      <c r="H242" s="403">
        <v>1</v>
      </c>
      <c r="I242" s="403">
        <v>27</v>
      </c>
      <c r="J242" s="403">
        <v>298</v>
      </c>
      <c r="K242" s="403">
        <v>8046</v>
      </c>
      <c r="L242" s="403">
        <v>1.5282051282051281</v>
      </c>
      <c r="M242" s="403">
        <v>27</v>
      </c>
      <c r="N242" s="403">
        <v>118</v>
      </c>
      <c r="O242" s="403">
        <v>3186</v>
      </c>
      <c r="P242" s="425">
        <v>0.60512820512820509</v>
      </c>
      <c r="Q242" s="404">
        <v>27</v>
      </c>
    </row>
    <row r="243" spans="1:17" ht="14.4" customHeight="1" x14ac:dyDescent="0.3">
      <c r="A243" s="399" t="s">
        <v>1471</v>
      </c>
      <c r="B243" s="400" t="s">
        <v>1310</v>
      </c>
      <c r="C243" s="400" t="s">
        <v>1311</v>
      </c>
      <c r="D243" s="400" t="s">
        <v>1312</v>
      </c>
      <c r="E243" s="400" t="s">
        <v>1313</v>
      </c>
      <c r="F243" s="403">
        <v>477</v>
      </c>
      <c r="G243" s="403">
        <v>75366</v>
      </c>
      <c r="H243" s="403">
        <v>1</v>
      </c>
      <c r="I243" s="403">
        <v>158</v>
      </c>
      <c r="J243" s="403">
        <v>382</v>
      </c>
      <c r="K243" s="403">
        <v>60738</v>
      </c>
      <c r="L243" s="403">
        <v>0.80590717299578063</v>
      </c>
      <c r="M243" s="403">
        <v>159</v>
      </c>
      <c r="N243" s="403">
        <v>425</v>
      </c>
      <c r="O243" s="403">
        <v>67737</v>
      </c>
      <c r="P243" s="425">
        <v>0.89877398296313993</v>
      </c>
      <c r="Q243" s="404">
        <v>159.38117647058823</v>
      </c>
    </row>
    <row r="244" spans="1:17" ht="14.4" customHeight="1" x14ac:dyDescent="0.3">
      <c r="A244" s="399" t="s">
        <v>1471</v>
      </c>
      <c r="B244" s="400" t="s">
        <v>1310</v>
      </c>
      <c r="C244" s="400" t="s">
        <v>1311</v>
      </c>
      <c r="D244" s="400" t="s">
        <v>1326</v>
      </c>
      <c r="E244" s="400" t="s">
        <v>1327</v>
      </c>
      <c r="F244" s="403">
        <v>28</v>
      </c>
      <c r="G244" s="403">
        <v>32592</v>
      </c>
      <c r="H244" s="403">
        <v>1</v>
      </c>
      <c r="I244" s="403">
        <v>1164</v>
      </c>
      <c r="J244" s="403">
        <v>29</v>
      </c>
      <c r="K244" s="403">
        <v>33785</v>
      </c>
      <c r="L244" s="403">
        <v>1.0366040746195386</v>
      </c>
      <c r="M244" s="403">
        <v>1165</v>
      </c>
      <c r="N244" s="403">
        <v>24</v>
      </c>
      <c r="O244" s="403">
        <v>27978</v>
      </c>
      <c r="P244" s="425">
        <v>0.85843151693667152</v>
      </c>
      <c r="Q244" s="404">
        <v>1165.75</v>
      </c>
    </row>
    <row r="245" spans="1:17" ht="14.4" customHeight="1" x14ac:dyDescent="0.3">
      <c r="A245" s="399" t="s">
        <v>1471</v>
      </c>
      <c r="B245" s="400" t="s">
        <v>1310</v>
      </c>
      <c r="C245" s="400" t="s">
        <v>1311</v>
      </c>
      <c r="D245" s="400" t="s">
        <v>1328</v>
      </c>
      <c r="E245" s="400" t="s">
        <v>1329</v>
      </c>
      <c r="F245" s="403">
        <v>1512</v>
      </c>
      <c r="G245" s="403">
        <v>58968</v>
      </c>
      <c r="H245" s="403">
        <v>1</v>
      </c>
      <c r="I245" s="403">
        <v>39</v>
      </c>
      <c r="J245" s="403">
        <v>2106</v>
      </c>
      <c r="K245" s="403">
        <v>82134</v>
      </c>
      <c r="L245" s="403">
        <v>1.3928571428571428</v>
      </c>
      <c r="M245" s="403">
        <v>39</v>
      </c>
      <c r="N245" s="403">
        <v>1667</v>
      </c>
      <c r="O245" s="403">
        <v>65675</v>
      </c>
      <c r="P245" s="425">
        <v>1.1137396554063221</v>
      </c>
      <c r="Q245" s="404">
        <v>39.39712057588482</v>
      </c>
    </row>
    <row r="246" spans="1:17" ht="14.4" customHeight="1" x14ac:dyDescent="0.3">
      <c r="A246" s="399" t="s">
        <v>1471</v>
      </c>
      <c r="B246" s="400" t="s">
        <v>1310</v>
      </c>
      <c r="C246" s="400" t="s">
        <v>1311</v>
      </c>
      <c r="D246" s="400" t="s">
        <v>1330</v>
      </c>
      <c r="E246" s="400" t="s">
        <v>1331</v>
      </c>
      <c r="F246" s="403">
        <v>2</v>
      </c>
      <c r="G246" s="403">
        <v>808</v>
      </c>
      <c r="H246" s="403">
        <v>1</v>
      </c>
      <c r="I246" s="403">
        <v>404</v>
      </c>
      <c r="J246" s="403"/>
      <c r="K246" s="403"/>
      <c r="L246" s="403"/>
      <c r="M246" s="403"/>
      <c r="N246" s="403"/>
      <c r="O246" s="403"/>
      <c r="P246" s="425"/>
      <c r="Q246" s="404"/>
    </row>
    <row r="247" spans="1:17" ht="14.4" customHeight="1" x14ac:dyDescent="0.3">
      <c r="A247" s="399" t="s">
        <v>1471</v>
      </c>
      <c r="B247" s="400" t="s">
        <v>1310</v>
      </c>
      <c r="C247" s="400" t="s">
        <v>1311</v>
      </c>
      <c r="D247" s="400" t="s">
        <v>1332</v>
      </c>
      <c r="E247" s="400" t="s">
        <v>1333</v>
      </c>
      <c r="F247" s="403">
        <v>39</v>
      </c>
      <c r="G247" s="403">
        <v>14898</v>
      </c>
      <c r="H247" s="403">
        <v>1</v>
      </c>
      <c r="I247" s="403">
        <v>382</v>
      </c>
      <c r="J247" s="403">
        <v>37</v>
      </c>
      <c r="K247" s="403">
        <v>14134</v>
      </c>
      <c r="L247" s="403">
        <v>0.94871794871794868</v>
      </c>
      <c r="M247" s="403">
        <v>382</v>
      </c>
      <c r="N247" s="403">
        <v>37</v>
      </c>
      <c r="O247" s="403">
        <v>14150</v>
      </c>
      <c r="P247" s="425">
        <v>0.94979191837830579</v>
      </c>
      <c r="Q247" s="404">
        <v>382.43243243243245</v>
      </c>
    </row>
    <row r="248" spans="1:17" ht="14.4" customHeight="1" x14ac:dyDescent="0.3">
      <c r="A248" s="399" t="s">
        <v>1471</v>
      </c>
      <c r="B248" s="400" t="s">
        <v>1310</v>
      </c>
      <c r="C248" s="400" t="s">
        <v>1311</v>
      </c>
      <c r="D248" s="400" t="s">
        <v>1334</v>
      </c>
      <c r="E248" s="400" t="s">
        <v>1335</v>
      </c>
      <c r="F248" s="403">
        <v>599</v>
      </c>
      <c r="G248" s="403">
        <v>21564</v>
      </c>
      <c r="H248" s="403">
        <v>1</v>
      </c>
      <c r="I248" s="403">
        <v>36</v>
      </c>
      <c r="J248" s="403">
        <v>309</v>
      </c>
      <c r="K248" s="403">
        <v>11433</v>
      </c>
      <c r="L248" s="403">
        <v>0.53018920422927096</v>
      </c>
      <c r="M248" s="403">
        <v>37</v>
      </c>
      <c r="N248" s="403">
        <v>404</v>
      </c>
      <c r="O248" s="403">
        <v>14948</v>
      </c>
      <c r="P248" s="425">
        <v>0.69319235763309217</v>
      </c>
      <c r="Q248" s="404">
        <v>37</v>
      </c>
    </row>
    <row r="249" spans="1:17" ht="14.4" customHeight="1" x14ac:dyDescent="0.3">
      <c r="A249" s="399" t="s">
        <v>1471</v>
      </c>
      <c r="B249" s="400" t="s">
        <v>1310</v>
      </c>
      <c r="C249" s="400" t="s">
        <v>1311</v>
      </c>
      <c r="D249" s="400" t="s">
        <v>1338</v>
      </c>
      <c r="E249" s="400" t="s">
        <v>1339</v>
      </c>
      <c r="F249" s="403">
        <v>272</v>
      </c>
      <c r="G249" s="403">
        <v>120768</v>
      </c>
      <c r="H249" s="403">
        <v>1</v>
      </c>
      <c r="I249" s="403">
        <v>444</v>
      </c>
      <c r="J249" s="403">
        <v>332</v>
      </c>
      <c r="K249" s="403">
        <v>147408</v>
      </c>
      <c r="L249" s="403">
        <v>1.2205882352941178</v>
      </c>
      <c r="M249" s="403">
        <v>444</v>
      </c>
      <c r="N249" s="403">
        <v>229</v>
      </c>
      <c r="O249" s="403">
        <v>101762</v>
      </c>
      <c r="P249" s="425">
        <v>0.84262387387387383</v>
      </c>
      <c r="Q249" s="404">
        <v>444.37554585152839</v>
      </c>
    </row>
    <row r="250" spans="1:17" ht="14.4" customHeight="1" x14ac:dyDescent="0.3">
      <c r="A250" s="399" t="s">
        <v>1471</v>
      </c>
      <c r="B250" s="400" t="s">
        <v>1310</v>
      </c>
      <c r="C250" s="400" t="s">
        <v>1311</v>
      </c>
      <c r="D250" s="400" t="s">
        <v>1342</v>
      </c>
      <c r="E250" s="400" t="s">
        <v>1343</v>
      </c>
      <c r="F250" s="403">
        <v>24</v>
      </c>
      <c r="G250" s="403">
        <v>11760</v>
      </c>
      <c r="H250" s="403">
        <v>1</v>
      </c>
      <c r="I250" s="403">
        <v>490</v>
      </c>
      <c r="J250" s="403">
        <v>27</v>
      </c>
      <c r="K250" s="403">
        <v>13230</v>
      </c>
      <c r="L250" s="403">
        <v>1.125</v>
      </c>
      <c r="M250" s="403">
        <v>490</v>
      </c>
      <c r="N250" s="403">
        <v>47</v>
      </c>
      <c r="O250" s="403">
        <v>23046</v>
      </c>
      <c r="P250" s="425">
        <v>1.9596938775510204</v>
      </c>
      <c r="Q250" s="404">
        <v>490.34042553191489</v>
      </c>
    </row>
    <row r="251" spans="1:17" ht="14.4" customHeight="1" x14ac:dyDescent="0.3">
      <c r="A251" s="399" t="s">
        <v>1471</v>
      </c>
      <c r="B251" s="400" t="s">
        <v>1310</v>
      </c>
      <c r="C251" s="400" t="s">
        <v>1311</v>
      </c>
      <c r="D251" s="400" t="s">
        <v>1344</v>
      </c>
      <c r="E251" s="400" t="s">
        <v>1345</v>
      </c>
      <c r="F251" s="403">
        <v>83</v>
      </c>
      <c r="G251" s="403">
        <v>2573</v>
      </c>
      <c r="H251" s="403">
        <v>1</v>
      </c>
      <c r="I251" s="403">
        <v>31</v>
      </c>
      <c r="J251" s="403">
        <v>82</v>
      </c>
      <c r="K251" s="403">
        <v>2542</v>
      </c>
      <c r="L251" s="403">
        <v>0.98795180722891562</v>
      </c>
      <c r="M251" s="403">
        <v>31</v>
      </c>
      <c r="N251" s="403">
        <v>76</v>
      </c>
      <c r="O251" s="403">
        <v>2356</v>
      </c>
      <c r="P251" s="425">
        <v>0.91566265060240959</v>
      </c>
      <c r="Q251" s="404">
        <v>31</v>
      </c>
    </row>
    <row r="252" spans="1:17" ht="14.4" customHeight="1" x14ac:dyDescent="0.3">
      <c r="A252" s="399" t="s">
        <v>1471</v>
      </c>
      <c r="B252" s="400" t="s">
        <v>1310</v>
      </c>
      <c r="C252" s="400" t="s">
        <v>1311</v>
      </c>
      <c r="D252" s="400" t="s">
        <v>1348</v>
      </c>
      <c r="E252" s="400" t="s">
        <v>1349</v>
      </c>
      <c r="F252" s="403">
        <v>3</v>
      </c>
      <c r="G252" s="403">
        <v>612</v>
      </c>
      <c r="H252" s="403">
        <v>1</v>
      </c>
      <c r="I252" s="403">
        <v>204</v>
      </c>
      <c r="J252" s="403">
        <v>13</v>
      </c>
      <c r="K252" s="403">
        <v>2665</v>
      </c>
      <c r="L252" s="403">
        <v>4.3545751633986924</v>
      </c>
      <c r="M252" s="403">
        <v>205</v>
      </c>
      <c r="N252" s="403">
        <v>6</v>
      </c>
      <c r="O252" s="403">
        <v>1233</v>
      </c>
      <c r="P252" s="425">
        <v>2.0147058823529411</v>
      </c>
      <c r="Q252" s="404">
        <v>205.5</v>
      </c>
    </row>
    <row r="253" spans="1:17" ht="14.4" customHeight="1" x14ac:dyDescent="0.3">
      <c r="A253" s="399" t="s">
        <v>1471</v>
      </c>
      <c r="B253" s="400" t="s">
        <v>1310</v>
      </c>
      <c r="C253" s="400" t="s">
        <v>1311</v>
      </c>
      <c r="D253" s="400" t="s">
        <v>1350</v>
      </c>
      <c r="E253" s="400" t="s">
        <v>1351</v>
      </c>
      <c r="F253" s="403">
        <v>3</v>
      </c>
      <c r="G253" s="403">
        <v>1128</v>
      </c>
      <c r="H253" s="403">
        <v>1</v>
      </c>
      <c r="I253" s="403">
        <v>376</v>
      </c>
      <c r="J253" s="403">
        <v>13</v>
      </c>
      <c r="K253" s="403">
        <v>4901</v>
      </c>
      <c r="L253" s="403">
        <v>4.3448581560283692</v>
      </c>
      <c r="M253" s="403">
        <v>377</v>
      </c>
      <c r="N253" s="403">
        <v>5</v>
      </c>
      <c r="O253" s="403">
        <v>1887</v>
      </c>
      <c r="P253" s="425">
        <v>1.6728723404255319</v>
      </c>
      <c r="Q253" s="404">
        <v>377.4</v>
      </c>
    </row>
    <row r="254" spans="1:17" ht="14.4" customHeight="1" x14ac:dyDescent="0.3">
      <c r="A254" s="399" t="s">
        <v>1471</v>
      </c>
      <c r="B254" s="400" t="s">
        <v>1310</v>
      </c>
      <c r="C254" s="400" t="s">
        <v>1311</v>
      </c>
      <c r="D254" s="400" t="s">
        <v>1352</v>
      </c>
      <c r="E254" s="400" t="s">
        <v>1353</v>
      </c>
      <c r="F254" s="403">
        <v>2</v>
      </c>
      <c r="G254" s="403">
        <v>460</v>
      </c>
      <c r="H254" s="403">
        <v>1</v>
      </c>
      <c r="I254" s="403">
        <v>230</v>
      </c>
      <c r="J254" s="403">
        <v>1</v>
      </c>
      <c r="K254" s="403">
        <v>231</v>
      </c>
      <c r="L254" s="403">
        <v>0.50217391304347825</v>
      </c>
      <c r="M254" s="403">
        <v>231</v>
      </c>
      <c r="N254" s="403">
        <v>6</v>
      </c>
      <c r="O254" s="403">
        <v>1394</v>
      </c>
      <c r="P254" s="425">
        <v>3.0304347826086957</v>
      </c>
      <c r="Q254" s="404">
        <v>232.33333333333334</v>
      </c>
    </row>
    <row r="255" spans="1:17" ht="14.4" customHeight="1" x14ac:dyDescent="0.3">
      <c r="A255" s="399" t="s">
        <v>1471</v>
      </c>
      <c r="B255" s="400" t="s">
        <v>1310</v>
      </c>
      <c r="C255" s="400" t="s">
        <v>1311</v>
      </c>
      <c r="D255" s="400" t="s">
        <v>1354</v>
      </c>
      <c r="E255" s="400" t="s">
        <v>1355</v>
      </c>
      <c r="F255" s="403">
        <v>54</v>
      </c>
      <c r="G255" s="403">
        <v>6912</v>
      </c>
      <c r="H255" s="403">
        <v>1</v>
      </c>
      <c r="I255" s="403">
        <v>128</v>
      </c>
      <c r="J255" s="403">
        <v>42</v>
      </c>
      <c r="K255" s="403">
        <v>5418</v>
      </c>
      <c r="L255" s="403">
        <v>0.78385416666666663</v>
      </c>
      <c r="M255" s="403">
        <v>129</v>
      </c>
      <c r="N255" s="403">
        <v>53</v>
      </c>
      <c r="O255" s="403">
        <v>6870</v>
      </c>
      <c r="P255" s="425">
        <v>0.99392361111111116</v>
      </c>
      <c r="Q255" s="404">
        <v>129.62264150943398</v>
      </c>
    </row>
    <row r="256" spans="1:17" ht="14.4" customHeight="1" x14ac:dyDescent="0.3">
      <c r="A256" s="399" t="s">
        <v>1471</v>
      </c>
      <c r="B256" s="400" t="s">
        <v>1310</v>
      </c>
      <c r="C256" s="400" t="s">
        <v>1311</v>
      </c>
      <c r="D256" s="400" t="s">
        <v>1360</v>
      </c>
      <c r="E256" s="400" t="s">
        <v>1361</v>
      </c>
      <c r="F256" s="403">
        <v>868</v>
      </c>
      <c r="G256" s="403">
        <v>13888</v>
      </c>
      <c r="H256" s="403">
        <v>1</v>
      </c>
      <c r="I256" s="403">
        <v>16</v>
      </c>
      <c r="J256" s="403">
        <v>926</v>
      </c>
      <c r="K256" s="403">
        <v>14816</v>
      </c>
      <c r="L256" s="403">
        <v>1.066820276497696</v>
      </c>
      <c r="M256" s="403">
        <v>16</v>
      </c>
      <c r="N256" s="403">
        <v>834</v>
      </c>
      <c r="O256" s="403">
        <v>13344</v>
      </c>
      <c r="P256" s="425">
        <v>0.96082949308755761</v>
      </c>
      <c r="Q256" s="404">
        <v>16</v>
      </c>
    </row>
    <row r="257" spans="1:17" ht="14.4" customHeight="1" x14ac:dyDescent="0.3">
      <c r="A257" s="399" t="s">
        <v>1471</v>
      </c>
      <c r="B257" s="400" t="s">
        <v>1310</v>
      </c>
      <c r="C257" s="400" t="s">
        <v>1311</v>
      </c>
      <c r="D257" s="400" t="s">
        <v>1362</v>
      </c>
      <c r="E257" s="400" t="s">
        <v>1363</v>
      </c>
      <c r="F257" s="403">
        <v>11</v>
      </c>
      <c r="G257" s="403">
        <v>1441</v>
      </c>
      <c r="H257" s="403">
        <v>1</v>
      </c>
      <c r="I257" s="403">
        <v>131</v>
      </c>
      <c r="J257" s="403">
        <v>23</v>
      </c>
      <c r="K257" s="403">
        <v>3059</v>
      </c>
      <c r="L257" s="403">
        <v>2.1228313671061763</v>
      </c>
      <c r="M257" s="403">
        <v>133</v>
      </c>
      <c r="N257" s="403">
        <v>24</v>
      </c>
      <c r="O257" s="403">
        <v>3208</v>
      </c>
      <c r="P257" s="425">
        <v>2.226231783483692</v>
      </c>
      <c r="Q257" s="404">
        <v>133.66666666666666</v>
      </c>
    </row>
    <row r="258" spans="1:17" ht="14.4" customHeight="1" x14ac:dyDescent="0.3">
      <c r="A258" s="399" t="s">
        <v>1471</v>
      </c>
      <c r="B258" s="400" t="s">
        <v>1310</v>
      </c>
      <c r="C258" s="400" t="s">
        <v>1311</v>
      </c>
      <c r="D258" s="400" t="s">
        <v>1364</v>
      </c>
      <c r="E258" s="400" t="s">
        <v>1365</v>
      </c>
      <c r="F258" s="403">
        <v>32</v>
      </c>
      <c r="G258" s="403">
        <v>3232</v>
      </c>
      <c r="H258" s="403">
        <v>1</v>
      </c>
      <c r="I258" s="403">
        <v>101</v>
      </c>
      <c r="J258" s="403">
        <v>44</v>
      </c>
      <c r="K258" s="403">
        <v>4488</v>
      </c>
      <c r="L258" s="403">
        <v>1.3886138613861385</v>
      </c>
      <c r="M258" s="403">
        <v>102</v>
      </c>
      <c r="N258" s="403">
        <v>36</v>
      </c>
      <c r="O258" s="403">
        <v>3682</v>
      </c>
      <c r="P258" s="425">
        <v>1.1392326732673268</v>
      </c>
      <c r="Q258" s="404">
        <v>102.27777777777777</v>
      </c>
    </row>
    <row r="259" spans="1:17" ht="14.4" customHeight="1" x14ac:dyDescent="0.3">
      <c r="A259" s="399" t="s">
        <v>1471</v>
      </c>
      <c r="B259" s="400" t="s">
        <v>1310</v>
      </c>
      <c r="C259" s="400" t="s">
        <v>1311</v>
      </c>
      <c r="D259" s="400" t="s">
        <v>1368</v>
      </c>
      <c r="E259" s="400" t="s">
        <v>1369</v>
      </c>
      <c r="F259" s="403">
        <v>841</v>
      </c>
      <c r="G259" s="403">
        <v>94192</v>
      </c>
      <c r="H259" s="403">
        <v>1</v>
      </c>
      <c r="I259" s="403">
        <v>112</v>
      </c>
      <c r="J259" s="403">
        <v>931</v>
      </c>
      <c r="K259" s="403">
        <v>105203</v>
      </c>
      <c r="L259" s="403">
        <v>1.1168995243757431</v>
      </c>
      <c r="M259" s="403">
        <v>113</v>
      </c>
      <c r="N259" s="403">
        <v>930</v>
      </c>
      <c r="O259" s="403">
        <v>105762</v>
      </c>
      <c r="P259" s="425">
        <v>1.1228342109733311</v>
      </c>
      <c r="Q259" s="404">
        <v>113.72258064516129</v>
      </c>
    </row>
    <row r="260" spans="1:17" ht="14.4" customHeight="1" x14ac:dyDescent="0.3">
      <c r="A260" s="399" t="s">
        <v>1471</v>
      </c>
      <c r="B260" s="400" t="s">
        <v>1310</v>
      </c>
      <c r="C260" s="400" t="s">
        <v>1311</v>
      </c>
      <c r="D260" s="400" t="s">
        <v>1370</v>
      </c>
      <c r="E260" s="400" t="s">
        <v>1371</v>
      </c>
      <c r="F260" s="403">
        <v>191</v>
      </c>
      <c r="G260" s="403">
        <v>15853</v>
      </c>
      <c r="H260" s="403">
        <v>1</v>
      </c>
      <c r="I260" s="403">
        <v>83</v>
      </c>
      <c r="J260" s="403">
        <v>117</v>
      </c>
      <c r="K260" s="403">
        <v>9828</v>
      </c>
      <c r="L260" s="403">
        <v>0.61994575159275844</v>
      </c>
      <c r="M260" s="403">
        <v>84</v>
      </c>
      <c r="N260" s="403">
        <v>191</v>
      </c>
      <c r="O260" s="403">
        <v>16109</v>
      </c>
      <c r="P260" s="425">
        <v>1.0161483630858512</v>
      </c>
      <c r="Q260" s="404">
        <v>84.340314136125656</v>
      </c>
    </row>
    <row r="261" spans="1:17" ht="14.4" customHeight="1" x14ac:dyDescent="0.3">
      <c r="A261" s="399" t="s">
        <v>1471</v>
      </c>
      <c r="B261" s="400" t="s">
        <v>1310</v>
      </c>
      <c r="C261" s="400" t="s">
        <v>1311</v>
      </c>
      <c r="D261" s="400" t="s">
        <v>1372</v>
      </c>
      <c r="E261" s="400" t="s">
        <v>1373</v>
      </c>
      <c r="F261" s="403">
        <v>19</v>
      </c>
      <c r="G261" s="403">
        <v>1805</v>
      </c>
      <c r="H261" s="403">
        <v>1</v>
      </c>
      <c r="I261" s="403">
        <v>95</v>
      </c>
      <c r="J261" s="403">
        <v>29</v>
      </c>
      <c r="K261" s="403">
        <v>2784</v>
      </c>
      <c r="L261" s="403">
        <v>1.5423822714681441</v>
      </c>
      <c r="M261" s="403">
        <v>96</v>
      </c>
      <c r="N261" s="403">
        <v>40</v>
      </c>
      <c r="O261" s="403">
        <v>3860</v>
      </c>
      <c r="P261" s="425">
        <v>2.1385041551246537</v>
      </c>
      <c r="Q261" s="404">
        <v>96.5</v>
      </c>
    </row>
    <row r="262" spans="1:17" ht="14.4" customHeight="1" x14ac:dyDescent="0.3">
      <c r="A262" s="399" t="s">
        <v>1471</v>
      </c>
      <c r="B262" s="400" t="s">
        <v>1310</v>
      </c>
      <c r="C262" s="400" t="s">
        <v>1311</v>
      </c>
      <c r="D262" s="400" t="s">
        <v>1374</v>
      </c>
      <c r="E262" s="400" t="s">
        <v>1375</v>
      </c>
      <c r="F262" s="403">
        <v>88</v>
      </c>
      <c r="G262" s="403">
        <v>1848</v>
      </c>
      <c r="H262" s="403">
        <v>1</v>
      </c>
      <c r="I262" s="403">
        <v>21</v>
      </c>
      <c r="J262" s="403">
        <v>120</v>
      </c>
      <c r="K262" s="403">
        <v>2520</v>
      </c>
      <c r="L262" s="403">
        <v>1.3636363636363635</v>
      </c>
      <c r="M262" s="403">
        <v>21</v>
      </c>
      <c r="N262" s="403">
        <v>120</v>
      </c>
      <c r="O262" s="403">
        <v>2520</v>
      </c>
      <c r="P262" s="425">
        <v>1.3636363636363635</v>
      </c>
      <c r="Q262" s="404">
        <v>21</v>
      </c>
    </row>
    <row r="263" spans="1:17" ht="14.4" customHeight="1" x14ac:dyDescent="0.3">
      <c r="A263" s="399" t="s">
        <v>1471</v>
      </c>
      <c r="B263" s="400" t="s">
        <v>1310</v>
      </c>
      <c r="C263" s="400" t="s">
        <v>1311</v>
      </c>
      <c r="D263" s="400" t="s">
        <v>1376</v>
      </c>
      <c r="E263" s="400" t="s">
        <v>1377</v>
      </c>
      <c r="F263" s="403">
        <v>1252</v>
      </c>
      <c r="G263" s="403">
        <v>608472</v>
      </c>
      <c r="H263" s="403">
        <v>1</v>
      </c>
      <c r="I263" s="403">
        <v>486</v>
      </c>
      <c r="J263" s="403">
        <v>1470</v>
      </c>
      <c r="K263" s="403">
        <v>714420</v>
      </c>
      <c r="L263" s="403">
        <v>1.1741214057507987</v>
      </c>
      <c r="M263" s="403">
        <v>486</v>
      </c>
      <c r="N263" s="403">
        <v>1299</v>
      </c>
      <c r="O263" s="403">
        <v>631858</v>
      </c>
      <c r="P263" s="425">
        <v>1.0384339788848131</v>
      </c>
      <c r="Q263" s="404">
        <v>486.41878367975363</v>
      </c>
    </row>
    <row r="264" spans="1:17" ht="14.4" customHeight="1" x14ac:dyDescent="0.3">
      <c r="A264" s="399" t="s">
        <v>1471</v>
      </c>
      <c r="B264" s="400" t="s">
        <v>1310</v>
      </c>
      <c r="C264" s="400" t="s">
        <v>1311</v>
      </c>
      <c r="D264" s="400" t="s">
        <v>1384</v>
      </c>
      <c r="E264" s="400" t="s">
        <v>1385</v>
      </c>
      <c r="F264" s="403">
        <v>172</v>
      </c>
      <c r="G264" s="403">
        <v>6880</v>
      </c>
      <c r="H264" s="403">
        <v>1</v>
      </c>
      <c r="I264" s="403">
        <v>40</v>
      </c>
      <c r="J264" s="403">
        <v>253</v>
      </c>
      <c r="K264" s="403">
        <v>10120</v>
      </c>
      <c r="L264" s="403">
        <v>1.4709302325581395</v>
      </c>
      <c r="M264" s="403">
        <v>40</v>
      </c>
      <c r="N264" s="403">
        <v>240</v>
      </c>
      <c r="O264" s="403">
        <v>9695</v>
      </c>
      <c r="P264" s="425">
        <v>1.4091569767441861</v>
      </c>
      <c r="Q264" s="404">
        <v>40.395833333333336</v>
      </c>
    </row>
    <row r="265" spans="1:17" ht="14.4" customHeight="1" x14ac:dyDescent="0.3">
      <c r="A265" s="399" t="s">
        <v>1471</v>
      </c>
      <c r="B265" s="400" t="s">
        <v>1310</v>
      </c>
      <c r="C265" s="400" t="s">
        <v>1311</v>
      </c>
      <c r="D265" s="400" t="s">
        <v>1392</v>
      </c>
      <c r="E265" s="400" t="s">
        <v>1393</v>
      </c>
      <c r="F265" s="403"/>
      <c r="G265" s="403"/>
      <c r="H265" s="403"/>
      <c r="I265" s="403"/>
      <c r="J265" s="403">
        <v>1</v>
      </c>
      <c r="K265" s="403">
        <v>215</v>
      </c>
      <c r="L265" s="403"/>
      <c r="M265" s="403">
        <v>215</v>
      </c>
      <c r="N265" s="403">
        <v>1</v>
      </c>
      <c r="O265" s="403">
        <v>215</v>
      </c>
      <c r="P265" s="425"/>
      <c r="Q265" s="404">
        <v>215</v>
      </c>
    </row>
    <row r="266" spans="1:17" ht="14.4" customHeight="1" x14ac:dyDescent="0.3">
      <c r="A266" s="399" t="s">
        <v>1471</v>
      </c>
      <c r="B266" s="400" t="s">
        <v>1310</v>
      </c>
      <c r="C266" s="400" t="s">
        <v>1311</v>
      </c>
      <c r="D266" s="400" t="s">
        <v>1394</v>
      </c>
      <c r="E266" s="400" t="s">
        <v>1395</v>
      </c>
      <c r="F266" s="403">
        <v>20</v>
      </c>
      <c r="G266" s="403">
        <v>15220</v>
      </c>
      <c r="H266" s="403">
        <v>1</v>
      </c>
      <c r="I266" s="403">
        <v>761</v>
      </c>
      <c r="J266" s="403">
        <v>13</v>
      </c>
      <c r="K266" s="403">
        <v>9893</v>
      </c>
      <c r="L266" s="403">
        <v>0.65</v>
      </c>
      <c r="M266" s="403">
        <v>761</v>
      </c>
      <c r="N266" s="403">
        <v>12</v>
      </c>
      <c r="O266" s="403">
        <v>9139</v>
      </c>
      <c r="P266" s="425">
        <v>0.60045992115637314</v>
      </c>
      <c r="Q266" s="404">
        <v>761.58333333333337</v>
      </c>
    </row>
    <row r="267" spans="1:17" ht="14.4" customHeight="1" x14ac:dyDescent="0.3">
      <c r="A267" s="399" t="s">
        <v>1471</v>
      </c>
      <c r="B267" s="400" t="s">
        <v>1310</v>
      </c>
      <c r="C267" s="400" t="s">
        <v>1311</v>
      </c>
      <c r="D267" s="400" t="s">
        <v>1396</v>
      </c>
      <c r="E267" s="400" t="s">
        <v>1397</v>
      </c>
      <c r="F267" s="403">
        <v>11</v>
      </c>
      <c r="G267" s="403">
        <v>22143</v>
      </c>
      <c r="H267" s="403">
        <v>1</v>
      </c>
      <c r="I267" s="403">
        <v>2013</v>
      </c>
      <c r="J267" s="403">
        <v>6</v>
      </c>
      <c r="K267" s="403">
        <v>12174</v>
      </c>
      <c r="L267" s="403">
        <v>0.54979000135482992</v>
      </c>
      <c r="M267" s="403">
        <v>2029</v>
      </c>
      <c r="N267" s="403">
        <v>22</v>
      </c>
      <c r="O267" s="403">
        <v>44908</v>
      </c>
      <c r="P267" s="425">
        <v>2.028090141353927</v>
      </c>
      <c r="Q267" s="404">
        <v>2041.2727272727273</v>
      </c>
    </row>
    <row r="268" spans="1:17" ht="14.4" customHeight="1" x14ac:dyDescent="0.3">
      <c r="A268" s="399" t="s">
        <v>1471</v>
      </c>
      <c r="B268" s="400" t="s">
        <v>1310</v>
      </c>
      <c r="C268" s="400" t="s">
        <v>1311</v>
      </c>
      <c r="D268" s="400" t="s">
        <v>1398</v>
      </c>
      <c r="E268" s="400" t="s">
        <v>1399</v>
      </c>
      <c r="F268" s="403">
        <v>54</v>
      </c>
      <c r="G268" s="403">
        <v>32562</v>
      </c>
      <c r="H268" s="403">
        <v>1</v>
      </c>
      <c r="I268" s="403">
        <v>603</v>
      </c>
      <c r="J268" s="403">
        <v>49</v>
      </c>
      <c r="K268" s="403">
        <v>29596</v>
      </c>
      <c r="L268" s="403">
        <v>0.90891222897856394</v>
      </c>
      <c r="M268" s="403">
        <v>604</v>
      </c>
      <c r="N268" s="403">
        <v>73</v>
      </c>
      <c r="O268" s="403">
        <v>44176</v>
      </c>
      <c r="P268" s="425">
        <v>1.3566734230084148</v>
      </c>
      <c r="Q268" s="404">
        <v>605.15068493150682</v>
      </c>
    </row>
    <row r="269" spans="1:17" ht="14.4" customHeight="1" x14ac:dyDescent="0.3">
      <c r="A269" s="399" t="s">
        <v>1471</v>
      </c>
      <c r="B269" s="400" t="s">
        <v>1310</v>
      </c>
      <c r="C269" s="400" t="s">
        <v>1311</v>
      </c>
      <c r="D269" s="400" t="s">
        <v>1400</v>
      </c>
      <c r="E269" s="400" t="s">
        <v>1401</v>
      </c>
      <c r="F269" s="403">
        <v>1</v>
      </c>
      <c r="G269" s="403">
        <v>961</v>
      </c>
      <c r="H269" s="403">
        <v>1</v>
      </c>
      <c r="I269" s="403">
        <v>961</v>
      </c>
      <c r="J269" s="403"/>
      <c r="K269" s="403"/>
      <c r="L269" s="403"/>
      <c r="M269" s="403"/>
      <c r="N269" s="403"/>
      <c r="O269" s="403"/>
      <c r="P269" s="425"/>
      <c r="Q269" s="404"/>
    </row>
    <row r="270" spans="1:17" ht="14.4" customHeight="1" x14ac:dyDescent="0.3">
      <c r="A270" s="399" t="s">
        <v>1471</v>
      </c>
      <c r="B270" s="400" t="s">
        <v>1310</v>
      </c>
      <c r="C270" s="400" t="s">
        <v>1311</v>
      </c>
      <c r="D270" s="400" t="s">
        <v>1404</v>
      </c>
      <c r="E270" s="400" t="s">
        <v>1405</v>
      </c>
      <c r="F270" s="403">
        <v>12</v>
      </c>
      <c r="G270" s="403">
        <v>6060</v>
      </c>
      <c r="H270" s="403">
        <v>1</v>
      </c>
      <c r="I270" s="403">
        <v>505</v>
      </c>
      <c r="J270" s="403">
        <v>19</v>
      </c>
      <c r="K270" s="403">
        <v>9614</v>
      </c>
      <c r="L270" s="403">
        <v>1.5864686468646865</v>
      </c>
      <c r="M270" s="403">
        <v>506</v>
      </c>
      <c r="N270" s="403">
        <v>7</v>
      </c>
      <c r="O270" s="403">
        <v>3550</v>
      </c>
      <c r="P270" s="425">
        <v>0.58580858085808585</v>
      </c>
      <c r="Q270" s="404">
        <v>507.14285714285717</v>
      </c>
    </row>
    <row r="271" spans="1:17" ht="14.4" customHeight="1" x14ac:dyDescent="0.3">
      <c r="A271" s="399" t="s">
        <v>1471</v>
      </c>
      <c r="B271" s="400" t="s">
        <v>1310</v>
      </c>
      <c r="C271" s="400" t="s">
        <v>1311</v>
      </c>
      <c r="D271" s="400" t="s">
        <v>1406</v>
      </c>
      <c r="E271" s="400" t="s">
        <v>1407</v>
      </c>
      <c r="F271" s="403">
        <v>1</v>
      </c>
      <c r="G271" s="403">
        <v>1691</v>
      </c>
      <c r="H271" s="403">
        <v>1</v>
      </c>
      <c r="I271" s="403">
        <v>1691</v>
      </c>
      <c r="J271" s="403">
        <v>3</v>
      </c>
      <c r="K271" s="403">
        <v>5115</v>
      </c>
      <c r="L271" s="403">
        <v>3.0248373743347132</v>
      </c>
      <c r="M271" s="403">
        <v>1705</v>
      </c>
      <c r="N271" s="403">
        <v>6</v>
      </c>
      <c r="O271" s="403">
        <v>10334</v>
      </c>
      <c r="P271" s="425">
        <v>6.1111768184506206</v>
      </c>
      <c r="Q271" s="404">
        <v>1722.3333333333333</v>
      </c>
    </row>
    <row r="272" spans="1:17" ht="14.4" customHeight="1" x14ac:dyDescent="0.3">
      <c r="A272" s="399" t="s">
        <v>1471</v>
      </c>
      <c r="B272" s="400" t="s">
        <v>1310</v>
      </c>
      <c r="C272" s="400" t="s">
        <v>1311</v>
      </c>
      <c r="D272" s="400" t="s">
        <v>1412</v>
      </c>
      <c r="E272" s="400" t="s">
        <v>1413</v>
      </c>
      <c r="F272" s="403">
        <v>2</v>
      </c>
      <c r="G272" s="403">
        <v>488</v>
      </c>
      <c r="H272" s="403">
        <v>1</v>
      </c>
      <c r="I272" s="403">
        <v>244</v>
      </c>
      <c r="J272" s="403">
        <v>1</v>
      </c>
      <c r="K272" s="403">
        <v>245</v>
      </c>
      <c r="L272" s="403">
        <v>0.50204918032786883</v>
      </c>
      <c r="M272" s="403">
        <v>245</v>
      </c>
      <c r="N272" s="403">
        <v>6</v>
      </c>
      <c r="O272" s="403">
        <v>1478</v>
      </c>
      <c r="P272" s="425">
        <v>3.028688524590164</v>
      </c>
      <c r="Q272" s="404">
        <v>246.33333333333334</v>
      </c>
    </row>
    <row r="273" spans="1:17" ht="14.4" customHeight="1" x14ac:dyDescent="0.3">
      <c r="A273" s="399" t="s">
        <v>1471</v>
      </c>
      <c r="B273" s="400" t="s">
        <v>1310</v>
      </c>
      <c r="C273" s="400" t="s">
        <v>1311</v>
      </c>
      <c r="D273" s="400" t="s">
        <v>1418</v>
      </c>
      <c r="E273" s="400" t="s">
        <v>1419</v>
      </c>
      <c r="F273" s="403">
        <v>424</v>
      </c>
      <c r="G273" s="403">
        <v>64024</v>
      </c>
      <c r="H273" s="403">
        <v>1</v>
      </c>
      <c r="I273" s="403">
        <v>151</v>
      </c>
      <c r="J273" s="403">
        <v>278</v>
      </c>
      <c r="K273" s="403">
        <v>42256</v>
      </c>
      <c r="L273" s="403">
        <v>0.66000249906285147</v>
      </c>
      <c r="M273" s="403">
        <v>152</v>
      </c>
      <c r="N273" s="403">
        <v>416</v>
      </c>
      <c r="O273" s="403">
        <v>63232</v>
      </c>
      <c r="P273" s="425">
        <v>0.98762963888541799</v>
      </c>
      <c r="Q273" s="404">
        <v>152</v>
      </c>
    </row>
    <row r="274" spans="1:17" ht="14.4" customHeight="1" x14ac:dyDescent="0.3">
      <c r="A274" s="399" t="s">
        <v>1471</v>
      </c>
      <c r="B274" s="400" t="s">
        <v>1310</v>
      </c>
      <c r="C274" s="400" t="s">
        <v>1311</v>
      </c>
      <c r="D274" s="400" t="s">
        <v>1420</v>
      </c>
      <c r="E274" s="400" t="s">
        <v>1421</v>
      </c>
      <c r="F274" s="403">
        <v>54</v>
      </c>
      <c r="G274" s="403">
        <v>1458</v>
      </c>
      <c r="H274" s="403">
        <v>1</v>
      </c>
      <c r="I274" s="403">
        <v>27</v>
      </c>
      <c r="J274" s="403">
        <v>54</v>
      </c>
      <c r="K274" s="403">
        <v>1458</v>
      </c>
      <c r="L274" s="403">
        <v>1</v>
      </c>
      <c r="M274" s="403">
        <v>27</v>
      </c>
      <c r="N274" s="403">
        <v>51</v>
      </c>
      <c r="O274" s="403">
        <v>1377</v>
      </c>
      <c r="P274" s="425">
        <v>0.94444444444444442</v>
      </c>
      <c r="Q274" s="404">
        <v>27</v>
      </c>
    </row>
    <row r="275" spans="1:17" ht="14.4" customHeight="1" x14ac:dyDescent="0.3">
      <c r="A275" s="399" t="s">
        <v>1471</v>
      </c>
      <c r="B275" s="400" t="s">
        <v>1310</v>
      </c>
      <c r="C275" s="400" t="s">
        <v>1311</v>
      </c>
      <c r="D275" s="400" t="s">
        <v>1424</v>
      </c>
      <c r="E275" s="400" t="s">
        <v>1425</v>
      </c>
      <c r="F275" s="403">
        <v>3</v>
      </c>
      <c r="G275" s="403">
        <v>981</v>
      </c>
      <c r="H275" s="403">
        <v>1</v>
      </c>
      <c r="I275" s="403">
        <v>327</v>
      </c>
      <c r="J275" s="403">
        <v>2</v>
      </c>
      <c r="K275" s="403">
        <v>654</v>
      </c>
      <c r="L275" s="403">
        <v>0.66666666666666663</v>
      </c>
      <c r="M275" s="403">
        <v>327</v>
      </c>
      <c r="N275" s="403">
        <v>1</v>
      </c>
      <c r="O275" s="403">
        <v>327</v>
      </c>
      <c r="P275" s="425">
        <v>0.33333333333333331</v>
      </c>
      <c r="Q275" s="404">
        <v>327</v>
      </c>
    </row>
    <row r="276" spans="1:17" ht="14.4" customHeight="1" x14ac:dyDescent="0.3">
      <c r="A276" s="399" t="s">
        <v>1471</v>
      </c>
      <c r="B276" s="400" t="s">
        <v>1310</v>
      </c>
      <c r="C276" s="400" t="s">
        <v>1311</v>
      </c>
      <c r="D276" s="400" t="s">
        <v>1426</v>
      </c>
      <c r="E276" s="400" t="s">
        <v>1427</v>
      </c>
      <c r="F276" s="403">
        <v>2</v>
      </c>
      <c r="G276" s="403">
        <v>112</v>
      </c>
      <c r="H276" s="403">
        <v>1</v>
      </c>
      <c r="I276" s="403">
        <v>56</v>
      </c>
      <c r="J276" s="403"/>
      <c r="K276" s="403"/>
      <c r="L276" s="403"/>
      <c r="M276" s="403"/>
      <c r="N276" s="403"/>
      <c r="O276" s="403"/>
      <c r="P276" s="425"/>
      <c r="Q276" s="404"/>
    </row>
    <row r="277" spans="1:17" ht="14.4" customHeight="1" x14ac:dyDescent="0.3">
      <c r="A277" s="399" t="s">
        <v>1472</v>
      </c>
      <c r="B277" s="400" t="s">
        <v>1310</v>
      </c>
      <c r="C277" s="400" t="s">
        <v>1311</v>
      </c>
      <c r="D277" s="400" t="s">
        <v>1312</v>
      </c>
      <c r="E277" s="400" t="s">
        <v>1313</v>
      </c>
      <c r="F277" s="403">
        <v>974</v>
      </c>
      <c r="G277" s="403">
        <v>153892</v>
      </c>
      <c r="H277" s="403">
        <v>1</v>
      </c>
      <c r="I277" s="403">
        <v>158</v>
      </c>
      <c r="J277" s="403">
        <v>1143</v>
      </c>
      <c r="K277" s="403">
        <v>181737</v>
      </c>
      <c r="L277" s="403">
        <v>1.1809385803030696</v>
      </c>
      <c r="M277" s="403">
        <v>159</v>
      </c>
      <c r="N277" s="403">
        <v>1215</v>
      </c>
      <c r="O277" s="403">
        <v>193651</v>
      </c>
      <c r="P277" s="425">
        <v>1.2583565097600915</v>
      </c>
      <c r="Q277" s="404">
        <v>159.38353909465022</v>
      </c>
    </row>
    <row r="278" spans="1:17" ht="14.4" customHeight="1" x14ac:dyDescent="0.3">
      <c r="A278" s="399" t="s">
        <v>1472</v>
      </c>
      <c r="B278" s="400" t="s">
        <v>1310</v>
      </c>
      <c r="C278" s="400" t="s">
        <v>1311</v>
      </c>
      <c r="D278" s="400" t="s">
        <v>1326</v>
      </c>
      <c r="E278" s="400" t="s">
        <v>1327</v>
      </c>
      <c r="F278" s="403">
        <v>21</v>
      </c>
      <c r="G278" s="403">
        <v>24444</v>
      </c>
      <c r="H278" s="403">
        <v>1</v>
      </c>
      <c r="I278" s="403">
        <v>1164</v>
      </c>
      <c r="J278" s="403">
        <v>15</v>
      </c>
      <c r="K278" s="403">
        <v>17475</v>
      </c>
      <c r="L278" s="403">
        <v>0.71489936180657832</v>
      </c>
      <c r="M278" s="403">
        <v>1165</v>
      </c>
      <c r="N278" s="403">
        <v>12</v>
      </c>
      <c r="O278" s="403">
        <v>13989</v>
      </c>
      <c r="P278" s="425">
        <v>0.57228767795778102</v>
      </c>
      <c r="Q278" s="404">
        <v>1165.75</v>
      </c>
    </row>
    <row r="279" spans="1:17" ht="14.4" customHeight="1" x14ac:dyDescent="0.3">
      <c r="A279" s="399" t="s">
        <v>1472</v>
      </c>
      <c r="B279" s="400" t="s">
        <v>1310</v>
      </c>
      <c r="C279" s="400" t="s">
        <v>1311</v>
      </c>
      <c r="D279" s="400" t="s">
        <v>1328</v>
      </c>
      <c r="E279" s="400" t="s">
        <v>1329</v>
      </c>
      <c r="F279" s="403">
        <v>38</v>
      </c>
      <c r="G279" s="403">
        <v>1482</v>
      </c>
      <c r="H279" s="403">
        <v>1</v>
      </c>
      <c r="I279" s="403">
        <v>39</v>
      </c>
      <c r="J279" s="403">
        <v>51</v>
      </c>
      <c r="K279" s="403">
        <v>1989</v>
      </c>
      <c r="L279" s="403">
        <v>1.3421052631578947</v>
      </c>
      <c r="M279" s="403">
        <v>39</v>
      </c>
      <c r="N279" s="403">
        <v>27</v>
      </c>
      <c r="O279" s="403">
        <v>1060</v>
      </c>
      <c r="P279" s="425">
        <v>0.71524966261808365</v>
      </c>
      <c r="Q279" s="404">
        <v>39.25925925925926</v>
      </c>
    </row>
    <row r="280" spans="1:17" ht="14.4" customHeight="1" x14ac:dyDescent="0.3">
      <c r="A280" s="399" t="s">
        <v>1472</v>
      </c>
      <c r="B280" s="400" t="s">
        <v>1310</v>
      </c>
      <c r="C280" s="400" t="s">
        <v>1311</v>
      </c>
      <c r="D280" s="400" t="s">
        <v>1332</v>
      </c>
      <c r="E280" s="400" t="s">
        <v>1333</v>
      </c>
      <c r="F280" s="403">
        <v>2</v>
      </c>
      <c r="G280" s="403">
        <v>764</v>
      </c>
      <c r="H280" s="403">
        <v>1</v>
      </c>
      <c r="I280" s="403">
        <v>382</v>
      </c>
      <c r="J280" s="403">
        <v>6</v>
      </c>
      <c r="K280" s="403">
        <v>2292</v>
      </c>
      <c r="L280" s="403">
        <v>3</v>
      </c>
      <c r="M280" s="403">
        <v>382</v>
      </c>
      <c r="N280" s="403">
        <v>3</v>
      </c>
      <c r="O280" s="403">
        <v>1147</v>
      </c>
      <c r="P280" s="425">
        <v>1.5013089005235603</v>
      </c>
      <c r="Q280" s="404">
        <v>382.33333333333331</v>
      </c>
    </row>
    <row r="281" spans="1:17" ht="14.4" customHeight="1" x14ac:dyDescent="0.3">
      <c r="A281" s="399" t="s">
        <v>1472</v>
      </c>
      <c r="B281" s="400" t="s">
        <v>1310</v>
      </c>
      <c r="C281" s="400" t="s">
        <v>1311</v>
      </c>
      <c r="D281" s="400" t="s">
        <v>1334</v>
      </c>
      <c r="E281" s="400" t="s">
        <v>1335</v>
      </c>
      <c r="F281" s="403">
        <v>3</v>
      </c>
      <c r="G281" s="403">
        <v>108</v>
      </c>
      <c r="H281" s="403">
        <v>1</v>
      </c>
      <c r="I281" s="403">
        <v>36</v>
      </c>
      <c r="J281" s="403">
        <v>30</v>
      </c>
      <c r="K281" s="403">
        <v>1110</v>
      </c>
      <c r="L281" s="403">
        <v>10.277777777777779</v>
      </c>
      <c r="M281" s="403">
        <v>37</v>
      </c>
      <c r="N281" s="403">
        <v>21</v>
      </c>
      <c r="O281" s="403">
        <v>777</v>
      </c>
      <c r="P281" s="425">
        <v>7.1944444444444446</v>
      </c>
      <c r="Q281" s="404">
        <v>37</v>
      </c>
    </row>
    <row r="282" spans="1:17" ht="14.4" customHeight="1" x14ac:dyDescent="0.3">
      <c r="A282" s="399" t="s">
        <v>1472</v>
      </c>
      <c r="B282" s="400" t="s">
        <v>1310</v>
      </c>
      <c r="C282" s="400" t="s">
        <v>1311</v>
      </c>
      <c r="D282" s="400" t="s">
        <v>1340</v>
      </c>
      <c r="E282" s="400" t="s">
        <v>1341</v>
      </c>
      <c r="F282" s="403">
        <v>29</v>
      </c>
      <c r="G282" s="403">
        <v>1160</v>
      </c>
      <c r="H282" s="403">
        <v>1</v>
      </c>
      <c r="I282" s="403">
        <v>40</v>
      </c>
      <c r="J282" s="403">
        <v>17</v>
      </c>
      <c r="K282" s="403">
        <v>697</v>
      </c>
      <c r="L282" s="403">
        <v>0.60086206896551719</v>
      </c>
      <c r="M282" s="403">
        <v>41</v>
      </c>
      <c r="N282" s="403">
        <v>2</v>
      </c>
      <c r="O282" s="403">
        <v>82</v>
      </c>
      <c r="P282" s="425">
        <v>7.0689655172413796E-2</v>
      </c>
      <c r="Q282" s="404">
        <v>41</v>
      </c>
    </row>
    <row r="283" spans="1:17" ht="14.4" customHeight="1" x14ac:dyDescent="0.3">
      <c r="A283" s="399" t="s">
        <v>1472</v>
      </c>
      <c r="B283" s="400" t="s">
        <v>1310</v>
      </c>
      <c r="C283" s="400" t="s">
        <v>1311</v>
      </c>
      <c r="D283" s="400" t="s">
        <v>1342</v>
      </c>
      <c r="E283" s="400" t="s">
        <v>1343</v>
      </c>
      <c r="F283" s="403">
        <v>8</v>
      </c>
      <c r="G283" s="403">
        <v>3920</v>
      </c>
      <c r="H283" s="403">
        <v>1</v>
      </c>
      <c r="I283" s="403">
        <v>490</v>
      </c>
      <c r="J283" s="403">
        <v>4</v>
      </c>
      <c r="K283" s="403">
        <v>1960</v>
      </c>
      <c r="L283" s="403">
        <v>0.5</v>
      </c>
      <c r="M283" s="403">
        <v>490</v>
      </c>
      <c r="N283" s="403">
        <v>4</v>
      </c>
      <c r="O283" s="403">
        <v>1961</v>
      </c>
      <c r="P283" s="425">
        <v>0.50025510204081636</v>
      </c>
      <c r="Q283" s="404">
        <v>490.25</v>
      </c>
    </row>
    <row r="284" spans="1:17" ht="14.4" customHeight="1" x14ac:dyDescent="0.3">
      <c r="A284" s="399" t="s">
        <v>1472</v>
      </c>
      <c r="B284" s="400" t="s">
        <v>1310</v>
      </c>
      <c r="C284" s="400" t="s">
        <v>1311</v>
      </c>
      <c r="D284" s="400" t="s">
        <v>1344</v>
      </c>
      <c r="E284" s="400" t="s">
        <v>1345</v>
      </c>
      <c r="F284" s="403"/>
      <c r="G284" s="403"/>
      <c r="H284" s="403"/>
      <c r="I284" s="403"/>
      <c r="J284" s="403">
        <v>9</v>
      </c>
      <c r="K284" s="403">
        <v>279</v>
      </c>
      <c r="L284" s="403"/>
      <c r="M284" s="403">
        <v>31</v>
      </c>
      <c r="N284" s="403">
        <v>5</v>
      </c>
      <c r="O284" s="403">
        <v>155</v>
      </c>
      <c r="P284" s="425"/>
      <c r="Q284" s="404">
        <v>31</v>
      </c>
    </row>
    <row r="285" spans="1:17" ht="14.4" customHeight="1" x14ac:dyDescent="0.3">
      <c r="A285" s="399" t="s">
        <v>1472</v>
      </c>
      <c r="B285" s="400" t="s">
        <v>1310</v>
      </c>
      <c r="C285" s="400" t="s">
        <v>1311</v>
      </c>
      <c r="D285" s="400" t="s">
        <v>1348</v>
      </c>
      <c r="E285" s="400" t="s">
        <v>1349</v>
      </c>
      <c r="F285" s="403">
        <v>19</v>
      </c>
      <c r="G285" s="403">
        <v>3876</v>
      </c>
      <c r="H285" s="403">
        <v>1</v>
      </c>
      <c r="I285" s="403">
        <v>204</v>
      </c>
      <c r="J285" s="403">
        <v>31</v>
      </c>
      <c r="K285" s="403">
        <v>6355</v>
      </c>
      <c r="L285" s="403">
        <v>1.6395768833849329</v>
      </c>
      <c r="M285" s="403">
        <v>205</v>
      </c>
      <c r="N285" s="403">
        <v>47</v>
      </c>
      <c r="O285" s="403">
        <v>9661</v>
      </c>
      <c r="P285" s="425">
        <v>2.492518059855521</v>
      </c>
      <c r="Q285" s="404">
        <v>205.55319148936169</v>
      </c>
    </row>
    <row r="286" spans="1:17" ht="14.4" customHeight="1" x14ac:dyDescent="0.3">
      <c r="A286" s="399" t="s">
        <v>1472</v>
      </c>
      <c r="B286" s="400" t="s">
        <v>1310</v>
      </c>
      <c r="C286" s="400" t="s">
        <v>1311</v>
      </c>
      <c r="D286" s="400" t="s">
        <v>1350</v>
      </c>
      <c r="E286" s="400" t="s">
        <v>1351</v>
      </c>
      <c r="F286" s="403">
        <v>19</v>
      </c>
      <c r="G286" s="403">
        <v>7144</v>
      </c>
      <c r="H286" s="403">
        <v>1</v>
      </c>
      <c r="I286" s="403">
        <v>376</v>
      </c>
      <c r="J286" s="403">
        <v>33</v>
      </c>
      <c r="K286" s="403">
        <v>12441</v>
      </c>
      <c r="L286" s="403">
        <v>1.7414613661814109</v>
      </c>
      <c r="M286" s="403">
        <v>377</v>
      </c>
      <c r="N286" s="403">
        <v>47</v>
      </c>
      <c r="O286" s="403">
        <v>17769</v>
      </c>
      <c r="P286" s="425">
        <v>2.4872620380739083</v>
      </c>
      <c r="Q286" s="404">
        <v>378.06382978723406</v>
      </c>
    </row>
    <row r="287" spans="1:17" ht="14.4" customHeight="1" x14ac:dyDescent="0.3">
      <c r="A287" s="399" t="s">
        <v>1472</v>
      </c>
      <c r="B287" s="400" t="s">
        <v>1310</v>
      </c>
      <c r="C287" s="400" t="s">
        <v>1311</v>
      </c>
      <c r="D287" s="400" t="s">
        <v>1360</v>
      </c>
      <c r="E287" s="400" t="s">
        <v>1361</v>
      </c>
      <c r="F287" s="403">
        <v>94</v>
      </c>
      <c r="G287" s="403">
        <v>1504</v>
      </c>
      <c r="H287" s="403">
        <v>1</v>
      </c>
      <c r="I287" s="403">
        <v>16</v>
      </c>
      <c r="J287" s="403">
        <v>76</v>
      </c>
      <c r="K287" s="403">
        <v>1216</v>
      </c>
      <c r="L287" s="403">
        <v>0.80851063829787229</v>
      </c>
      <c r="M287" s="403">
        <v>16</v>
      </c>
      <c r="N287" s="403">
        <v>30</v>
      </c>
      <c r="O287" s="403">
        <v>480</v>
      </c>
      <c r="P287" s="425">
        <v>0.31914893617021278</v>
      </c>
      <c r="Q287" s="404">
        <v>16</v>
      </c>
    </row>
    <row r="288" spans="1:17" ht="14.4" customHeight="1" x14ac:dyDescent="0.3">
      <c r="A288" s="399" t="s">
        <v>1472</v>
      </c>
      <c r="B288" s="400" t="s">
        <v>1310</v>
      </c>
      <c r="C288" s="400" t="s">
        <v>1311</v>
      </c>
      <c r="D288" s="400" t="s">
        <v>1362</v>
      </c>
      <c r="E288" s="400" t="s">
        <v>1363</v>
      </c>
      <c r="F288" s="403"/>
      <c r="G288" s="403"/>
      <c r="H288" s="403"/>
      <c r="I288" s="403"/>
      <c r="J288" s="403">
        <v>1</v>
      </c>
      <c r="K288" s="403">
        <v>133</v>
      </c>
      <c r="L288" s="403"/>
      <c r="M288" s="403">
        <v>133</v>
      </c>
      <c r="N288" s="403">
        <v>1</v>
      </c>
      <c r="O288" s="403">
        <v>135</v>
      </c>
      <c r="P288" s="425"/>
      <c r="Q288" s="404">
        <v>135</v>
      </c>
    </row>
    <row r="289" spans="1:17" ht="14.4" customHeight="1" x14ac:dyDescent="0.3">
      <c r="A289" s="399" t="s">
        <v>1472</v>
      </c>
      <c r="B289" s="400" t="s">
        <v>1310</v>
      </c>
      <c r="C289" s="400" t="s">
        <v>1311</v>
      </c>
      <c r="D289" s="400" t="s">
        <v>1364</v>
      </c>
      <c r="E289" s="400" t="s">
        <v>1365</v>
      </c>
      <c r="F289" s="403"/>
      <c r="G289" s="403"/>
      <c r="H289" s="403"/>
      <c r="I289" s="403"/>
      <c r="J289" s="403">
        <v>3</v>
      </c>
      <c r="K289" s="403">
        <v>306</v>
      </c>
      <c r="L289" s="403"/>
      <c r="M289" s="403">
        <v>102</v>
      </c>
      <c r="N289" s="403"/>
      <c r="O289" s="403"/>
      <c r="P289" s="425"/>
      <c r="Q289" s="404"/>
    </row>
    <row r="290" spans="1:17" ht="14.4" customHeight="1" x14ac:dyDescent="0.3">
      <c r="A290" s="399" t="s">
        <v>1472</v>
      </c>
      <c r="B290" s="400" t="s">
        <v>1310</v>
      </c>
      <c r="C290" s="400" t="s">
        <v>1311</v>
      </c>
      <c r="D290" s="400" t="s">
        <v>1368</v>
      </c>
      <c r="E290" s="400" t="s">
        <v>1369</v>
      </c>
      <c r="F290" s="403">
        <v>78</v>
      </c>
      <c r="G290" s="403">
        <v>8736</v>
      </c>
      <c r="H290" s="403">
        <v>1</v>
      </c>
      <c r="I290" s="403">
        <v>112</v>
      </c>
      <c r="J290" s="403">
        <v>120</v>
      </c>
      <c r="K290" s="403">
        <v>13560</v>
      </c>
      <c r="L290" s="403">
        <v>1.5521978021978022</v>
      </c>
      <c r="M290" s="403">
        <v>113</v>
      </c>
      <c r="N290" s="403">
        <v>92</v>
      </c>
      <c r="O290" s="403">
        <v>10440</v>
      </c>
      <c r="P290" s="425">
        <v>1.195054945054945</v>
      </c>
      <c r="Q290" s="404">
        <v>113.47826086956522</v>
      </c>
    </row>
    <row r="291" spans="1:17" ht="14.4" customHeight="1" x14ac:dyDescent="0.3">
      <c r="A291" s="399" t="s">
        <v>1472</v>
      </c>
      <c r="B291" s="400" t="s">
        <v>1310</v>
      </c>
      <c r="C291" s="400" t="s">
        <v>1311</v>
      </c>
      <c r="D291" s="400" t="s">
        <v>1370</v>
      </c>
      <c r="E291" s="400" t="s">
        <v>1371</v>
      </c>
      <c r="F291" s="403">
        <v>15</v>
      </c>
      <c r="G291" s="403">
        <v>1245</v>
      </c>
      <c r="H291" s="403">
        <v>1</v>
      </c>
      <c r="I291" s="403">
        <v>83</v>
      </c>
      <c r="J291" s="403">
        <v>103</v>
      </c>
      <c r="K291" s="403">
        <v>8652</v>
      </c>
      <c r="L291" s="403">
        <v>6.9493975903614462</v>
      </c>
      <c r="M291" s="403">
        <v>84</v>
      </c>
      <c r="N291" s="403">
        <v>91</v>
      </c>
      <c r="O291" s="403">
        <v>7668</v>
      </c>
      <c r="P291" s="425">
        <v>6.1590361445783133</v>
      </c>
      <c r="Q291" s="404">
        <v>84.263736263736263</v>
      </c>
    </row>
    <row r="292" spans="1:17" ht="14.4" customHeight="1" x14ac:dyDescent="0.3">
      <c r="A292" s="399" t="s">
        <v>1472</v>
      </c>
      <c r="B292" s="400" t="s">
        <v>1310</v>
      </c>
      <c r="C292" s="400" t="s">
        <v>1311</v>
      </c>
      <c r="D292" s="400" t="s">
        <v>1372</v>
      </c>
      <c r="E292" s="400" t="s">
        <v>1373</v>
      </c>
      <c r="F292" s="403">
        <v>1</v>
      </c>
      <c r="G292" s="403">
        <v>95</v>
      </c>
      <c r="H292" s="403">
        <v>1</v>
      </c>
      <c r="I292" s="403">
        <v>95</v>
      </c>
      <c r="J292" s="403"/>
      <c r="K292" s="403"/>
      <c r="L292" s="403"/>
      <c r="M292" s="403"/>
      <c r="N292" s="403">
        <v>1</v>
      </c>
      <c r="O292" s="403">
        <v>96</v>
      </c>
      <c r="P292" s="425">
        <v>1.0105263157894737</v>
      </c>
      <c r="Q292" s="404">
        <v>96</v>
      </c>
    </row>
    <row r="293" spans="1:17" ht="14.4" customHeight="1" x14ac:dyDescent="0.3">
      <c r="A293" s="399" t="s">
        <v>1472</v>
      </c>
      <c r="B293" s="400" t="s">
        <v>1310</v>
      </c>
      <c r="C293" s="400" t="s">
        <v>1311</v>
      </c>
      <c r="D293" s="400" t="s">
        <v>1374</v>
      </c>
      <c r="E293" s="400" t="s">
        <v>1375</v>
      </c>
      <c r="F293" s="403">
        <v>12</v>
      </c>
      <c r="G293" s="403">
        <v>252</v>
      </c>
      <c r="H293" s="403">
        <v>1</v>
      </c>
      <c r="I293" s="403">
        <v>21</v>
      </c>
      <c r="J293" s="403">
        <v>12</v>
      </c>
      <c r="K293" s="403">
        <v>252</v>
      </c>
      <c r="L293" s="403">
        <v>1</v>
      </c>
      <c r="M293" s="403">
        <v>21</v>
      </c>
      <c r="N293" s="403">
        <v>16</v>
      </c>
      <c r="O293" s="403">
        <v>336</v>
      </c>
      <c r="P293" s="425">
        <v>1.3333333333333333</v>
      </c>
      <c r="Q293" s="404">
        <v>21</v>
      </c>
    </row>
    <row r="294" spans="1:17" ht="14.4" customHeight="1" x14ac:dyDescent="0.3">
      <c r="A294" s="399" t="s">
        <v>1472</v>
      </c>
      <c r="B294" s="400" t="s">
        <v>1310</v>
      </c>
      <c r="C294" s="400" t="s">
        <v>1311</v>
      </c>
      <c r="D294" s="400" t="s">
        <v>1376</v>
      </c>
      <c r="E294" s="400" t="s">
        <v>1377</v>
      </c>
      <c r="F294" s="403">
        <v>12</v>
      </c>
      <c r="G294" s="403">
        <v>5832</v>
      </c>
      <c r="H294" s="403">
        <v>1</v>
      </c>
      <c r="I294" s="403">
        <v>486</v>
      </c>
      <c r="J294" s="403">
        <v>51</v>
      </c>
      <c r="K294" s="403">
        <v>24786</v>
      </c>
      <c r="L294" s="403">
        <v>4.25</v>
      </c>
      <c r="M294" s="403">
        <v>486</v>
      </c>
      <c r="N294" s="403">
        <v>27</v>
      </c>
      <c r="O294" s="403">
        <v>13122</v>
      </c>
      <c r="P294" s="425">
        <v>2.25</v>
      </c>
      <c r="Q294" s="404">
        <v>486</v>
      </c>
    </row>
    <row r="295" spans="1:17" ht="14.4" customHeight="1" x14ac:dyDescent="0.3">
      <c r="A295" s="399" t="s">
        <v>1472</v>
      </c>
      <c r="B295" s="400" t="s">
        <v>1310</v>
      </c>
      <c r="C295" s="400" t="s">
        <v>1311</v>
      </c>
      <c r="D295" s="400" t="s">
        <v>1384</v>
      </c>
      <c r="E295" s="400" t="s">
        <v>1385</v>
      </c>
      <c r="F295" s="403">
        <v>15</v>
      </c>
      <c r="G295" s="403">
        <v>600</v>
      </c>
      <c r="H295" s="403">
        <v>1</v>
      </c>
      <c r="I295" s="403">
        <v>40</v>
      </c>
      <c r="J295" s="403">
        <v>22</v>
      </c>
      <c r="K295" s="403">
        <v>880</v>
      </c>
      <c r="L295" s="403">
        <v>1.4666666666666666</v>
      </c>
      <c r="M295" s="403">
        <v>40</v>
      </c>
      <c r="N295" s="403">
        <v>32</v>
      </c>
      <c r="O295" s="403">
        <v>1290</v>
      </c>
      <c r="P295" s="425">
        <v>2.15</v>
      </c>
      <c r="Q295" s="404">
        <v>40.3125</v>
      </c>
    </row>
    <row r="296" spans="1:17" ht="14.4" customHeight="1" x14ac:dyDescent="0.3">
      <c r="A296" s="399" t="s">
        <v>1472</v>
      </c>
      <c r="B296" s="400" t="s">
        <v>1310</v>
      </c>
      <c r="C296" s="400" t="s">
        <v>1311</v>
      </c>
      <c r="D296" s="400" t="s">
        <v>1396</v>
      </c>
      <c r="E296" s="400" t="s">
        <v>1397</v>
      </c>
      <c r="F296" s="403">
        <v>1</v>
      </c>
      <c r="G296" s="403">
        <v>2013</v>
      </c>
      <c r="H296" s="403">
        <v>1</v>
      </c>
      <c r="I296" s="403">
        <v>2013</v>
      </c>
      <c r="J296" s="403">
        <v>2</v>
      </c>
      <c r="K296" s="403">
        <v>4058</v>
      </c>
      <c r="L296" s="403">
        <v>2.0158966716343767</v>
      </c>
      <c r="M296" s="403">
        <v>2029</v>
      </c>
      <c r="N296" s="403">
        <v>2</v>
      </c>
      <c r="O296" s="403">
        <v>4058</v>
      </c>
      <c r="P296" s="425">
        <v>2.0158966716343767</v>
      </c>
      <c r="Q296" s="404">
        <v>2029</v>
      </c>
    </row>
    <row r="297" spans="1:17" ht="14.4" customHeight="1" x14ac:dyDescent="0.3">
      <c r="A297" s="399" t="s">
        <v>1472</v>
      </c>
      <c r="B297" s="400" t="s">
        <v>1310</v>
      </c>
      <c r="C297" s="400" t="s">
        <v>1311</v>
      </c>
      <c r="D297" s="400" t="s">
        <v>1398</v>
      </c>
      <c r="E297" s="400" t="s">
        <v>1399</v>
      </c>
      <c r="F297" s="403">
        <v>1</v>
      </c>
      <c r="G297" s="403">
        <v>603</v>
      </c>
      <c r="H297" s="403">
        <v>1</v>
      </c>
      <c r="I297" s="403">
        <v>603</v>
      </c>
      <c r="J297" s="403"/>
      <c r="K297" s="403"/>
      <c r="L297" s="403"/>
      <c r="M297" s="403"/>
      <c r="N297" s="403">
        <v>4</v>
      </c>
      <c r="O297" s="403">
        <v>2419</v>
      </c>
      <c r="P297" s="425">
        <v>4.0116086235489217</v>
      </c>
      <c r="Q297" s="404">
        <v>604.75</v>
      </c>
    </row>
    <row r="298" spans="1:17" ht="14.4" customHeight="1" x14ac:dyDescent="0.3">
      <c r="A298" s="399" t="s">
        <v>1472</v>
      </c>
      <c r="B298" s="400" t="s">
        <v>1310</v>
      </c>
      <c r="C298" s="400" t="s">
        <v>1311</v>
      </c>
      <c r="D298" s="400" t="s">
        <v>1473</v>
      </c>
      <c r="E298" s="400" t="s">
        <v>1474</v>
      </c>
      <c r="F298" s="403">
        <v>188</v>
      </c>
      <c r="G298" s="403">
        <v>7332</v>
      </c>
      <c r="H298" s="403">
        <v>1</v>
      </c>
      <c r="I298" s="403">
        <v>39</v>
      </c>
      <c r="J298" s="403">
        <v>188</v>
      </c>
      <c r="K298" s="403">
        <v>7520</v>
      </c>
      <c r="L298" s="403">
        <v>1.0256410256410255</v>
      </c>
      <c r="M298" s="403">
        <v>40</v>
      </c>
      <c r="N298" s="403">
        <v>348</v>
      </c>
      <c r="O298" s="403">
        <v>14092</v>
      </c>
      <c r="P298" s="425">
        <v>1.9219858156028369</v>
      </c>
      <c r="Q298" s="404">
        <v>40.494252873563219</v>
      </c>
    </row>
    <row r="299" spans="1:17" ht="14.4" customHeight="1" x14ac:dyDescent="0.3">
      <c r="A299" s="399" t="s">
        <v>1475</v>
      </c>
      <c r="B299" s="400" t="s">
        <v>1310</v>
      </c>
      <c r="C299" s="400" t="s">
        <v>1311</v>
      </c>
      <c r="D299" s="400" t="s">
        <v>1312</v>
      </c>
      <c r="E299" s="400" t="s">
        <v>1313</v>
      </c>
      <c r="F299" s="403">
        <v>236</v>
      </c>
      <c r="G299" s="403">
        <v>37288</v>
      </c>
      <c r="H299" s="403">
        <v>1</v>
      </c>
      <c r="I299" s="403">
        <v>158</v>
      </c>
      <c r="J299" s="403">
        <v>219</v>
      </c>
      <c r="K299" s="403">
        <v>34821</v>
      </c>
      <c r="L299" s="403">
        <v>0.9338393048701995</v>
      </c>
      <c r="M299" s="403">
        <v>159</v>
      </c>
      <c r="N299" s="403">
        <v>225</v>
      </c>
      <c r="O299" s="403">
        <v>35883</v>
      </c>
      <c r="P299" s="425">
        <v>0.96232031752842739</v>
      </c>
      <c r="Q299" s="404">
        <v>159.47999999999999</v>
      </c>
    </row>
    <row r="300" spans="1:17" ht="14.4" customHeight="1" x14ac:dyDescent="0.3">
      <c r="A300" s="399" t="s">
        <v>1475</v>
      </c>
      <c r="B300" s="400" t="s">
        <v>1310</v>
      </c>
      <c r="C300" s="400" t="s">
        <v>1311</v>
      </c>
      <c r="D300" s="400" t="s">
        <v>1326</v>
      </c>
      <c r="E300" s="400" t="s">
        <v>1327</v>
      </c>
      <c r="F300" s="403">
        <v>2</v>
      </c>
      <c r="G300" s="403">
        <v>2328</v>
      </c>
      <c r="H300" s="403">
        <v>1</v>
      </c>
      <c r="I300" s="403">
        <v>1164</v>
      </c>
      <c r="J300" s="403"/>
      <c r="K300" s="403"/>
      <c r="L300" s="403"/>
      <c r="M300" s="403"/>
      <c r="N300" s="403"/>
      <c r="O300" s="403"/>
      <c r="P300" s="425"/>
      <c r="Q300" s="404"/>
    </row>
    <row r="301" spans="1:17" ht="14.4" customHeight="1" x14ac:dyDescent="0.3">
      <c r="A301" s="399" t="s">
        <v>1475</v>
      </c>
      <c r="B301" s="400" t="s">
        <v>1310</v>
      </c>
      <c r="C301" s="400" t="s">
        <v>1311</v>
      </c>
      <c r="D301" s="400" t="s">
        <v>1328</v>
      </c>
      <c r="E301" s="400" t="s">
        <v>1329</v>
      </c>
      <c r="F301" s="403">
        <v>38</v>
      </c>
      <c r="G301" s="403">
        <v>1482</v>
      </c>
      <c r="H301" s="403">
        <v>1</v>
      </c>
      <c r="I301" s="403">
        <v>39</v>
      </c>
      <c r="J301" s="403">
        <v>23</v>
      </c>
      <c r="K301" s="403">
        <v>897</v>
      </c>
      <c r="L301" s="403">
        <v>0.60526315789473684</v>
      </c>
      <c r="M301" s="403">
        <v>39</v>
      </c>
      <c r="N301" s="403">
        <v>24</v>
      </c>
      <c r="O301" s="403">
        <v>943</v>
      </c>
      <c r="P301" s="425">
        <v>0.63630229419703099</v>
      </c>
      <c r="Q301" s="404">
        <v>39.291666666666664</v>
      </c>
    </row>
    <row r="302" spans="1:17" ht="14.4" customHeight="1" x14ac:dyDescent="0.3">
      <c r="A302" s="399" t="s">
        <v>1475</v>
      </c>
      <c r="B302" s="400" t="s">
        <v>1310</v>
      </c>
      <c r="C302" s="400" t="s">
        <v>1311</v>
      </c>
      <c r="D302" s="400" t="s">
        <v>1332</v>
      </c>
      <c r="E302" s="400" t="s">
        <v>1333</v>
      </c>
      <c r="F302" s="403"/>
      <c r="G302" s="403"/>
      <c r="H302" s="403"/>
      <c r="I302" s="403"/>
      <c r="J302" s="403">
        <v>8</v>
      </c>
      <c r="K302" s="403">
        <v>3056</v>
      </c>
      <c r="L302" s="403"/>
      <c r="M302" s="403">
        <v>382</v>
      </c>
      <c r="N302" s="403">
        <v>2</v>
      </c>
      <c r="O302" s="403">
        <v>764</v>
      </c>
      <c r="P302" s="425"/>
      <c r="Q302" s="404">
        <v>382</v>
      </c>
    </row>
    <row r="303" spans="1:17" ht="14.4" customHeight="1" x14ac:dyDescent="0.3">
      <c r="A303" s="399" t="s">
        <v>1475</v>
      </c>
      <c r="B303" s="400" t="s">
        <v>1310</v>
      </c>
      <c r="C303" s="400" t="s">
        <v>1311</v>
      </c>
      <c r="D303" s="400" t="s">
        <v>1338</v>
      </c>
      <c r="E303" s="400" t="s">
        <v>1339</v>
      </c>
      <c r="F303" s="403"/>
      <c r="G303" s="403"/>
      <c r="H303" s="403"/>
      <c r="I303" s="403"/>
      <c r="J303" s="403">
        <v>3</v>
      </c>
      <c r="K303" s="403">
        <v>1332</v>
      </c>
      <c r="L303" s="403"/>
      <c r="M303" s="403">
        <v>444</v>
      </c>
      <c r="N303" s="403"/>
      <c r="O303" s="403"/>
      <c r="P303" s="425"/>
      <c r="Q303" s="404"/>
    </row>
    <row r="304" spans="1:17" ht="14.4" customHeight="1" x14ac:dyDescent="0.3">
      <c r="A304" s="399" t="s">
        <v>1475</v>
      </c>
      <c r="B304" s="400" t="s">
        <v>1310</v>
      </c>
      <c r="C304" s="400" t="s">
        <v>1311</v>
      </c>
      <c r="D304" s="400" t="s">
        <v>1340</v>
      </c>
      <c r="E304" s="400" t="s">
        <v>1341</v>
      </c>
      <c r="F304" s="403"/>
      <c r="G304" s="403"/>
      <c r="H304" s="403"/>
      <c r="I304" s="403"/>
      <c r="J304" s="403">
        <v>1</v>
      </c>
      <c r="K304" s="403">
        <v>41</v>
      </c>
      <c r="L304" s="403"/>
      <c r="M304" s="403">
        <v>41</v>
      </c>
      <c r="N304" s="403"/>
      <c r="O304" s="403"/>
      <c r="P304" s="425"/>
      <c r="Q304" s="404"/>
    </row>
    <row r="305" spans="1:17" ht="14.4" customHeight="1" x14ac:dyDescent="0.3">
      <c r="A305" s="399" t="s">
        <v>1475</v>
      </c>
      <c r="B305" s="400" t="s">
        <v>1310</v>
      </c>
      <c r="C305" s="400" t="s">
        <v>1311</v>
      </c>
      <c r="D305" s="400" t="s">
        <v>1342</v>
      </c>
      <c r="E305" s="400" t="s">
        <v>1343</v>
      </c>
      <c r="F305" s="403">
        <v>1</v>
      </c>
      <c r="G305" s="403">
        <v>490</v>
      </c>
      <c r="H305" s="403">
        <v>1</v>
      </c>
      <c r="I305" s="403">
        <v>490</v>
      </c>
      <c r="J305" s="403">
        <v>2</v>
      </c>
      <c r="K305" s="403">
        <v>980</v>
      </c>
      <c r="L305" s="403">
        <v>2</v>
      </c>
      <c r="M305" s="403">
        <v>490</v>
      </c>
      <c r="N305" s="403">
        <v>1</v>
      </c>
      <c r="O305" s="403">
        <v>490</v>
      </c>
      <c r="P305" s="425">
        <v>1</v>
      </c>
      <c r="Q305" s="404">
        <v>490</v>
      </c>
    </row>
    <row r="306" spans="1:17" ht="14.4" customHeight="1" x14ac:dyDescent="0.3">
      <c r="A306" s="399" t="s">
        <v>1475</v>
      </c>
      <c r="B306" s="400" t="s">
        <v>1310</v>
      </c>
      <c r="C306" s="400" t="s">
        <v>1311</v>
      </c>
      <c r="D306" s="400" t="s">
        <v>1344</v>
      </c>
      <c r="E306" s="400" t="s">
        <v>1345</v>
      </c>
      <c r="F306" s="403">
        <v>2</v>
      </c>
      <c r="G306" s="403">
        <v>62</v>
      </c>
      <c r="H306" s="403">
        <v>1</v>
      </c>
      <c r="I306" s="403">
        <v>31</v>
      </c>
      <c r="J306" s="403">
        <v>1</v>
      </c>
      <c r="K306" s="403">
        <v>31</v>
      </c>
      <c r="L306" s="403">
        <v>0.5</v>
      </c>
      <c r="M306" s="403">
        <v>31</v>
      </c>
      <c r="N306" s="403"/>
      <c r="O306" s="403"/>
      <c r="P306" s="425"/>
      <c r="Q306" s="404"/>
    </row>
    <row r="307" spans="1:17" ht="14.4" customHeight="1" x14ac:dyDescent="0.3">
      <c r="A307" s="399" t="s">
        <v>1475</v>
      </c>
      <c r="B307" s="400" t="s">
        <v>1310</v>
      </c>
      <c r="C307" s="400" t="s">
        <v>1311</v>
      </c>
      <c r="D307" s="400" t="s">
        <v>1348</v>
      </c>
      <c r="E307" s="400" t="s">
        <v>1349</v>
      </c>
      <c r="F307" s="403">
        <v>5</v>
      </c>
      <c r="G307" s="403">
        <v>1020</v>
      </c>
      <c r="H307" s="403">
        <v>1</v>
      </c>
      <c r="I307" s="403">
        <v>204</v>
      </c>
      <c r="J307" s="403">
        <v>1</v>
      </c>
      <c r="K307" s="403">
        <v>205</v>
      </c>
      <c r="L307" s="403">
        <v>0.20098039215686275</v>
      </c>
      <c r="M307" s="403">
        <v>205</v>
      </c>
      <c r="N307" s="403"/>
      <c r="O307" s="403"/>
      <c r="P307" s="425"/>
      <c r="Q307" s="404"/>
    </row>
    <row r="308" spans="1:17" ht="14.4" customHeight="1" x14ac:dyDescent="0.3">
      <c r="A308" s="399" t="s">
        <v>1475</v>
      </c>
      <c r="B308" s="400" t="s">
        <v>1310</v>
      </c>
      <c r="C308" s="400" t="s">
        <v>1311</v>
      </c>
      <c r="D308" s="400" t="s">
        <v>1350</v>
      </c>
      <c r="E308" s="400" t="s">
        <v>1351</v>
      </c>
      <c r="F308" s="403">
        <v>5</v>
      </c>
      <c r="G308" s="403">
        <v>1880</v>
      </c>
      <c r="H308" s="403">
        <v>1</v>
      </c>
      <c r="I308" s="403">
        <v>376</v>
      </c>
      <c r="J308" s="403">
        <v>1</v>
      </c>
      <c r="K308" s="403">
        <v>377</v>
      </c>
      <c r="L308" s="403">
        <v>0.20053191489361702</v>
      </c>
      <c r="M308" s="403">
        <v>377</v>
      </c>
      <c r="N308" s="403"/>
      <c r="O308" s="403"/>
      <c r="P308" s="425"/>
      <c r="Q308" s="404"/>
    </row>
    <row r="309" spans="1:17" ht="14.4" customHeight="1" x14ac:dyDescent="0.3">
      <c r="A309" s="399" t="s">
        <v>1475</v>
      </c>
      <c r="B309" s="400" t="s">
        <v>1310</v>
      </c>
      <c r="C309" s="400" t="s">
        <v>1311</v>
      </c>
      <c r="D309" s="400" t="s">
        <v>1352</v>
      </c>
      <c r="E309" s="400" t="s">
        <v>1353</v>
      </c>
      <c r="F309" s="403"/>
      <c r="G309" s="403"/>
      <c r="H309" s="403"/>
      <c r="I309" s="403"/>
      <c r="J309" s="403">
        <v>1</v>
      </c>
      <c r="K309" s="403">
        <v>231</v>
      </c>
      <c r="L309" s="403"/>
      <c r="M309" s="403">
        <v>231</v>
      </c>
      <c r="N309" s="403"/>
      <c r="O309" s="403"/>
      <c r="P309" s="425"/>
      <c r="Q309" s="404"/>
    </row>
    <row r="310" spans="1:17" ht="14.4" customHeight="1" x14ac:dyDescent="0.3">
      <c r="A310" s="399" t="s">
        <v>1475</v>
      </c>
      <c r="B310" s="400" t="s">
        <v>1310</v>
      </c>
      <c r="C310" s="400" t="s">
        <v>1311</v>
      </c>
      <c r="D310" s="400" t="s">
        <v>1354</v>
      </c>
      <c r="E310" s="400" t="s">
        <v>1355</v>
      </c>
      <c r="F310" s="403"/>
      <c r="G310" s="403"/>
      <c r="H310" s="403"/>
      <c r="I310" s="403"/>
      <c r="J310" s="403">
        <v>2</v>
      </c>
      <c r="K310" s="403">
        <v>258</v>
      </c>
      <c r="L310" s="403"/>
      <c r="M310" s="403">
        <v>129</v>
      </c>
      <c r="N310" s="403"/>
      <c r="O310" s="403"/>
      <c r="P310" s="425"/>
      <c r="Q310" s="404"/>
    </row>
    <row r="311" spans="1:17" ht="14.4" customHeight="1" x14ac:dyDescent="0.3">
      <c r="A311" s="399" t="s">
        <v>1475</v>
      </c>
      <c r="B311" s="400" t="s">
        <v>1310</v>
      </c>
      <c r="C311" s="400" t="s">
        <v>1311</v>
      </c>
      <c r="D311" s="400" t="s">
        <v>1360</v>
      </c>
      <c r="E311" s="400" t="s">
        <v>1361</v>
      </c>
      <c r="F311" s="403">
        <v>6</v>
      </c>
      <c r="G311" s="403">
        <v>96</v>
      </c>
      <c r="H311" s="403">
        <v>1</v>
      </c>
      <c r="I311" s="403">
        <v>16</v>
      </c>
      <c r="J311" s="403">
        <v>19</v>
      </c>
      <c r="K311" s="403">
        <v>304</v>
      </c>
      <c r="L311" s="403">
        <v>3.1666666666666665</v>
      </c>
      <c r="M311" s="403">
        <v>16</v>
      </c>
      <c r="N311" s="403">
        <v>3</v>
      </c>
      <c r="O311" s="403">
        <v>48</v>
      </c>
      <c r="P311" s="425">
        <v>0.5</v>
      </c>
      <c r="Q311" s="404">
        <v>16</v>
      </c>
    </row>
    <row r="312" spans="1:17" ht="14.4" customHeight="1" x14ac:dyDescent="0.3">
      <c r="A312" s="399" t="s">
        <v>1475</v>
      </c>
      <c r="B312" s="400" t="s">
        <v>1310</v>
      </c>
      <c r="C312" s="400" t="s">
        <v>1311</v>
      </c>
      <c r="D312" s="400" t="s">
        <v>1362</v>
      </c>
      <c r="E312" s="400" t="s">
        <v>1363</v>
      </c>
      <c r="F312" s="403">
        <v>1</v>
      </c>
      <c r="G312" s="403">
        <v>131</v>
      </c>
      <c r="H312" s="403">
        <v>1</v>
      </c>
      <c r="I312" s="403">
        <v>131</v>
      </c>
      <c r="J312" s="403">
        <v>1</v>
      </c>
      <c r="K312" s="403">
        <v>133</v>
      </c>
      <c r="L312" s="403">
        <v>1.0152671755725191</v>
      </c>
      <c r="M312" s="403">
        <v>133</v>
      </c>
      <c r="N312" s="403">
        <v>1</v>
      </c>
      <c r="O312" s="403">
        <v>135</v>
      </c>
      <c r="P312" s="425">
        <v>1.0305343511450382</v>
      </c>
      <c r="Q312" s="404">
        <v>135</v>
      </c>
    </row>
    <row r="313" spans="1:17" ht="14.4" customHeight="1" x14ac:dyDescent="0.3">
      <c r="A313" s="399" t="s">
        <v>1475</v>
      </c>
      <c r="B313" s="400" t="s">
        <v>1310</v>
      </c>
      <c r="C313" s="400" t="s">
        <v>1311</v>
      </c>
      <c r="D313" s="400" t="s">
        <v>1364</v>
      </c>
      <c r="E313" s="400" t="s">
        <v>1365</v>
      </c>
      <c r="F313" s="403">
        <v>10</v>
      </c>
      <c r="G313" s="403">
        <v>1010</v>
      </c>
      <c r="H313" s="403">
        <v>1</v>
      </c>
      <c r="I313" s="403">
        <v>101</v>
      </c>
      <c r="J313" s="403">
        <v>4</v>
      </c>
      <c r="K313" s="403">
        <v>408</v>
      </c>
      <c r="L313" s="403">
        <v>0.40396039603960399</v>
      </c>
      <c r="M313" s="403">
        <v>102</v>
      </c>
      <c r="N313" s="403">
        <v>6</v>
      </c>
      <c r="O313" s="403">
        <v>618</v>
      </c>
      <c r="P313" s="425">
        <v>0.61188118811881187</v>
      </c>
      <c r="Q313" s="404">
        <v>103</v>
      </c>
    </row>
    <row r="314" spans="1:17" ht="14.4" customHeight="1" x14ac:dyDescent="0.3">
      <c r="A314" s="399" t="s">
        <v>1475</v>
      </c>
      <c r="B314" s="400" t="s">
        <v>1310</v>
      </c>
      <c r="C314" s="400" t="s">
        <v>1311</v>
      </c>
      <c r="D314" s="400" t="s">
        <v>1368</v>
      </c>
      <c r="E314" s="400" t="s">
        <v>1369</v>
      </c>
      <c r="F314" s="403">
        <v>215</v>
      </c>
      <c r="G314" s="403">
        <v>24080</v>
      </c>
      <c r="H314" s="403">
        <v>1</v>
      </c>
      <c r="I314" s="403">
        <v>112</v>
      </c>
      <c r="J314" s="403">
        <v>175</v>
      </c>
      <c r="K314" s="403">
        <v>19775</v>
      </c>
      <c r="L314" s="403">
        <v>0.82122093023255816</v>
      </c>
      <c r="M314" s="403">
        <v>113</v>
      </c>
      <c r="N314" s="403">
        <v>171</v>
      </c>
      <c r="O314" s="403">
        <v>19451</v>
      </c>
      <c r="P314" s="425">
        <v>0.807765780730897</v>
      </c>
      <c r="Q314" s="404">
        <v>113.74853801169591</v>
      </c>
    </row>
    <row r="315" spans="1:17" ht="14.4" customHeight="1" x14ac:dyDescent="0.3">
      <c r="A315" s="399" t="s">
        <v>1475</v>
      </c>
      <c r="B315" s="400" t="s">
        <v>1310</v>
      </c>
      <c r="C315" s="400" t="s">
        <v>1311</v>
      </c>
      <c r="D315" s="400" t="s">
        <v>1370</v>
      </c>
      <c r="E315" s="400" t="s">
        <v>1371</v>
      </c>
      <c r="F315" s="403">
        <v>28</v>
      </c>
      <c r="G315" s="403">
        <v>2324</v>
      </c>
      <c r="H315" s="403">
        <v>1</v>
      </c>
      <c r="I315" s="403">
        <v>83</v>
      </c>
      <c r="J315" s="403">
        <v>14</v>
      </c>
      <c r="K315" s="403">
        <v>1176</v>
      </c>
      <c r="L315" s="403">
        <v>0.50602409638554213</v>
      </c>
      <c r="M315" s="403">
        <v>84</v>
      </c>
      <c r="N315" s="403">
        <v>35</v>
      </c>
      <c r="O315" s="403">
        <v>2956</v>
      </c>
      <c r="P315" s="425">
        <v>1.2719449225473323</v>
      </c>
      <c r="Q315" s="404">
        <v>84.457142857142856</v>
      </c>
    </row>
    <row r="316" spans="1:17" ht="14.4" customHeight="1" x14ac:dyDescent="0.3">
      <c r="A316" s="399" t="s">
        <v>1475</v>
      </c>
      <c r="B316" s="400" t="s">
        <v>1310</v>
      </c>
      <c r="C316" s="400" t="s">
        <v>1311</v>
      </c>
      <c r="D316" s="400" t="s">
        <v>1372</v>
      </c>
      <c r="E316" s="400" t="s">
        <v>1373</v>
      </c>
      <c r="F316" s="403"/>
      <c r="G316" s="403"/>
      <c r="H316" s="403"/>
      <c r="I316" s="403"/>
      <c r="J316" s="403">
        <v>1</v>
      </c>
      <c r="K316" s="403">
        <v>96</v>
      </c>
      <c r="L316" s="403"/>
      <c r="M316" s="403">
        <v>96</v>
      </c>
      <c r="N316" s="403">
        <v>1</v>
      </c>
      <c r="O316" s="403">
        <v>96</v>
      </c>
      <c r="P316" s="425"/>
      <c r="Q316" s="404">
        <v>96</v>
      </c>
    </row>
    <row r="317" spans="1:17" ht="14.4" customHeight="1" x14ac:dyDescent="0.3">
      <c r="A317" s="399" t="s">
        <v>1475</v>
      </c>
      <c r="B317" s="400" t="s">
        <v>1310</v>
      </c>
      <c r="C317" s="400" t="s">
        <v>1311</v>
      </c>
      <c r="D317" s="400" t="s">
        <v>1374</v>
      </c>
      <c r="E317" s="400" t="s">
        <v>1375</v>
      </c>
      <c r="F317" s="403">
        <v>3</v>
      </c>
      <c r="G317" s="403">
        <v>63</v>
      </c>
      <c r="H317" s="403">
        <v>1</v>
      </c>
      <c r="I317" s="403">
        <v>21</v>
      </c>
      <c r="J317" s="403">
        <v>10</v>
      </c>
      <c r="K317" s="403">
        <v>210</v>
      </c>
      <c r="L317" s="403">
        <v>3.3333333333333335</v>
      </c>
      <c r="M317" s="403">
        <v>21</v>
      </c>
      <c r="N317" s="403">
        <v>14</v>
      </c>
      <c r="O317" s="403">
        <v>294</v>
      </c>
      <c r="P317" s="425">
        <v>4.666666666666667</v>
      </c>
      <c r="Q317" s="404">
        <v>21</v>
      </c>
    </row>
    <row r="318" spans="1:17" ht="14.4" customHeight="1" x14ac:dyDescent="0.3">
      <c r="A318" s="399" t="s">
        <v>1475</v>
      </c>
      <c r="B318" s="400" t="s">
        <v>1310</v>
      </c>
      <c r="C318" s="400" t="s">
        <v>1311</v>
      </c>
      <c r="D318" s="400" t="s">
        <v>1376</v>
      </c>
      <c r="E318" s="400" t="s">
        <v>1377</v>
      </c>
      <c r="F318" s="403">
        <v>14</v>
      </c>
      <c r="G318" s="403">
        <v>6804</v>
      </c>
      <c r="H318" s="403">
        <v>1</v>
      </c>
      <c r="I318" s="403">
        <v>486</v>
      </c>
      <c r="J318" s="403">
        <v>13</v>
      </c>
      <c r="K318" s="403">
        <v>6318</v>
      </c>
      <c r="L318" s="403">
        <v>0.9285714285714286</v>
      </c>
      <c r="M318" s="403">
        <v>486</v>
      </c>
      <c r="N318" s="403"/>
      <c r="O318" s="403"/>
      <c r="P318" s="425"/>
      <c r="Q318" s="404"/>
    </row>
    <row r="319" spans="1:17" ht="14.4" customHeight="1" x14ac:dyDescent="0.3">
      <c r="A319" s="399" t="s">
        <v>1475</v>
      </c>
      <c r="B319" s="400" t="s">
        <v>1310</v>
      </c>
      <c r="C319" s="400" t="s">
        <v>1311</v>
      </c>
      <c r="D319" s="400" t="s">
        <v>1384</v>
      </c>
      <c r="E319" s="400" t="s">
        <v>1385</v>
      </c>
      <c r="F319" s="403">
        <v>19</v>
      </c>
      <c r="G319" s="403">
        <v>760</v>
      </c>
      <c r="H319" s="403">
        <v>1</v>
      </c>
      <c r="I319" s="403">
        <v>40</v>
      </c>
      <c r="J319" s="403">
        <v>15</v>
      </c>
      <c r="K319" s="403">
        <v>600</v>
      </c>
      <c r="L319" s="403">
        <v>0.78947368421052633</v>
      </c>
      <c r="M319" s="403">
        <v>40</v>
      </c>
      <c r="N319" s="403">
        <v>22</v>
      </c>
      <c r="O319" s="403">
        <v>885</v>
      </c>
      <c r="P319" s="425">
        <v>1.1644736842105263</v>
      </c>
      <c r="Q319" s="404">
        <v>40.227272727272727</v>
      </c>
    </row>
    <row r="320" spans="1:17" ht="14.4" customHeight="1" x14ac:dyDescent="0.3">
      <c r="A320" s="399" t="s">
        <v>1475</v>
      </c>
      <c r="B320" s="400" t="s">
        <v>1310</v>
      </c>
      <c r="C320" s="400" t="s">
        <v>1311</v>
      </c>
      <c r="D320" s="400" t="s">
        <v>1398</v>
      </c>
      <c r="E320" s="400" t="s">
        <v>1399</v>
      </c>
      <c r="F320" s="403">
        <v>1</v>
      </c>
      <c r="G320" s="403">
        <v>603</v>
      </c>
      <c r="H320" s="403">
        <v>1</v>
      </c>
      <c r="I320" s="403">
        <v>603</v>
      </c>
      <c r="J320" s="403"/>
      <c r="K320" s="403"/>
      <c r="L320" s="403"/>
      <c r="M320" s="403"/>
      <c r="N320" s="403"/>
      <c r="O320" s="403"/>
      <c r="P320" s="425"/>
      <c r="Q320" s="404"/>
    </row>
    <row r="321" spans="1:17" ht="14.4" customHeight="1" x14ac:dyDescent="0.3">
      <c r="A321" s="399" t="s">
        <v>1475</v>
      </c>
      <c r="B321" s="400" t="s">
        <v>1310</v>
      </c>
      <c r="C321" s="400" t="s">
        <v>1311</v>
      </c>
      <c r="D321" s="400" t="s">
        <v>1404</v>
      </c>
      <c r="E321" s="400" t="s">
        <v>1405</v>
      </c>
      <c r="F321" s="403">
        <v>6</v>
      </c>
      <c r="G321" s="403">
        <v>3030</v>
      </c>
      <c r="H321" s="403">
        <v>1</v>
      </c>
      <c r="I321" s="403">
        <v>505</v>
      </c>
      <c r="J321" s="403">
        <v>1</v>
      </c>
      <c r="K321" s="403">
        <v>506</v>
      </c>
      <c r="L321" s="403">
        <v>0.166996699669967</v>
      </c>
      <c r="M321" s="403">
        <v>506</v>
      </c>
      <c r="N321" s="403">
        <v>3</v>
      </c>
      <c r="O321" s="403">
        <v>1524</v>
      </c>
      <c r="P321" s="425">
        <v>0.50297029702970297</v>
      </c>
      <c r="Q321" s="404">
        <v>508</v>
      </c>
    </row>
    <row r="322" spans="1:17" ht="14.4" customHeight="1" x14ac:dyDescent="0.3">
      <c r="A322" s="399" t="s">
        <v>1475</v>
      </c>
      <c r="B322" s="400" t="s">
        <v>1310</v>
      </c>
      <c r="C322" s="400" t="s">
        <v>1311</v>
      </c>
      <c r="D322" s="400" t="s">
        <v>1406</v>
      </c>
      <c r="E322" s="400" t="s">
        <v>1407</v>
      </c>
      <c r="F322" s="403">
        <v>1</v>
      </c>
      <c r="G322" s="403">
        <v>1691</v>
      </c>
      <c r="H322" s="403">
        <v>1</v>
      </c>
      <c r="I322" s="403">
        <v>1691</v>
      </c>
      <c r="J322" s="403"/>
      <c r="K322" s="403"/>
      <c r="L322" s="403"/>
      <c r="M322" s="403"/>
      <c r="N322" s="403"/>
      <c r="O322" s="403"/>
      <c r="P322" s="425"/>
      <c r="Q322" s="404"/>
    </row>
    <row r="323" spans="1:17" ht="14.4" customHeight="1" x14ac:dyDescent="0.3">
      <c r="A323" s="399" t="s">
        <v>1475</v>
      </c>
      <c r="B323" s="400" t="s">
        <v>1310</v>
      </c>
      <c r="C323" s="400" t="s">
        <v>1311</v>
      </c>
      <c r="D323" s="400" t="s">
        <v>1412</v>
      </c>
      <c r="E323" s="400" t="s">
        <v>1413</v>
      </c>
      <c r="F323" s="403"/>
      <c r="G323" s="403"/>
      <c r="H323" s="403"/>
      <c r="I323" s="403"/>
      <c r="J323" s="403">
        <v>1</v>
      </c>
      <c r="K323" s="403">
        <v>245</v>
      </c>
      <c r="L323" s="403"/>
      <c r="M323" s="403">
        <v>245</v>
      </c>
      <c r="N323" s="403"/>
      <c r="O323" s="403"/>
      <c r="P323" s="425"/>
      <c r="Q323" s="404"/>
    </row>
    <row r="324" spans="1:17" ht="14.4" customHeight="1" x14ac:dyDescent="0.3">
      <c r="A324" s="399" t="s">
        <v>1476</v>
      </c>
      <c r="B324" s="400" t="s">
        <v>1310</v>
      </c>
      <c r="C324" s="400" t="s">
        <v>1311</v>
      </c>
      <c r="D324" s="400" t="s">
        <v>1312</v>
      </c>
      <c r="E324" s="400" t="s">
        <v>1313</v>
      </c>
      <c r="F324" s="403">
        <v>76</v>
      </c>
      <c r="G324" s="403">
        <v>12008</v>
      </c>
      <c r="H324" s="403">
        <v>1</v>
      </c>
      <c r="I324" s="403">
        <v>158</v>
      </c>
      <c r="J324" s="403">
        <v>61</v>
      </c>
      <c r="K324" s="403">
        <v>9699</v>
      </c>
      <c r="L324" s="403">
        <v>0.80771152564956694</v>
      </c>
      <c r="M324" s="403">
        <v>159</v>
      </c>
      <c r="N324" s="403">
        <v>62</v>
      </c>
      <c r="O324" s="403">
        <v>9882</v>
      </c>
      <c r="P324" s="425">
        <v>0.82295136575616257</v>
      </c>
      <c r="Q324" s="404">
        <v>159.38709677419354</v>
      </c>
    </row>
    <row r="325" spans="1:17" ht="14.4" customHeight="1" x14ac:dyDescent="0.3">
      <c r="A325" s="399" t="s">
        <v>1476</v>
      </c>
      <c r="B325" s="400" t="s">
        <v>1310</v>
      </c>
      <c r="C325" s="400" t="s">
        <v>1311</v>
      </c>
      <c r="D325" s="400" t="s">
        <v>1326</v>
      </c>
      <c r="E325" s="400" t="s">
        <v>1327</v>
      </c>
      <c r="F325" s="403">
        <v>1</v>
      </c>
      <c r="G325" s="403">
        <v>1164</v>
      </c>
      <c r="H325" s="403">
        <v>1</v>
      </c>
      <c r="I325" s="403">
        <v>1164</v>
      </c>
      <c r="J325" s="403"/>
      <c r="K325" s="403"/>
      <c r="L325" s="403"/>
      <c r="M325" s="403"/>
      <c r="N325" s="403"/>
      <c r="O325" s="403"/>
      <c r="P325" s="425"/>
      <c r="Q325" s="404"/>
    </row>
    <row r="326" spans="1:17" ht="14.4" customHeight="1" x14ac:dyDescent="0.3">
      <c r="A326" s="399" t="s">
        <v>1476</v>
      </c>
      <c r="B326" s="400" t="s">
        <v>1310</v>
      </c>
      <c r="C326" s="400" t="s">
        <v>1311</v>
      </c>
      <c r="D326" s="400" t="s">
        <v>1328</v>
      </c>
      <c r="E326" s="400" t="s">
        <v>1329</v>
      </c>
      <c r="F326" s="403">
        <v>113</v>
      </c>
      <c r="G326" s="403">
        <v>4407</v>
      </c>
      <c r="H326" s="403">
        <v>1</v>
      </c>
      <c r="I326" s="403">
        <v>39</v>
      </c>
      <c r="J326" s="403">
        <v>96</v>
      </c>
      <c r="K326" s="403">
        <v>3744</v>
      </c>
      <c r="L326" s="403">
        <v>0.84955752212389379</v>
      </c>
      <c r="M326" s="403">
        <v>39</v>
      </c>
      <c r="N326" s="403">
        <v>105</v>
      </c>
      <c r="O326" s="403">
        <v>4126</v>
      </c>
      <c r="P326" s="425">
        <v>0.93623780349444063</v>
      </c>
      <c r="Q326" s="404">
        <v>39.295238095238098</v>
      </c>
    </row>
    <row r="327" spans="1:17" ht="14.4" customHeight="1" x14ac:dyDescent="0.3">
      <c r="A327" s="399" t="s">
        <v>1476</v>
      </c>
      <c r="B327" s="400" t="s">
        <v>1310</v>
      </c>
      <c r="C327" s="400" t="s">
        <v>1311</v>
      </c>
      <c r="D327" s="400" t="s">
        <v>1332</v>
      </c>
      <c r="E327" s="400" t="s">
        <v>1333</v>
      </c>
      <c r="F327" s="403">
        <v>1</v>
      </c>
      <c r="G327" s="403">
        <v>382</v>
      </c>
      <c r="H327" s="403">
        <v>1</v>
      </c>
      <c r="I327" s="403">
        <v>382</v>
      </c>
      <c r="J327" s="403"/>
      <c r="K327" s="403"/>
      <c r="L327" s="403"/>
      <c r="M327" s="403"/>
      <c r="N327" s="403">
        <v>1</v>
      </c>
      <c r="O327" s="403">
        <v>383</v>
      </c>
      <c r="P327" s="425">
        <v>1.0026178010471205</v>
      </c>
      <c r="Q327" s="404">
        <v>383</v>
      </c>
    </row>
    <row r="328" spans="1:17" ht="14.4" customHeight="1" x14ac:dyDescent="0.3">
      <c r="A328" s="399" t="s">
        <v>1476</v>
      </c>
      <c r="B328" s="400" t="s">
        <v>1310</v>
      </c>
      <c r="C328" s="400" t="s">
        <v>1311</v>
      </c>
      <c r="D328" s="400" t="s">
        <v>1334</v>
      </c>
      <c r="E328" s="400" t="s">
        <v>1335</v>
      </c>
      <c r="F328" s="403"/>
      <c r="G328" s="403"/>
      <c r="H328" s="403"/>
      <c r="I328" s="403"/>
      <c r="J328" s="403">
        <v>3</v>
      </c>
      <c r="K328" s="403">
        <v>111</v>
      </c>
      <c r="L328" s="403"/>
      <c r="M328" s="403">
        <v>37</v>
      </c>
      <c r="N328" s="403">
        <v>1</v>
      </c>
      <c r="O328" s="403">
        <v>37</v>
      </c>
      <c r="P328" s="425"/>
      <c r="Q328" s="404">
        <v>37</v>
      </c>
    </row>
    <row r="329" spans="1:17" ht="14.4" customHeight="1" x14ac:dyDescent="0.3">
      <c r="A329" s="399" t="s">
        <v>1476</v>
      </c>
      <c r="B329" s="400" t="s">
        <v>1310</v>
      </c>
      <c r="C329" s="400" t="s">
        <v>1311</v>
      </c>
      <c r="D329" s="400" t="s">
        <v>1338</v>
      </c>
      <c r="E329" s="400" t="s">
        <v>1339</v>
      </c>
      <c r="F329" s="403">
        <v>6</v>
      </c>
      <c r="G329" s="403">
        <v>2664</v>
      </c>
      <c r="H329" s="403">
        <v>1</v>
      </c>
      <c r="I329" s="403">
        <v>444</v>
      </c>
      <c r="J329" s="403">
        <v>9</v>
      </c>
      <c r="K329" s="403">
        <v>3996</v>
      </c>
      <c r="L329" s="403">
        <v>1.5</v>
      </c>
      <c r="M329" s="403">
        <v>444</v>
      </c>
      <c r="N329" s="403">
        <v>18</v>
      </c>
      <c r="O329" s="403">
        <v>8001</v>
      </c>
      <c r="P329" s="425">
        <v>3.0033783783783785</v>
      </c>
      <c r="Q329" s="404">
        <v>444.5</v>
      </c>
    </row>
    <row r="330" spans="1:17" ht="14.4" customHeight="1" x14ac:dyDescent="0.3">
      <c r="A330" s="399" t="s">
        <v>1476</v>
      </c>
      <c r="B330" s="400" t="s">
        <v>1310</v>
      </c>
      <c r="C330" s="400" t="s">
        <v>1311</v>
      </c>
      <c r="D330" s="400" t="s">
        <v>1342</v>
      </c>
      <c r="E330" s="400" t="s">
        <v>1343</v>
      </c>
      <c r="F330" s="403"/>
      <c r="G330" s="403"/>
      <c r="H330" s="403"/>
      <c r="I330" s="403"/>
      <c r="J330" s="403"/>
      <c r="K330" s="403"/>
      <c r="L330" s="403"/>
      <c r="M330" s="403"/>
      <c r="N330" s="403">
        <v>1</v>
      </c>
      <c r="O330" s="403">
        <v>491</v>
      </c>
      <c r="P330" s="425"/>
      <c r="Q330" s="404">
        <v>491</v>
      </c>
    </row>
    <row r="331" spans="1:17" ht="14.4" customHeight="1" x14ac:dyDescent="0.3">
      <c r="A331" s="399" t="s">
        <v>1476</v>
      </c>
      <c r="B331" s="400" t="s">
        <v>1310</v>
      </c>
      <c r="C331" s="400" t="s">
        <v>1311</v>
      </c>
      <c r="D331" s="400" t="s">
        <v>1344</v>
      </c>
      <c r="E331" s="400" t="s">
        <v>1345</v>
      </c>
      <c r="F331" s="403">
        <v>25</v>
      </c>
      <c r="G331" s="403">
        <v>775</v>
      </c>
      <c r="H331" s="403">
        <v>1</v>
      </c>
      <c r="I331" s="403">
        <v>31</v>
      </c>
      <c r="J331" s="403">
        <v>12</v>
      </c>
      <c r="K331" s="403">
        <v>372</v>
      </c>
      <c r="L331" s="403">
        <v>0.48</v>
      </c>
      <c r="M331" s="403">
        <v>31</v>
      </c>
      <c r="N331" s="403">
        <v>14</v>
      </c>
      <c r="O331" s="403">
        <v>434</v>
      </c>
      <c r="P331" s="425">
        <v>0.56000000000000005</v>
      </c>
      <c r="Q331" s="404">
        <v>31</v>
      </c>
    </row>
    <row r="332" spans="1:17" ht="14.4" customHeight="1" x14ac:dyDescent="0.3">
      <c r="A332" s="399" t="s">
        <v>1476</v>
      </c>
      <c r="B332" s="400" t="s">
        <v>1310</v>
      </c>
      <c r="C332" s="400" t="s">
        <v>1311</v>
      </c>
      <c r="D332" s="400" t="s">
        <v>1348</v>
      </c>
      <c r="E332" s="400" t="s">
        <v>1349</v>
      </c>
      <c r="F332" s="403">
        <v>3</v>
      </c>
      <c r="G332" s="403">
        <v>612</v>
      </c>
      <c r="H332" s="403">
        <v>1</v>
      </c>
      <c r="I332" s="403">
        <v>204</v>
      </c>
      <c r="J332" s="403"/>
      <c r="K332" s="403"/>
      <c r="L332" s="403"/>
      <c r="M332" s="403"/>
      <c r="N332" s="403"/>
      <c r="O332" s="403"/>
      <c r="P332" s="425"/>
      <c r="Q332" s="404"/>
    </row>
    <row r="333" spans="1:17" ht="14.4" customHeight="1" x14ac:dyDescent="0.3">
      <c r="A333" s="399" t="s">
        <v>1476</v>
      </c>
      <c r="B333" s="400" t="s">
        <v>1310</v>
      </c>
      <c r="C333" s="400" t="s">
        <v>1311</v>
      </c>
      <c r="D333" s="400" t="s">
        <v>1350</v>
      </c>
      <c r="E333" s="400" t="s">
        <v>1351</v>
      </c>
      <c r="F333" s="403">
        <v>4</v>
      </c>
      <c r="G333" s="403">
        <v>1504</v>
      </c>
      <c r="H333" s="403">
        <v>1</v>
      </c>
      <c r="I333" s="403">
        <v>376</v>
      </c>
      <c r="J333" s="403"/>
      <c r="K333" s="403"/>
      <c r="L333" s="403"/>
      <c r="M333" s="403"/>
      <c r="N333" s="403"/>
      <c r="O333" s="403"/>
      <c r="P333" s="425"/>
      <c r="Q333" s="404"/>
    </row>
    <row r="334" spans="1:17" ht="14.4" customHeight="1" x14ac:dyDescent="0.3">
      <c r="A334" s="399" t="s">
        <v>1476</v>
      </c>
      <c r="B334" s="400" t="s">
        <v>1310</v>
      </c>
      <c r="C334" s="400" t="s">
        <v>1311</v>
      </c>
      <c r="D334" s="400" t="s">
        <v>1360</v>
      </c>
      <c r="E334" s="400" t="s">
        <v>1361</v>
      </c>
      <c r="F334" s="403">
        <v>14</v>
      </c>
      <c r="G334" s="403">
        <v>224</v>
      </c>
      <c r="H334" s="403">
        <v>1</v>
      </c>
      <c r="I334" s="403">
        <v>16</v>
      </c>
      <c r="J334" s="403">
        <v>12</v>
      </c>
      <c r="K334" s="403">
        <v>192</v>
      </c>
      <c r="L334" s="403">
        <v>0.8571428571428571</v>
      </c>
      <c r="M334" s="403">
        <v>16</v>
      </c>
      <c r="N334" s="403">
        <v>25</v>
      </c>
      <c r="O334" s="403">
        <v>400</v>
      </c>
      <c r="P334" s="425">
        <v>1.7857142857142858</v>
      </c>
      <c r="Q334" s="404">
        <v>16</v>
      </c>
    </row>
    <row r="335" spans="1:17" ht="14.4" customHeight="1" x14ac:dyDescent="0.3">
      <c r="A335" s="399" t="s">
        <v>1476</v>
      </c>
      <c r="B335" s="400" t="s">
        <v>1310</v>
      </c>
      <c r="C335" s="400" t="s">
        <v>1311</v>
      </c>
      <c r="D335" s="400" t="s">
        <v>1362</v>
      </c>
      <c r="E335" s="400" t="s">
        <v>1363</v>
      </c>
      <c r="F335" s="403">
        <v>2</v>
      </c>
      <c r="G335" s="403">
        <v>262</v>
      </c>
      <c r="H335" s="403">
        <v>1</v>
      </c>
      <c r="I335" s="403">
        <v>131</v>
      </c>
      <c r="J335" s="403">
        <v>1</v>
      </c>
      <c r="K335" s="403">
        <v>133</v>
      </c>
      <c r="L335" s="403">
        <v>0.50763358778625955</v>
      </c>
      <c r="M335" s="403">
        <v>133</v>
      </c>
      <c r="N335" s="403">
        <v>1</v>
      </c>
      <c r="O335" s="403">
        <v>133</v>
      </c>
      <c r="P335" s="425">
        <v>0.50763358778625955</v>
      </c>
      <c r="Q335" s="404">
        <v>133</v>
      </c>
    </row>
    <row r="336" spans="1:17" ht="14.4" customHeight="1" x14ac:dyDescent="0.3">
      <c r="A336" s="399" t="s">
        <v>1476</v>
      </c>
      <c r="B336" s="400" t="s">
        <v>1310</v>
      </c>
      <c r="C336" s="400" t="s">
        <v>1311</v>
      </c>
      <c r="D336" s="400" t="s">
        <v>1364</v>
      </c>
      <c r="E336" s="400" t="s">
        <v>1365</v>
      </c>
      <c r="F336" s="403">
        <v>1</v>
      </c>
      <c r="G336" s="403">
        <v>101</v>
      </c>
      <c r="H336" s="403">
        <v>1</v>
      </c>
      <c r="I336" s="403">
        <v>101</v>
      </c>
      <c r="J336" s="403">
        <v>1</v>
      </c>
      <c r="K336" s="403">
        <v>102</v>
      </c>
      <c r="L336" s="403">
        <v>1.0099009900990099</v>
      </c>
      <c r="M336" s="403">
        <v>102</v>
      </c>
      <c r="N336" s="403"/>
      <c r="O336" s="403"/>
      <c r="P336" s="425"/>
      <c r="Q336" s="404"/>
    </row>
    <row r="337" spans="1:17" ht="14.4" customHeight="1" x14ac:dyDescent="0.3">
      <c r="A337" s="399" t="s">
        <v>1476</v>
      </c>
      <c r="B337" s="400" t="s">
        <v>1310</v>
      </c>
      <c r="C337" s="400" t="s">
        <v>1311</v>
      </c>
      <c r="D337" s="400" t="s">
        <v>1368</v>
      </c>
      <c r="E337" s="400" t="s">
        <v>1369</v>
      </c>
      <c r="F337" s="403">
        <v>30</v>
      </c>
      <c r="G337" s="403">
        <v>3360</v>
      </c>
      <c r="H337" s="403">
        <v>1</v>
      </c>
      <c r="I337" s="403">
        <v>112</v>
      </c>
      <c r="J337" s="403">
        <v>37</v>
      </c>
      <c r="K337" s="403">
        <v>4181</v>
      </c>
      <c r="L337" s="403">
        <v>1.244345238095238</v>
      </c>
      <c r="M337" s="403">
        <v>113</v>
      </c>
      <c r="N337" s="403">
        <v>29</v>
      </c>
      <c r="O337" s="403">
        <v>3299</v>
      </c>
      <c r="P337" s="425">
        <v>0.98184523809523805</v>
      </c>
      <c r="Q337" s="404">
        <v>113.75862068965517</v>
      </c>
    </row>
    <row r="338" spans="1:17" ht="14.4" customHeight="1" x14ac:dyDescent="0.3">
      <c r="A338" s="399" t="s">
        <v>1476</v>
      </c>
      <c r="B338" s="400" t="s">
        <v>1310</v>
      </c>
      <c r="C338" s="400" t="s">
        <v>1311</v>
      </c>
      <c r="D338" s="400" t="s">
        <v>1370</v>
      </c>
      <c r="E338" s="400" t="s">
        <v>1371</v>
      </c>
      <c r="F338" s="403">
        <v>9</v>
      </c>
      <c r="G338" s="403">
        <v>747</v>
      </c>
      <c r="H338" s="403">
        <v>1</v>
      </c>
      <c r="I338" s="403">
        <v>83</v>
      </c>
      <c r="J338" s="403">
        <v>4</v>
      </c>
      <c r="K338" s="403">
        <v>336</v>
      </c>
      <c r="L338" s="403">
        <v>0.44979919678714858</v>
      </c>
      <c r="M338" s="403">
        <v>84</v>
      </c>
      <c r="N338" s="403">
        <v>2</v>
      </c>
      <c r="O338" s="403">
        <v>168</v>
      </c>
      <c r="P338" s="425">
        <v>0.22489959839357429</v>
      </c>
      <c r="Q338" s="404">
        <v>84</v>
      </c>
    </row>
    <row r="339" spans="1:17" ht="14.4" customHeight="1" x14ac:dyDescent="0.3">
      <c r="A339" s="399" t="s">
        <v>1476</v>
      </c>
      <c r="B339" s="400" t="s">
        <v>1310</v>
      </c>
      <c r="C339" s="400" t="s">
        <v>1311</v>
      </c>
      <c r="D339" s="400" t="s">
        <v>1374</v>
      </c>
      <c r="E339" s="400" t="s">
        <v>1375</v>
      </c>
      <c r="F339" s="403">
        <v>2</v>
      </c>
      <c r="G339" s="403">
        <v>42</v>
      </c>
      <c r="H339" s="403">
        <v>1</v>
      </c>
      <c r="I339" s="403">
        <v>21</v>
      </c>
      <c r="J339" s="403">
        <v>13</v>
      </c>
      <c r="K339" s="403">
        <v>273</v>
      </c>
      <c r="L339" s="403">
        <v>6.5</v>
      </c>
      <c r="M339" s="403">
        <v>21</v>
      </c>
      <c r="N339" s="403">
        <v>2</v>
      </c>
      <c r="O339" s="403">
        <v>42</v>
      </c>
      <c r="P339" s="425">
        <v>1</v>
      </c>
      <c r="Q339" s="404">
        <v>21</v>
      </c>
    </row>
    <row r="340" spans="1:17" ht="14.4" customHeight="1" x14ac:dyDescent="0.3">
      <c r="A340" s="399" t="s">
        <v>1476</v>
      </c>
      <c r="B340" s="400" t="s">
        <v>1310</v>
      </c>
      <c r="C340" s="400" t="s">
        <v>1311</v>
      </c>
      <c r="D340" s="400" t="s">
        <v>1376</v>
      </c>
      <c r="E340" s="400" t="s">
        <v>1377</v>
      </c>
      <c r="F340" s="403">
        <v>22</v>
      </c>
      <c r="G340" s="403">
        <v>10692</v>
      </c>
      <c r="H340" s="403">
        <v>1</v>
      </c>
      <c r="I340" s="403">
        <v>486</v>
      </c>
      <c r="J340" s="403">
        <v>13</v>
      </c>
      <c r="K340" s="403">
        <v>6318</v>
      </c>
      <c r="L340" s="403">
        <v>0.59090909090909094</v>
      </c>
      <c r="M340" s="403">
        <v>486</v>
      </c>
      <c r="N340" s="403">
        <v>29</v>
      </c>
      <c r="O340" s="403">
        <v>14110</v>
      </c>
      <c r="P340" s="425">
        <v>1.3196782641227085</v>
      </c>
      <c r="Q340" s="404">
        <v>486.55172413793105</v>
      </c>
    </row>
    <row r="341" spans="1:17" ht="14.4" customHeight="1" x14ac:dyDescent="0.3">
      <c r="A341" s="399" t="s">
        <v>1476</v>
      </c>
      <c r="B341" s="400" t="s">
        <v>1310</v>
      </c>
      <c r="C341" s="400" t="s">
        <v>1311</v>
      </c>
      <c r="D341" s="400" t="s">
        <v>1384</v>
      </c>
      <c r="E341" s="400" t="s">
        <v>1385</v>
      </c>
      <c r="F341" s="403">
        <v>22</v>
      </c>
      <c r="G341" s="403">
        <v>880</v>
      </c>
      <c r="H341" s="403">
        <v>1</v>
      </c>
      <c r="I341" s="403">
        <v>40</v>
      </c>
      <c r="J341" s="403">
        <v>25</v>
      </c>
      <c r="K341" s="403">
        <v>1000</v>
      </c>
      <c r="L341" s="403">
        <v>1.1363636363636365</v>
      </c>
      <c r="M341" s="403">
        <v>40</v>
      </c>
      <c r="N341" s="403">
        <v>14</v>
      </c>
      <c r="O341" s="403">
        <v>562</v>
      </c>
      <c r="P341" s="425">
        <v>0.63863636363636367</v>
      </c>
      <c r="Q341" s="404">
        <v>40.142857142857146</v>
      </c>
    </row>
    <row r="342" spans="1:17" ht="14.4" customHeight="1" x14ac:dyDescent="0.3">
      <c r="A342" s="399" t="s">
        <v>1476</v>
      </c>
      <c r="B342" s="400" t="s">
        <v>1310</v>
      </c>
      <c r="C342" s="400" t="s">
        <v>1311</v>
      </c>
      <c r="D342" s="400" t="s">
        <v>1392</v>
      </c>
      <c r="E342" s="400" t="s">
        <v>1393</v>
      </c>
      <c r="F342" s="403"/>
      <c r="G342" s="403"/>
      <c r="H342" s="403"/>
      <c r="I342" s="403"/>
      <c r="J342" s="403"/>
      <c r="K342" s="403"/>
      <c r="L342" s="403"/>
      <c r="M342" s="403"/>
      <c r="N342" s="403">
        <v>2</v>
      </c>
      <c r="O342" s="403">
        <v>430</v>
      </c>
      <c r="P342" s="425"/>
      <c r="Q342" s="404">
        <v>215</v>
      </c>
    </row>
    <row r="343" spans="1:17" ht="14.4" customHeight="1" x14ac:dyDescent="0.3">
      <c r="A343" s="399" t="s">
        <v>1476</v>
      </c>
      <c r="B343" s="400" t="s">
        <v>1310</v>
      </c>
      <c r="C343" s="400" t="s">
        <v>1311</v>
      </c>
      <c r="D343" s="400" t="s">
        <v>1398</v>
      </c>
      <c r="E343" s="400" t="s">
        <v>1399</v>
      </c>
      <c r="F343" s="403">
        <v>1</v>
      </c>
      <c r="G343" s="403">
        <v>603</v>
      </c>
      <c r="H343" s="403">
        <v>1</v>
      </c>
      <c r="I343" s="403">
        <v>603</v>
      </c>
      <c r="J343" s="403"/>
      <c r="K343" s="403"/>
      <c r="L343" s="403"/>
      <c r="M343" s="403"/>
      <c r="N343" s="403"/>
      <c r="O343" s="403"/>
      <c r="P343" s="425"/>
      <c r="Q343" s="404"/>
    </row>
    <row r="344" spans="1:17" ht="14.4" customHeight="1" x14ac:dyDescent="0.3">
      <c r="A344" s="399" t="s">
        <v>1476</v>
      </c>
      <c r="B344" s="400" t="s">
        <v>1310</v>
      </c>
      <c r="C344" s="400" t="s">
        <v>1311</v>
      </c>
      <c r="D344" s="400" t="s">
        <v>1406</v>
      </c>
      <c r="E344" s="400" t="s">
        <v>1407</v>
      </c>
      <c r="F344" s="403">
        <v>9</v>
      </c>
      <c r="G344" s="403">
        <v>15219</v>
      </c>
      <c r="H344" s="403">
        <v>1</v>
      </c>
      <c r="I344" s="403">
        <v>1691</v>
      </c>
      <c r="J344" s="403">
        <v>2</v>
      </c>
      <c r="K344" s="403">
        <v>3410</v>
      </c>
      <c r="L344" s="403">
        <v>0.22406202772849726</v>
      </c>
      <c r="M344" s="403">
        <v>1705</v>
      </c>
      <c r="N344" s="403">
        <v>4</v>
      </c>
      <c r="O344" s="403">
        <v>6820</v>
      </c>
      <c r="P344" s="425">
        <v>0.44812405545699452</v>
      </c>
      <c r="Q344" s="404">
        <v>1705</v>
      </c>
    </row>
    <row r="345" spans="1:17" ht="14.4" customHeight="1" x14ac:dyDescent="0.3">
      <c r="A345" s="399" t="s">
        <v>1477</v>
      </c>
      <c r="B345" s="400" t="s">
        <v>1310</v>
      </c>
      <c r="C345" s="400" t="s">
        <v>1311</v>
      </c>
      <c r="D345" s="400" t="s">
        <v>1312</v>
      </c>
      <c r="E345" s="400" t="s">
        <v>1313</v>
      </c>
      <c r="F345" s="403">
        <v>45</v>
      </c>
      <c r="G345" s="403">
        <v>7110</v>
      </c>
      <c r="H345" s="403">
        <v>1</v>
      </c>
      <c r="I345" s="403">
        <v>158</v>
      </c>
      <c r="J345" s="403">
        <v>56</v>
      </c>
      <c r="K345" s="403">
        <v>8904</v>
      </c>
      <c r="L345" s="403">
        <v>1.2523206751054852</v>
      </c>
      <c r="M345" s="403">
        <v>159</v>
      </c>
      <c r="N345" s="403">
        <v>59</v>
      </c>
      <c r="O345" s="403">
        <v>9416</v>
      </c>
      <c r="P345" s="425">
        <v>1.3243319268635725</v>
      </c>
      <c r="Q345" s="404">
        <v>159.59322033898306</v>
      </c>
    </row>
    <row r="346" spans="1:17" ht="14.4" customHeight="1" x14ac:dyDescent="0.3">
      <c r="A346" s="399" t="s">
        <v>1477</v>
      </c>
      <c r="B346" s="400" t="s">
        <v>1310</v>
      </c>
      <c r="C346" s="400" t="s">
        <v>1311</v>
      </c>
      <c r="D346" s="400" t="s">
        <v>1328</v>
      </c>
      <c r="E346" s="400" t="s">
        <v>1329</v>
      </c>
      <c r="F346" s="403"/>
      <c r="G346" s="403"/>
      <c r="H346" s="403"/>
      <c r="I346" s="403"/>
      <c r="J346" s="403"/>
      <c r="K346" s="403"/>
      <c r="L346" s="403"/>
      <c r="M346" s="403"/>
      <c r="N346" s="403">
        <v>15</v>
      </c>
      <c r="O346" s="403">
        <v>595</v>
      </c>
      <c r="P346" s="425"/>
      <c r="Q346" s="404">
        <v>39.666666666666664</v>
      </c>
    </row>
    <row r="347" spans="1:17" ht="14.4" customHeight="1" x14ac:dyDescent="0.3">
      <c r="A347" s="399" t="s">
        <v>1477</v>
      </c>
      <c r="B347" s="400" t="s">
        <v>1310</v>
      </c>
      <c r="C347" s="400" t="s">
        <v>1311</v>
      </c>
      <c r="D347" s="400" t="s">
        <v>1334</v>
      </c>
      <c r="E347" s="400" t="s">
        <v>1335</v>
      </c>
      <c r="F347" s="403"/>
      <c r="G347" s="403"/>
      <c r="H347" s="403"/>
      <c r="I347" s="403"/>
      <c r="J347" s="403"/>
      <c r="K347" s="403"/>
      <c r="L347" s="403"/>
      <c r="M347" s="403"/>
      <c r="N347" s="403">
        <v>4</v>
      </c>
      <c r="O347" s="403">
        <v>148</v>
      </c>
      <c r="P347" s="425"/>
      <c r="Q347" s="404">
        <v>37</v>
      </c>
    </row>
    <row r="348" spans="1:17" ht="14.4" customHeight="1" x14ac:dyDescent="0.3">
      <c r="A348" s="399" t="s">
        <v>1477</v>
      </c>
      <c r="B348" s="400" t="s">
        <v>1310</v>
      </c>
      <c r="C348" s="400" t="s">
        <v>1311</v>
      </c>
      <c r="D348" s="400" t="s">
        <v>1338</v>
      </c>
      <c r="E348" s="400" t="s">
        <v>1339</v>
      </c>
      <c r="F348" s="403">
        <v>9</v>
      </c>
      <c r="G348" s="403">
        <v>3996</v>
      </c>
      <c r="H348" s="403">
        <v>1</v>
      </c>
      <c r="I348" s="403">
        <v>444</v>
      </c>
      <c r="J348" s="403"/>
      <c r="K348" s="403"/>
      <c r="L348" s="403"/>
      <c r="M348" s="403"/>
      <c r="N348" s="403"/>
      <c r="O348" s="403"/>
      <c r="P348" s="425"/>
      <c r="Q348" s="404"/>
    </row>
    <row r="349" spans="1:17" ht="14.4" customHeight="1" x14ac:dyDescent="0.3">
      <c r="A349" s="399" t="s">
        <v>1477</v>
      </c>
      <c r="B349" s="400" t="s">
        <v>1310</v>
      </c>
      <c r="C349" s="400" t="s">
        <v>1311</v>
      </c>
      <c r="D349" s="400" t="s">
        <v>1340</v>
      </c>
      <c r="E349" s="400" t="s">
        <v>1341</v>
      </c>
      <c r="F349" s="403">
        <v>1</v>
      </c>
      <c r="G349" s="403">
        <v>40</v>
      </c>
      <c r="H349" s="403">
        <v>1</v>
      </c>
      <c r="I349" s="403">
        <v>40</v>
      </c>
      <c r="J349" s="403"/>
      <c r="K349" s="403"/>
      <c r="L349" s="403"/>
      <c r="M349" s="403"/>
      <c r="N349" s="403"/>
      <c r="O349" s="403"/>
      <c r="P349" s="425"/>
      <c r="Q349" s="404"/>
    </row>
    <row r="350" spans="1:17" ht="14.4" customHeight="1" x14ac:dyDescent="0.3">
      <c r="A350" s="399" t="s">
        <v>1477</v>
      </c>
      <c r="B350" s="400" t="s">
        <v>1310</v>
      </c>
      <c r="C350" s="400" t="s">
        <v>1311</v>
      </c>
      <c r="D350" s="400" t="s">
        <v>1342</v>
      </c>
      <c r="E350" s="400" t="s">
        <v>1343</v>
      </c>
      <c r="F350" s="403"/>
      <c r="G350" s="403"/>
      <c r="H350" s="403"/>
      <c r="I350" s="403"/>
      <c r="J350" s="403">
        <v>1</v>
      </c>
      <c r="K350" s="403">
        <v>490</v>
      </c>
      <c r="L350" s="403"/>
      <c r="M350" s="403">
        <v>490</v>
      </c>
      <c r="N350" s="403"/>
      <c r="O350" s="403"/>
      <c r="P350" s="425"/>
      <c r="Q350" s="404"/>
    </row>
    <row r="351" spans="1:17" ht="14.4" customHeight="1" x14ac:dyDescent="0.3">
      <c r="A351" s="399" t="s">
        <v>1477</v>
      </c>
      <c r="B351" s="400" t="s">
        <v>1310</v>
      </c>
      <c r="C351" s="400" t="s">
        <v>1311</v>
      </c>
      <c r="D351" s="400" t="s">
        <v>1344</v>
      </c>
      <c r="E351" s="400" t="s">
        <v>1345</v>
      </c>
      <c r="F351" s="403"/>
      <c r="G351" s="403"/>
      <c r="H351" s="403"/>
      <c r="I351" s="403"/>
      <c r="J351" s="403"/>
      <c r="K351" s="403"/>
      <c r="L351" s="403"/>
      <c r="M351" s="403"/>
      <c r="N351" s="403">
        <v>1</v>
      </c>
      <c r="O351" s="403">
        <v>31</v>
      </c>
      <c r="P351" s="425"/>
      <c r="Q351" s="404">
        <v>31</v>
      </c>
    </row>
    <row r="352" spans="1:17" ht="14.4" customHeight="1" x14ac:dyDescent="0.3">
      <c r="A352" s="399" t="s">
        <v>1477</v>
      </c>
      <c r="B352" s="400" t="s">
        <v>1310</v>
      </c>
      <c r="C352" s="400" t="s">
        <v>1311</v>
      </c>
      <c r="D352" s="400" t="s">
        <v>1360</v>
      </c>
      <c r="E352" s="400" t="s">
        <v>1361</v>
      </c>
      <c r="F352" s="403">
        <v>26</v>
      </c>
      <c r="G352" s="403">
        <v>416</v>
      </c>
      <c r="H352" s="403">
        <v>1</v>
      </c>
      <c r="I352" s="403">
        <v>16</v>
      </c>
      <c r="J352" s="403">
        <v>16</v>
      </c>
      <c r="K352" s="403">
        <v>256</v>
      </c>
      <c r="L352" s="403">
        <v>0.61538461538461542</v>
      </c>
      <c r="M352" s="403">
        <v>16</v>
      </c>
      <c r="N352" s="403">
        <v>11</v>
      </c>
      <c r="O352" s="403">
        <v>176</v>
      </c>
      <c r="P352" s="425">
        <v>0.42307692307692307</v>
      </c>
      <c r="Q352" s="404">
        <v>16</v>
      </c>
    </row>
    <row r="353" spans="1:17" ht="14.4" customHeight="1" x14ac:dyDescent="0.3">
      <c r="A353" s="399" t="s">
        <v>1477</v>
      </c>
      <c r="B353" s="400" t="s">
        <v>1310</v>
      </c>
      <c r="C353" s="400" t="s">
        <v>1311</v>
      </c>
      <c r="D353" s="400" t="s">
        <v>1362</v>
      </c>
      <c r="E353" s="400" t="s">
        <v>1363</v>
      </c>
      <c r="F353" s="403"/>
      <c r="G353" s="403"/>
      <c r="H353" s="403"/>
      <c r="I353" s="403"/>
      <c r="J353" s="403">
        <v>1</v>
      </c>
      <c r="K353" s="403">
        <v>133</v>
      </c>
      <c r="L353" s="403"/>
      <c r="M353" s="403">
        <v>133</v>
      </c>
      <c r="N353" s="403"/>
      <c r="O353" s="403"/>
      <c r="P353" s="425"/>
      <c r="Q353" s="404"/>
    </row>
    <row r="354" spans="1:17" ht="14.4" customHeight="1" x14ac:dyDescent="0.3">
      <c r="A354" s="399" t="s">
        <v>1477</v>
      </c>
      <c r="B354" s="400" t="s">
        <v>1310</v>
      </c>
      <c r="C354" s="400" t="s">
        <v>1311</v>
      </c>
      <c r="D354" s="400" t="s">
        <v>1364</v>
      </c>
      <c r="E354" s="400" t="s">
        <v>1365</v>
      </c>
      <c r="F354" s="403"/>
      <c r="G354" s="403"/>
      <c r="H354" s="403"/>
      <c r="I354" s="403"/>
      <c r="J354" s="403"/>
      <c r="K354" s="403"/>
      <c r="L354" s="403"/>
      <c r="M354" s="403"/>
      <c r="N354" s="403">
        <v>2</v>
      </c>
      <c r="O354" s="403">
        <v>204</v>
      </c>
      <c r="P354" s="425"/>
      <c r="Q354" s="404">
        <v>102</v>
      </c>
    </row>
    <row r="355" spans="1:17" ht="14.4" customHeight="1" x14ac:dyDescent="0.3">
      <c r="A355" s="399" t="s">
        <v>1477</v>
      </c>
      <c r="B355" s="400" t="s">
        <v>1310</v>
      </c>
      <c r="C355" s="400" t="s">
        <v>1311</v>
      </c>
      <c r="D355" s="400" t="s">
        <v>1368</v>
      </c>
      <c r="E355" s="400" t="s">
        <v>1369</v>
      </c>
      <c r="F355" s="403">
        <v>5</v>
      </c>
      <c r="G355" s="403">
        <v>560</v>
      </c>
      <c r="H355" s="403">
        <v>1</v>
      </c>
      <c r="I355" s="403">
        <v>112</v>
      </c>
      <c r="J355" s="403">
        <v>5</v>
      </c>
      <c r="K355" s="403">
        <v>565</v>
      </c>
      <c r="L355" s="403">
        <v>1.0089285714285714</v>
      </c>
      <c r="M355" s="403">
        <v>113</v>
      </c>
      <c r="N355" s="403">
        <v>10</v>
      </c>
      <c r="O355" s="403">
        <v>1146</v>
      </c>
      <c r="P355" s="425">
        <v>2.0464285714285713</v>
      </c>
      <c r="Q355" s="404">
        <v>114.6</v>
      </c>
    </row>
    <row r="356" spans="1:17" ht="14.4" customHeight="1" x14ac:dyDescent="0.3">
      <c r="A356" s="399" t="s">
        <v>1477</v>
      </c>
      <c r="B356" s="400" t="s">
        <v>1310</v>
      </c>
      <c r="C356" s="400" t="s">
        <v>1311</v>
      </c>
      <c r="D356" s="400" t="s">
        <v>1370</v>
      </c>
      <c r="E356" s="400" t="s">
        <v>1371</v>
      </c>
      <c r="F356" s="403"/>
      <c r="G356" s="403"/>
      <c r="H356" s="403"/>
      <c r="I356" s="403"/>
      <c r="J356" s="403">
        <v>2</v>
      </c>
      <c r="K356" s="403">
        <v>168</v>
      </c>
      <c r="L356" s="403"/>
      <c r="M356" s="403">
        <v>84</v>
      </c>
      <c r="N356" s="403">
        <v>2</v>
      </c>
      <c r="O356" s="403">
        <v>170</v>
      </c>
      <c r="P356" s="425"/>
      <c r="Q356" s="404">
        <v>85</v>
      </c>
    </row>
    <row r="357" spans="1:17" ht="14.4" customHeight="1" x14ac:dyDescent="0.3">
      <c r="A357" s="399" t="s">
        <v>1477</v>
      </c>
      <c r="B357" s="400" t="s">
        <v>1310</v>
      </c>
      <c r="C357" s="400" t="s">
        <v>1311</v>
      </c>
      <c r="D357" s="400" t="s">
        <v>1372</v>
      </c>
      <c r="E357" s="400" t="s">
        <v>1373</v>
      </c>
      <c r="F357" s="403">
        <v>9</v>
      </c>
      <c r="G357" s="403">
        <v>855</v>
      </c>
      <c r="H357" s="403">
        <v>1</v>
      </c>
      <c r="I357" s="403">
        <v>95</v>
      </c>
      <c r="J357" s="403">
        <v>8</v>
      </c>
      <c r="K357" s="403">
        <v>768</v>
      </c>
      <c r="L357" s="403">
        <v>0.89824561403508774</v>
      </c>
      <c r="M357" s="403">
        <v>96</v>
      </c>
      <c r="N357" s="403">
        <v>17</v>
      </c>
      <c r="O357" s="403">
        <v>1643</v>
      </c>
      <c r="P357" s="425">
        <v>1.9216374269005847</v>
      </c>
      <c r="Q357" s="404">
        <v>96.647058823529406</v>
      </c>
    </row>
    <row r="358" spans="1:17" ht="14.4" customHeight="1" x14ac:dyDescent="0.3">
      <c r="A358" s="399" t="s">
        <v>1477</v>
      </c>
      <c r="B358" s="400" t="s">
        <v>1310</v>
      </c>
      <c r="C358" s="400" t="s">
        <v>1311</v>
      </c>
      <c r="D358" s="400" t="s">
        <v>1374</v>
      </c>
      <c r="E358" s="400" t="s">
        <v>1375</v>
      </c>
      <c r="F358" s="403">
        <v>2</v>
      </c>
      <c r="G358" s="403">
        <v>42</v>
      </c>
      <c r="H358" s="403">
        <v>1</v>
      </c>
      <c r="I358" s="403">
        <v>21</v>
      </c>
      <c r="J358" s="403"/>
      <c r="K358" s="403"/>
      <c r="L358" s="403"/>
      <c r="M358" s="403"/>
      <c r="N358" s="403">
        <v>3</v>
      </c>
      <c r="O358" s="403">
        <v>63</v>
      </c>
      <c r="P358" s="425">
        <v>1.5</v>
      </c>
      <c r="Q358" s="404">
        <v>21</v>
      </c>
    </row>
    <row r="359" spans="1:17" ht="14.4" customHeight="1" x14ac:dyDescent="0.3">
      <c r="A359" s="399" t="s">
        <v>1477</v>
      </c>
      <c r="B359" s="400" t="s">
        <v>1310</v>
      </c>
      <c r="C359" s="400" t="s">
        <v>1311</v>
      </c>
      <c r="D359" s="400" t="s">
        <v>1376</v>
      </c>
      <c r="E359" s="400" t="s">
        <v>1377</v>
      </c>
      <c r="F359" s="403">
        <v>41</v>
      </c>
      <c r="G359" s="403">
        <v>19926</v>
      </c>
      <c r="H359" s="403">
        <v>1</v>
      </c>
      <c r="I359" s="403">
        <v>486</v>
      </c>
      <c r="J359" s="403">
        <v>27</v>
      </c>
      <c r="K359" s="403">
        <v>13122</v>
      </c>
      <c r="L359" s="403">
        <v>0.65853658536585369</v>
      </c>
      <c r="M359" s="403">
        <v>486</v>
      </c>
      <c r="N359" s="403">
        <v>16</v>
      </c>
      <c r="O359" s="403">
        <v>7789</v>
      </c>
      <c r="P359" s="425">
        <v>0.3908963163705711</v>
      </c>
      <c r="Q359" s="404">
        <v>486.8125</v>
      </c>
    </row>
    <row r="360" spans="1:17" ht="14.4" customHeight="1" x14ac:dyDescent="0.3">
      <c r="A360" s="399" t="s">
        <v>1477</v>
      </c>
      <c r="B360" s="400" t="s">
        <v>1310</v>
      </c>
      <c r="C360" s="400" t="s">
        <v>1311</v>
      </c>
      <c r="D360" s="400" t="s">
        <v>1384</v>
      </c>
      <c r="E360" s="400" t="s">
        <v>1385</v>
      </c>
      <c r="F360" s="403"/>
      <c r="G360" s="403"/>
      <c r="H360" s="403"/>
      <c r="I360" s="403"/>
      <c r="J360" s="403">
        <v>2</v>
      </c>
      <c r="K360" s="403">
        <v>80</v>
      </c>
      <c r="L360" s="403"/>
      <c r="M360" s="403">
        <v>40</v>
      </c>
      <c r="N360" s="403">
        <v>6</v>
      </c>
      <c r="O360" s="403">
        <v>244</v>
      </c>
      <c r="P360" s="425"/>
      <c r="Q360" s="404">
        <v>40.666666666666664</v>
      </c>
    </row>
    <row r="361" spans="1:17" ht="14.4" customHeight="1" x14ac:dyDescent="0.3">
      <c r="A361" s="399" t="s">
        <v>1477</v>
      </c>
      <c r="B361" s="400" t="s">
        <v>1310</v>
      </c>
      <c r="C361" s="400" t="s">
        <v>1311</v>
      </c>
      <c r="D361" s="400" t="s">
        <v>1396</v>
      </c>
      <c r="E361" s="400" t="s">
        <v>1397</v>
      </c>
      <c r="F361" s="403">
        <v>2</v>
      </c>
      <c r="G361" s="403">
        <v>4026</v>
      </c>
      <c r="H361" s="403">
        <v>1</v>
      </c>
      <c r="I361" s="403">
        <v>2013</v>
      </c>
      <c r="J361" s="403"/>
      <c r="K361" s="403"/>
      <c r="L361" s="403"/>
      <c r="M361" s="403"/>
      <c r="N361" s="403"/>
      <c r="O361" s="403"/>
      <c r="P361" s="425"/>
      <c r="Q361" s="404"/>
    </row>
    <row r="362" spans="1:17" ht="14.4" customHeight="1" x14ac:dyDescent="0.3">
      <c r="A362" s="399" t="s">
        <v>1478</v>
      </c>
      <c r="B362" s="400" t="s">
        <v>1310</v>
      </c>
      <c r="C362" s="400" t="s">
        <v>1311</v>
      </c>
      <c r="D362" s="400" t="s">
        <v>1312</v>
      </c>
      <c r="E362" s="400" t="s">
        <v>1313</v>
      </c>
      <c r="F362" s="403">
        <v>272</v>
      </c>
      <c r="G362" s="403">
        <v>42976</v>
      </c>
      <c r="H362" s="403">
        <v>1</v>
      </c>
      <c r="I362" s="403">
        <v>158</v>
      </c>
      <c r="J362" s="403">
        <v>327</v>
      </c>
      <c r="K362" s="403">
        <v>51993</v>
      </c>
      <c r="L362" s="403">
        <v>1.2098147803425168</v>
      </c>
      <c r="M362" s="403">
        <v>159</v>
      </c>
      <c r="N362" s="403">
        <v>360</v>
      </c>
      <c r="O362" s="403">
        <v>57393</v>
      </c>
      <c r="P362" s="425">
        <v>1.335466306775875</v>
      </c>
      <c r="Q362" s="404">
        <v>159.42500000000001</v>
      </c>
    </row>
    <row r="363" spans="1:17" ht="14.4" customHeight="1" x14ac:dyDescent="0.3">
      <c r="A363" s="399" t="s">
        <v>1478</v>
      </c>
      <c r="B363" s="400" t="s">
        <v>1310</v>
      </c>
      <c r="C363" s="400" t="s">
        <v>1311</v>
      </c>
      <c r="D363" s="400" t="s">
        <v>1326</v>
      </c>
      <c r="E363" s="400" t="s">
        <v>1327</v>
      </c>
      <c r="F363" s="403">
        <v>383</v>
      </c>
      <c r="G363" s="403">
        <v>445812</v>
      </c>
      <c r="H363" s="403">
        <v>1</v>
      </c>
      <c r="I363" s="403">
        <v>1164</v>
      </c>
      <c r="J363" s="403">
        <v>230</v>
      </c>
      <c r="K363" s="403">
        <v>267950</v>
      </c>
      <c r="L363" s="403">
        <v>0.6010381057486115</v>
      </c>
      <c r="M363" s="403">
        <v>1165</v>
      </c>
      <c r="N363" s="403">
        <v>441</v>
      </c>
      <c r="O363" s="403">
        <v>514395</v>
      </c>
      <c r="P363" s="425">
        <v>1.1538383892761972</v>
      </c>
      <c r="Q363" s="404">
        <v>1166.4285714285713</v>
      </c>
    </row>
    <row r="364" spans="1:17" ht="14.4" customHeight="1" x14ac:dyDescent="0.3">
      <c r="A364" s="399" t="s">
        <v>1478</v>
      </c>
      <c r="B364" s="400" t="s">
        <v>1310</v>
      </c>
      <c r="C364" s="400" t="s">
        <v>1311</v>
      </c>
      <c r="D364" s="400" t="s">
        <v>1328</v>
      </c>
      <c r="E364" s="400" t="s">
        <v>1329</v>
      </c>
      <c r="F364" s="403">
        <v>568</v>
      </c>
      <c r="G364" s="403">
        <v>22152</v>
      </c>
      <c r="H364" s="403">
        <v>1</v>
      </c>
      <c r="I364" s="403">
        <v>39</v>
      </c>
      <c r="J364" s="403">
        <v>649</v>
      </c>
      <c r="K364" s="403">
        <v>25311</v>
      </c>
      <c r="L364" s="403">
        <v>1.142605633802817</v>
      </c>
      <c r="M364" s="403">
        <v>39</v>
      </c>
      <c r="N364" s="403">
        <v>532</v>
      </c>
      <c r="O364" s="403">
        <v>20918</v>
      </c>
      <c r="P364" s="425">
        <v>0.94429396894185624</v>
      </c>
      <c r="Q364" s="404">
        <v>39.319548872180448</v>
      </c>
    </row>
    <row r="365" spans="1:17" ht="14.4" customHeight="1" x14ac:dyDescent="0.3">
      <c r="A365" s="399" t="s">
        <v>1478</v>
      </c>
      <c r="B365" s="400" t="s">
        <v>1310</v>
      </c>
      <c r="C365" s="400" t="s">
        <v>1311</v>
      </c>
      <c r="D365" s="400" t="s">
        <v>1332</v>
      </c>
      <c r="E365" s="400" t="s">
        <v>1333</v>
      </c>
      <c r="F365" s="403">
        <v>27</v>
      </c>
      <c r="G365" s="403">
        <v>10314</v>
      </c>
      <c r="H365" s="403">
        <v>1</v>
      </c>
      <c r="I365" s="403">
        <v>382</v>
      </c>
      <c r="J365" s="403">
        <v>10</v>
      </c>
      <c r="K365" s="403">
        <v>3820</v>
      </c>
      <c r="L365" s="403">
        <v>0.37037037037037035</v>
      </c>
      <c r="M365" s="403">
        <v>382</v>
      </c>
      <c r="N365" s="403">
        <v>25</v>
      </c>
      <c r="O365" s="403">
        <v>9560</v>
      </c>
      <c r="P365" s="425">
        <v>0.92689548186930382</v>
      </c>
      <c r="Q365" s="404">
        <v>382.4</v>
      </c>
    </row>
    <row r="366" spans="1:17" ht="14.4" customHeight="1" x14ac:dyDescent="0.3">
      <c r="A366" s="399" t="s">
        <v>1478</v>
      </c>
      <c r="B366" s="400" t="s">
        <v>1310</v>
      </c>
      <c r="C366" s="400" t="s">
        <v>1311</v>
      </c>
      <c r="D366" s="400" t="s">
        <v>1334</v>
      </c>
      <c r="E366" s="400" t="s">
        <v>1335</v>
      </c>
      <c r="F366" s="403">
        <v>38</v>
      </c>
      <c r="G366" s="403">
        <v>1368</v>
      </c>
      <c r="H366" s="403">
        <v>1</v>
      </c>
      <c r="I366" s="403">
        <v>36</v>
      </c>
      <c r="J366" s="403">
        <v>13</v>
      </c>
      <c r="K366" s="403">
        <v>481</v>
      </c>
      <c r="L366" s="403">
        <v>0.35160818713450293</v>
      </c>
      <c r="M366" s="403">
        <v>37</v>
      </c>
      <c r="N366" s="403">
        <v>6</v>
      </c>
      <c r="O366" s="403">
        <v>222</v>
      </c>
      <c r="P366" s="425">
        <v>0.16228070175438597</v>
      </c>
      <c r="Q366" s="404">
        <v>37</v>
      </c>
    </row>
    <row r="367" spans="1:17" ht="14.4" customHeight="1" x14ac:dyDescent="0.3">
      <c r="A367" s="399" t="s">
        <v>1478</v>
      </c>
      <c r="B367" s="400" t="s">
        <v>1310</v>
      </c>
      <c r="C367" s="400" t="s">
        <v>1311</v>
      </c>
      <c r="D367" s="400" t="s">
        <v>1338</v>
      </c>
      <c r="E367" s="400" t="s">
        <v>1339</v>
      </c>
      <c r="F367" s="403">
        <v>30</v>
      </c>
      <c r="G367" s="403">
        <v>13320</v>
      </c>
      <c r="H367" s="403">
        <v>1</v>
      </c>
      <c r="I367" s="403">
        <v>444</v>
      </c>
      <c r="J367" s="403">
        <v>15</v>
      </c>
      <c r="K367" s="403">
        <v>6660</v>
      </c>
      <c r="L367" s="403">
        <v>0.5</v>
      </c>
      <c r="M367" s="403">
        <v>444</v>
      </c>
      <c r="N367" s="403">
        <v>32</v>
      </c>
      <c r="O367" s="403">
        <v>14214</v>
      </c>
      <c r="P367" s="425">
        <v>1.0671171171171172</v>
      </c>
      <c r="Q367" s="404">
        <v>444.1875</v>
      </c>
    </row>
    <row r="368" spans="1:17" ht="14.4" customHeight="1" x14ac:dyDescent="0.3">
      <c r="A368" s="399" t="s">
        <v>1478</v>
      </c>
      <c r="B368" s="400" t="s">
        <v>1310</v>
      </c>
      <c r="C368" s="400" t="s">
        <v>1311</v>
      </c>
      <c r="D368" s="400" t="s">
        <v>1340</v>
      </c>
      <c r="E368" s="400" t="s">
        <v>1341</v>
      </c>
      <c r="F368" s="403">
        <v>261</v>
      </c>
      <c r="G368" s="403">
        <v>10440</v>
      </c>
      <c r="H368" s="403">
        <v>1</v>
      </c>
      <c r="I368" s="403">
        <v>40</v>
      </c>
      <c r="J368" s="403">
        <v>181</v>
      </c>
      <c r="K368" s="403">
        <v>7421</v>
      </c>
      <c r="L368" s="403">
        <v>0.71082375478927207</v>
      </c>
      <c r="M368" s="403">
        <v>41</v>
      </c>
      <c r="N368" s="403">
        <v>81</v>
      </c>
      <c r="O368" s="403">
        <v>3321</v>
      </c>
      <c r="P368" s="425">
        <v>0.31810344827586207</v>
      </c>
      <c r="Q368" s="404">
        <v>41</v>
      </c>
    </row>
    <row r="369" spans="1:17" ht="14.4" customHeight="1" x14ac:dyDescent="0.3">
      <c r="A369" s="399" t="s">
        <v>1478</v>
      </c>
      <c r="B369" s="400" t="s">
        <v>1310</v>
      </c>
      <c r="C369" s="400" t="s">
        <v>1311</v>
      </c>
      <c r="D369" s="400" t="s">
        <v>1342</v>
      </c>
      <c r="E369" s="400" t="s">
        <v>1343</v>
      </c>
      <c r="F369" s="403">
        <v>183</v>
      </c>
      <c r="G369" s="403">
        <v>89670</v>
      </c>
      <c r="H369" s="403">
        <v>1</v>
      </c>
      <c r="I369" s="403">
        <v>490</v>
      </c>
      <c r="J369" s="403">
        <v>143</v>
      </c>
      <c r="K369" s="403">
        <v>70070</v>
      </c>
      <c r="L369" s="403">
        <v>0.78142076502732238</v>
      </c>
      <c r="M369" s="403">
        <v>490</v>
      </c>
      <c r="N369" s="403">
        <v>117</v>
      </c>
      <c r="O369" s="403">
        <v>57377</v>
      </c>
      <c r="P369" s="425">
        <v>0.63986840637894504</v>
      </c>
      <c r="Q369" s="404">
        <v>490.40170940170941</v>
      </c>
    </row>
    <row r="370" spans="1:17" ht="14.4" customHeight="1" x14ac:dyDescent="0.3">
      <c r="A370" s="399" t="s">
        <v>1478</v>
      </c>
      <c r="B370" s="400" t="s">
        <v>1310</v>
      </c>
      <c r="C370" s="400" t="s">
        <v>1311</v>
      </c>
      <c r="D370" s="400" t="s">
        <v>1344</v>
      </c>
      <c r="E370" s="400" t="s">
        <v>1345</v>
      </c>
      <c r="F370" s="403">
        <v>56</v>
      </c>
      <c r="G370" s="403">
        <v>1736</v>
      </c>
      <c r="H370" s="403">
        <v>1</v>
      </c>
      <c r="I370" s="403">
        <v>31</v>
      </c>
      <c r="J370" s="403">
        <v>84</v>
      </c>
      <c r="K370" s="403">
        <v>2604</v>
      </c>
      <c r="L370" s="403">
        <v>1.5</v>
      </c>
      <c r="M370" s="403">
        <v>31</v>
      </c>
      <c r="N370" s="403">
        <v>59</v>
      </c>
      <c r="O370" s="403">
        <v>1829</v>
      </c>
      <c r="P370" s="425">
        <v>1.0535714285714286</v>
      </c>
      <c r="Q370" s="404">
        <v>31</v>
      </c>
    </row>
    <row r="371" spans="1:17" ht="14.4" customHeight="1" x14ac:dyDescent="0.3">
      <c r="A371" s="399" t="s">
        <v>1478</v>
      </c>
      <c r="B371" s="400" t="s">
        <v>1310</v>
      </c>
      <c r="C371" s="400" t="s">
        <v>1311</v>
      </c>
      <c r="D371" s="400" t="s">
        <v>1348</v>
      </c>
      <c r="E371" s="400" t="s">
        <v>1349</v>
      </c>
      <c r="F371" s="403">
        <v>384</v>
      </c>
      <c r="G371" s="403">
        <v>78336</v>
      </c>
      <c r="H371" s="403">
        <v>1</v>
      </c>
      <c r="I371" s="403">
        <v>204</v>
      </c>
      <c r="J371" s="403">
        <v>349</v>
      </c>
      <c r="K371" s="403">
        <v>71545</v>
      </c>
      <c r="L371" s="403">
        <v>0.91330933415032678</v>
      </c>
      <c r="M371" s="403">
        <v>205</v>
      </c>
      <c r="N371" s="403">
        <v>351</v>
      </c>
      <c r="O371" s="403">
        <v>72133</v>
      </c>
      <c r="P371" s="425">
        <v>0.92081546160130723</v>
      </c>
      <c r="Q371" s="404">
        <v>205.50712250712252</v>
      </c>
    </row>
    <row r="372" spans="1:17" ht="14.4" customHeight="1" x14ac:dyDescent="0.3">
      <c r="A372" s="399" t="s">
        <v>1478</v>
      </c>
      <c r="B372" s="400" t="s">
        <v>1310</v>
      </c>
      <c r="C372" s="400" t="s">
        <v>1311</v>
      </c>
      <c r="D372" s="400" t="s">
        <v>1350</v>
      </c>
      <c r="E372" s="400" t="s">
        <v>1351</v>
      </c>
      <c r="F372" s="403">
        <v>377</v>
      </c>
      <c r="G372" s="403">
        <v>141752</v>
      </c>
      <c r="H372" s="403">
        <v>1</v>
      </c>
      <c r="I372" s="403">
        <v>376</v>
      </c>
      <c r="J372" s="403">
        <v>353</v>
      </c>
      <c r="K372" s="403">
        <v>133081</v>
      </c>
      <c r="L372" s="403">
        <v>0.93882978723404253</v>
      </c>
      <c r="M372" s="403">
        <v>377</v>
      </c>
      <c r="N372" s="403">
        <v>375</v>
      </c>
      <c r="O372" s="403">
        <v>141769</v>
      </c>
      <c r="P372" s="425">
        <v>1.0001199277611603</v>
      </c>
      <c r="Q372" s="404">
        <v>378.05066666666664</v>
      </c>
    </row>
    <row r="373" spans="1:17" ht="14.4" customHeight="1" x14ac:dyDescent="0.3">
      <c r="A373" s="399" t="s">
        <v>1478</v>
      </c>
      <c r="B373" s="400" t="s">
        <v>1310</v>
      </c>
      <c r="C373" s="400" t="s">
        <v>1311</v>
      </c>
      <c r="D373" s="400" t="s">
        <v>1354</v>
      </c>
      <c r="E373" s="400" t="s">
        <v>1355</v>
      </c>
      <c r="F373" s="403">
        <v>23</v>
      </c>
      <c r="G373" s="403">
        <v>2944</v>
      </c>
      <c r="H373" s="403">
        <v>1</v>
      </c>
      <c r="I373" s="403">
        <v>128</v>
      </c>
      <c r="J373" s="403">
        <v>6</v>
      </c>
      <c r="K373" s="403">
        <v>774</v>
      </c>
      <c r="L373" s="403">
        <v>0.26290760869565216</v>
      </c>
      <c r="M373" s="403">
        <v>129</v>
      </c>
      <c r="N373" s="403">
        <v>16</v>
      </c>
      <c r="O373" s="403">
        <v>2066</v>
      </c>
      <c r="P373" s="425">
        <v>0.70176630434782605</v>
      </c>
      <c r="Q373" s="404">
        <v>129.125</v>
      </c>
    </row>
    <row r="374" spans="1:17" ht="14.4" customHeight="1" x14ac:dyDescent="0.3">
      <c r="A374" s="399" t="s">
        <v>1478</v>
      </c>
      <c r="B374" s="400" t="s">
        <v>1310</v>
      </c>
      <c r="C374" s="400" t="s">
        <v>1311</v>
      </c>
      <c r="D374" s="400" t="s">
        <v>1360</v>
      </c>
      <c r="E374" s="400" t="s">
        <v>1361</v>
      </c>
      <c r="F374" s="403">
        <v>1111</v>
      </c>
      <c r="G374" s="403">
        <v>17776</v>
      </c>
      <c r="H374" s="403">
        <v>1</v>
      </c>
      <c r="I374" s="403">
        <v>16</v>
      </c>
      <c r="J374" s="403">
        <v>923</v>
      </c>
      <c r="K374" s="403">
        <v>14768</v>
      </c>
      <c r="L374" s="403">
        <v>0.83078307830783082</v>
      </c>
      <c r="M374" s="403">
        <v>16</v>
      </c>
      <c r="N374" s="403">
        <v>774</v>
      </c>
      <c r="O374" s="403">
        <v>12384</v>
      </c>
      <c r="P374" s="425">
        <v>0.69666966696669663</v>
      </c>
      <c r="Q374" s="404">
        <v>16</v>
      </c>
    </row>
    <row r="375" spans="1:17" ht="14.4" customHeight="1" x14ac:dyDescent="0.3">
      <c r="A375" s="399" t="s">
        <v>1478</v>
      </c>
      <c r="B375" s="400" t="s">
        <v>1310</v>
      </c>
      <c r="C375" s="400" t="s">
        <v>1311</v>
      </c>
      <c r="D375" s="400" t="s">
        <v>1362</v>
      </c>
      <c r="E375" s="400" t="s">
        <v>1363</v>
      </c>
      <c r="F375" s="403">
        <v>17</v>
      </c>
      <c r="G375" s="403">
        <v>2227</v>
      </c>
      <c r="H375" s="403">
        <v>1</v>
      </c>
      <c r="I375" s="403">
        <v>131</v>
      </c>
      <c r="J375" s="403">
        <v>33</v>
      </c>
      <c r="K375" s="403">
        <v>4389</v>
      </c>
      <c r="L375" s="403">
        <v>1.9708127525819488</v>
      </c>
      <c r="M375" s="403">
        <v>133</v>
      </c>
      <c r="N375" s="403">
        <v>41</v>
      </c>
      <c r="O375" s="403">
        <v>5491</v>
      </c>
      <c r="P375" s="425">
        <v>2.4656488549618323</v>
      </c>
      <c r="Q375" s="404">
        <v>133.92682926829269</v>
      </c>
    </row>
    <row r="376" spans="1:17" ht="14.4" customHeight="1" x14ac:dyDescent="0.3">
      <c r="A376" s="399" t="s">
        <v>1478</v>
      </c>
      <c r="B376" s="400" t="s">
        <v>1310</v>
      </c>
      <c r="C376" s="400" t="s">
        <v>1311</v>
      </c>
      <c r="D376" s="400" t="s">
        <v>1364</v>
      </c>
      <c r="E376" s="400" t="s">
        <v>1365</v>
      </c>
      <c r="F376" s="403">
        <v>44</v>
      </c>
      <c r="G376" s="403">
        <v>4444</v>
      </c>
      <c r="H376" s="403">
        <v>1</v>
      </c>
      <c r="I376" s="403">
        <v>101</v>
      </c>
      <c r="J376" s="403">
        <v>97</v>
      </c>
      <c r="K376" s="403">
        <v>9894</v>
      </c>
      <c r="L376" s="403">
        <v>2.2263726372637263</v>
      </c>
      <c r="M376" s="403">
        <v>102</v>
      </c>
      <c r="N376" s="403">
        <v>79</v>
      </c>
      <c r="O376" s="403">
        <v>8091</v>
      </c>
      <c r="P376" s="425">
        <v>1.8206570657065706</v>
      </c>
      <c r="Q376" s="404">
        <v>102.41772151898734</v>
      </c>
    </row>
    <row r="377" spans="1:17" ht="14.4" customHeight="1" x14ac:dyDescent="0.3">
      <c r="A377" s="399" t="s">
        <v>1478</v>
      </c>
      <c r="B377" s="400" t="s">
        <v>1310</v>
      </c>
      <c r="C377" s="400" t="s">
        <v>1311</v>
      </c>
      <c r="D377" s="400" t="s">
        <v>1368</v>
      </c>
      <c r="E377" s="400" t="s">
        <v>1369</v>
      </c>
      <c r="F377" s="403">
        <v>371</v>
      </c>
      <c r="G377" s="403">
        <v>41552</v>
      </c>
      <c r="H377" s="403">
        <v>1</v>
      </c>
      <c r="I377" s="403">
        <v>112</v>
      </c>
      <c r="J377" s="403">
        <v>436</v>
      </c>
      <c r="K377" s="403">
        <v>49268</v>
      </c>
      <c r="L377" s="403">
        <v>1.1856950327300733</v>
      </c>
      <c r="M377" s="403">
        <v>113</v>
      </c>
      <c r="N377" s="403">
        <v>572</v>
      </c>
      <c r="O377" s="403">
        <v>64968</v>
      </c>
      <c r="P377" s="425">
        <v>1.5635348479014248</v>
      </c>
      <c r="Q377" s="404">
        <v>113.58041958041959</v>
      </c>
    </row>
    <row r="378" spans="1:17" ht="14.4" customHeight="1" x14ac:dyDescent="0.3">
      <c r="A378" s="399" t="s">
        <v>1478</v>
      </c>
      <c r="B378" s="400" t="s">
        <v>1310</v>
      </c>
      <c r="C378" s="400" t="s">
        <v>1311</v>
      </c>
      <c r="D378" s="400" t="s">
        <v>1370</v>
      </c>
      <c r="E378" s="400" t="s">
        <v>1371</v>
      </c>
      <c r="F378" s="403">
        <v>84</v>
      </c>
      <c r="G378" s="403">
        <v>6972</v>
      </c>
      <c r="H378" s="403">
        <v>1</v>
      </c>
      <c r="I378" s="403">
        <v>83</v>
      </c>
      <c r="J378" s="403">
        <v>118</v>
      </c>
      <c r="K378" s="403">
        <v>9912</v>
      </c>
      <c r="L378" s="403">
        <v>1.4216867469879517</v>
      </c>
      <c r="M378" s="403">
        <v>84</v>
      </c>
      <c r="N378" s="403">
        <v>138</v>
      </c>
      <c r="O378" s="403">
        <v>11648</v>
      </c>
      <c r="P378" s="425">
        <v>1.6706827309236947</v>
      </c>
      <c r="Q378" s="404">
        <v>84.405797101449281</v>
      </c>
    </row>
    <row r="379" spans="1:17" ht="14.4" customHeight="1" x14ac:dyDescent="0.3">
      <c r="A379" s="399" t="s">
        <v>1478</v>
      </c>
      <c r="B379" s="400" t="s">
        <v>1310</v>
      </c>
      <c r="C379" s="400" t="s">
        <v>1311</v>
      </c>
      <c r="D379" s="400" t="s">
        <v>1372</v>
      </c>
      <c r="E379" s="400" t="s">
        <v>1373</v>
      </c>
      <c r="F379" s="403"/>
      <c r="G379" s="403"/>
      <c r="H379" s="403"/>
      <c r="I379" s="403"/>
      <c r="J379" s="403">
        <v>2</v>
      </c>
      <c r="K379" s="403">
        <v>192</v>
      </c>
      <c r="L379" s="403"/>
      <c r="M379" s="403">
        <v>96</v>
      </c>
      <c r="N379" s="403"/>
      <c r="O379" s="403"/>
      <c r="P379" s="425"/>
      <c r="Q379" s="404"/>
    </row>
    <row r="380" spans="1:17" ht="14.4" customHeight="1" x14ac:dyDescent="0.3">
      <c r="A380" s="399" t="s">
        <v>1478</v>
      </c>
      <c r="B380" s="400" t="s">
        <v>1310</v>
      </c>
      <c r="C380" s="400" t="s">
        <v>1311</v>
      </c>
      <c r="D380" s="400" t="s">
        <v>1374</v>
      </c>
      <c r="E380" s="400" t="s">
        <v>1375</v>
      </c>
      <c r="F380" s="403">
        <v>40</v>
      </c>
      <c r="G380" s="403">
        <v>840</v>
      </c>
      <c r="H380" s="403">
        <v>1</v>
      </c>
      <c r="I380" s="403">
        <v>21</v>
      </c>
      <c r="J380" s="403">
        <v>52</v>
      </c>
      <c r="K380" s="403">
        <v>1092</v>
      </c>
      <c r="L380" s="403">
        <v>1.3</v>
      </c>
      <c r="M380" s="403">
        <v>21</v>
      </c>
      <c r="N380" s="403">
        <v>41</v>
      </c>
      <c r="O380" s="403">
        <v>861</v>
      </c>
      <c r="P380" s="425">
        <v>1.0249999999999999</v>
      </c>
      <c r="Q380" s="404">
        <v>21</v>
      </c>
    </row>
    <row r="381" spans="1:17" ht="14.4" customHeight="1" x14ac:dyDescent="0.3">
      <c r="A381" s="399" t="s">
        <v>1478</v>
      </c>
      <c r="B381" s="400" t="s">
        <v>1310</v>
      </c>
      <c r="C381" s="400" t="s">
        <v>1311</v>
      </c>
      <c r="D381" s="400" t="s">
        <v>1376</v>
      </c>
      <c r="E381" s="400" t="s">
        <v>1377</v>
      </c>
      <c r="F381" s="403">
        <v>1246</v>
      </c>
      <c r="G381" s="403">
        <v>605556</v>
      </c>
      <c r="H381" s="403">
        <v>1</v>
      </c>
      <c r="I381" s="403">
        <v>486</v>
      </c>
      <c r="J381" s="403">
        <v>1103</v>
      </c>
      <c r="K381" s="403">
        <v>536058</v>
      </c>
      <c r="L381" s="403">
        <v>0.8852327447833066</v>
      </c>
      <c r="M381" s="403">
        <v>486</v>
      </c>
      <c r="N381" s="403">
        <v>1085</v>
      </c>
      <c r="O381" s="403">
        <v>527762</v>
      </c>
      <c r="P381" s="425">
        <v>0.87153293832444889</v>
      </c>
      <c r="Q381" s="404">
        <v>486.41658986175116</v>
      </c>
    </row>
    <row r="382" spans="1:17" ht="14.4" customHeight="1" x14ac:dyDescent="0.3">
      <c r="A382" s="399" t="s">
        <v>1478</v>
      </c>
      <c r="B382" s="400" t="s">
        <v>1310</v>
      </c>
      <c r="C382" s="400" t="s">
        <v>1311</v>
      </c>
      <c r="D382" s="400" t="s">
        <v>1384</v>
      </c>
      <c r="E382" s="400" t="s">
        <v>1385</v>
      </c>
      <c r="F382" s="403">
        <v>97</v>
      </c>
      <c r="G382" s="403">
        <v>3880</v>
      </c>
      <c r="H382" s="403">
        <v>1</v>
      </c>
      <c r="I382" s="403">
        <v>40</v>
      </c>
      <c r="J382" s="403">
        <v>148</v>
      </c>
      <c r="K382" s="403">
        <v>5920</v>
      </c>
      <c r="L382" s="403">
        <v>1.5257731958762886</v>
      </c>
      <c r="M382" s="403">
        <v>40</v>
      </c>
      <c r="N382" s="403">
        <v>86</v>
      </c>
      <c r="O382" s="403">
        <v>3472</v>
      </c>
      <c r="P382" s="425">
        <v>0.89484536082474231</v>
      </c>
      <c r="Q382" s="404">
        <v>40.372093023255815</v>
      </c>
    </row>
    <row r="383" spans="1:17" ht="14.4" customHeight="1" x14ac:dyDescent="0.3">
      <c r="A383" s="399" t="s">
        <v>1478</v>
      </c>
      <c r="B383" s="400" t="s">
        <v>1310</v>
      </c>
      <c r="C383" s="400" t="s">
        <v>1311</v>
      </c>
      <c r="D383" s="400" t="s">
        <v>1392</v>
      </c>
      <c r="E383" s="400" t="s">
        <v>1393</v>
      </c>
      <c r="F383" s="403">
        <v>5</v>
      </c>
      <c r="G383" s="403">
        <v>1070</v>
      </c>
      <c r="H383" s="403">
        <v>1</v>
      </c>
      <c r="I383" s="403">
        <v>214</v>
      </c>
      <c r="J383" s="403">
        <v>3</v>
      </c>
      <c r="K383" s="403">
        <v>645</v>
      </c>
      <c r="L383" s="403">
        <v>0.60280373831775702</v>
      </c>
      <c r="M383" s="403">
        <v>215</v>
      </c>
      <c r="N383" s="403">
        <v>12</v>
      </c>
      <c r="O383" s="403">
        <v>2595</v>
      </c>
      <c r="P383" s="425">
        <v>2.4252336448598131</v>
      </c>
      <c r="Q383" s="404">
        <v>216.25</v>
      </c>
    </row>
    <row r="384" spans="1:17" ht="14.4" customHeight="1" x14ac:dyDescent="0.3">
      <c r="A384" s="399" t="s">
        <v>1478</v>
      </c>
      <c r="B384" s="400" t="s">
        <v>1310</v>
      </c>
      <c r="C384" s="400" t="s">
        <v>1311</v>
      </c>
      <c r="D384" s="400" t="s">
        <v>1394</v>
      </c>
      <c r="E384" s="400" t="s">
        <v>1395</v>
      </c>
      <c r="F384" s="403">
        <v>1</v>
      </c>
      <c r="G384" s="403">
        <v>761</v>
      </c>
      <c r="H384" s="403">
        <v>1</v>
      </c>
      <c r="I384" s="403">
        <v>761</v>
      </c>
      <c r="J384" s="403">
        <v>1</v>
      </c>
      <c r="K384" s="403">
        <v>761</v>
      </c>
      <c r="L384" s="403">
        <v>1</v>
      </c>
      <c r="M384" s="403">
        <v>761</v>
      </c>
      <c r="N384" s="403">
        <v>1</v>
      </c>
      <c r="O384" s="403">
        <v>762</v>
      </c>
      <c r="P384" s="425">
        <v>1.0013140604467805</v>
      </c>
      <c r="Q384" s="404">
        <v>762</v>
      </c>
    </row>
    <row r="385" spans="1:17" ht="14.4" customHeight="1" x14ac:dyDescent="0.3">
      <c r="A385" s="399" t="s">
        <v>1478</v>
      </c>
      <c r="B385" s="400" t="s">
        <v>1310</v>
      </c>
      <c r="C385" s="400" t="s">
        <v>1311</v>
      </c>
      <c r="D385" s="400" t="s">
        <v>1396</v>
      </c>
      <c r="E385" s="400" t="s">
        <v>1397</v>
      </c>
      <c r="F385" s="403"/>
      <c r="G385" s="403"/>
      <c r="H385" s="403"/>
      <c r="I385" s="403"/>
      <c r="J385" s="403"/>
      <c r="K385" s="403"/>
      <c r="L385" s="403"/>
      <c r="M385" s="403"/>
      <c r="N385" s="403">
        <v>3</v>
      </c>
      <c r="O385" s="403">
        <v>6087</v>
      </c>
      <c r="P385" s="425"/>
      <c r="Q385" s="404">
        <v>2029</v>
      </c>
    </row>
    <row r="386" spans="1:17" ht="14.4" customHeight="1" x14ac:dyDescent="0.3">
      <c r="A386" s="399" t="s">
        <v>1478</v>
      </c>
      <c r="B386" s="400" t="s">
        <v>1310</v>
      </c>
      <c r="C386" s="400" t="s">
        <v>1311</v>
      </c>
      <c r="D386" s="400" t="s">
        <v>1398</v>
      </c>
      <c r="E386" s="400" t="s">
        <v>1399</v>
      </c>
      <c r="F386" s="403">
        <v>19</v>
      </c>
      <c r="G386" s="403">
        <v>11457</v>
      </c>
      <c r="H386" s="403">
        <v>1</v>
      </c>
      <c r="I386" s="403">
        <v>603</v>
      </c>
      <c r="J386" s="403">
        <v>13</v>
      </c>
      <c r="K386" s="403">
        <v>7852</v>
      </c>
      <c r="L386" s="403">
        <v>0.68534520380553376</v>
      </c>
      <c r="M386" s="403">
        <v>604</v>
      </c>
      <c r="N386" s="403">
        <v>22</v>
      </c>
      <c r="O386" s="403">
        <v>13300</v>
      </c>
      <c r="P386" s="425">
        <v>1.1608623548922057</v>
      </c>
      <c r="Q386" s="404">
        <v>604.5454545454545</v>
      </c>
    </row>
    <row r="387" spans="1:17" ht="14.4" customHeight="1" x14ac:dyDescent="0.3">
      <c r="A387" s="399" t="s">
        <v>1478</v>
      </c>
      <c r="B387" s="400" t="s">
        <v>1310</v>
      </c>
      <c r="C387" s="400" t="s">
        <v>1311</v>
      </c>
      <c r="D387" s="400" t="s">
        <v>1400</v>
      </c>
      <c r="E387" s="400" t="s">
        <v>1401</v>
      </c>
      <c r="F387" s="403">
        <v>8</v>
      </c>
      <c r="G387" s="403">
        <v>7688</v>
      </c>
      <c r="H387" s="403">
        <v>1</v>
      </c>
      <c r="I387" s="403">
        <v>961</v>
      </c>
      <c r="J387" s="403">
        <v>2</v>
      </c>
      <c r="K387" s="403">
        <v>1922</v>
      </c>
      <c r="L387" s="403">
        <v>0.25</v>
      </c>
      <c r="M387" s="403">
        <v>961</v>
      </c>
      <c r="N387" s="403"/>
      <c r="O387" s="403"/>
      <c r="P387" s="425"/>
      <c r="Q387" s="404"/>
    </row>
    <row r="388" spans="1:17" ht="14.4" customHeight="1" x14ac:dyDescent="0.3">
      <c r="A388" s="399" t="s">
        <v>1478</v>
      </c>
      <c r="B388" s="400" t="s">
        <v>1310</v>
      </c>
      <c r="C388" s="400" t="s">
        <v>1311</v>
      </c>
      <c r="D388" s="400" t="s">
        <v>1402</v>
      </c>
      <c r="E388" s="400" t="s">
        <v>1403</v>
      </c>
      <c r="F388" s="403">
        <v>1</v>
      </c>
      <c r="G388" s="403">
        <v>198</v>
      </c>
      <c r="H388" s="403">
        <v>1</v>
      </c>
      <c r="I388" s="403">
        <v>198</v>
      </c>
      <c r="J388" s="403"/>
      <c r="K388" s="403"/>
      <c r="L388" s="403"/>
      <c r="M388" s="403"/>
      <c r="N388" s="403"/>
      <c r="O388" s="403"/>
      <c r="P388" s="425"/>
      <c r="Q388" s="404"/>
    </row>
    <row r="389" spans="1:17" ht="14.4" customHeight="1" x14ac:dyDescent="0.3">
      <c r="A389" s="399" t="s">
        <v>1478</v>
      </c>
      <c r="B389" s="400" t="s">
        <v>1310</v>
      </c>
      <c r="C389" s="400" t="s">
        <v>1311</v>
      </c>
      <c r="D389" s="400" t="s">
        <v>1404</v>
      </c>
      <c r="E389" s="400" t="s">
        <v>1405</v>
      </c>
      <c r="F389" s="403">
        <v>17</v>
      </c>
      <c r="G389" s="403">
        <v>8585</v>
      </c>
      <c r="H389" s="403">
        <v>1</v>
      </c>
      <c r="I389" s="403">
        <v>505</v>
      </c>
      <c r="J389" s="403">
        <v>46</v>
      </c>
      <c r="K389" s="403">
        <v>23276</v>
      </c>
      <c r="L389" s="403">
        <v>2.7112405358182876</v>
      </c>
      <c r="M389" s="403">
        <v>506</v>
      </c>
      <c r="N389" s="403">
        <v>32</v>
      </c>
      <c r="O389" s="403">
        <v>16216</v>
      </c>
      <c r="P389" s="425">
        <v>1.8888759464181712</v>
      </c>
      <c r="Q389" s="404">
        <v>506.75</v>
      </c>
    </row>
    <row r="390" spans="1:17" ht="14.4" customHeight="1" x14ac:dyDescent="0.3">
      <c r="A390" s="399" t="s">
        <v>1478</v>
      </c>
      <c r="B390" s="400" t="s">
        <v>1310</v>
      </c>
      <c r="C390" s="400" t="s">
        <v>1311</v>
      </c>
      <c r="D390" s="400" t="s">
        <v>1406</v>
      </c>
      <c r="E390" s="400" t="s">
        <v>1407</v>
      </c>
      <c r="F390" s="403"/>
      <c r="G390" s="403"/>
      <c r="H390" s="403"/>
      <c r="I390" s="403"/>
      <c r="J390" s="403"/>
      <c r="K390" s="403"/>
      <c r="L390" s="403"/>
      <c r="M390" s="403"/>
      <c r="N390" s="403">
        <v>3</v>
      </c>
      <c r="O390" s="403">
        <v>5115</v>
      </c>
      <c r="P390" s="425"/>
      <c r="Q390" s="404">
        <v>1705</v>
      </c>
    </row>
    <row r="391" spans="1:17" ht="14.4" customHeight="1" x14ac:dyDescent="0.3">
      <c r="A391" s="399" t="s">
        <v>1478</v>
      </c>
      <c r="B391" s="400" t="s">
        <v>1310</v>
      </c>
      <c r="C391" s="400" t="s">
        <v>1311</v>
      </c>
      <c r="D391" s="400" t="s">
        <v>1418</v>
      </c>
      <c r="E391" s="400" t="s">
        <v>1419</v>
      </c>
      <c r="F391" s="403"/>
      <c r="G391" s="403"/>
      <c r="H391" s="403"/>
      <c r="I391" s="403"/>
      <c r="J391" s="403"/>
      <c r="K391" s="403"/>
      <c r="L391" s="403"/>
      <c r="M391" s="403"/>
      <c r="N391" s="403">
        <v>2</v>
      </c>
      <c r="O391" s="403">
        <v>304</v>
      </c>
      <c r="P391" s="425"/>
      <c r="Q391" s="404">
        <v>152</v>
      </c>
    </row>
    <row r="392" spans="1:17" ht="14.4" customHeight="1" x14ac:dyDescent="0.3">
      <c r="A392" s="399" t="s">
        <v>1478</v>
      </c>
      <c r="B392" s="400" t="s">
        <v>1310</v>
      </c>
      <c r="C392" s="400" t="s">
        <v>1311</v>
      </c>
      <c r="D392" s="400" t="s">
        <v>1420</v>
      </c>
      <c r="E392" s="400" t="s">
        <v>1421</v>
      </c>
      <c r="F392" s="403">
        <v>2</v>
      </c>
      <c r="G392" s="403">
        <v>54</v>
      </c>
      <c r="H392" s="403">
        <v>1</v>
      </c>
      <c r="I392" s="403">
        <v>27</v>
      </c>
      <c r="J392" s="403">
        <v>1</v>
      </c>
      <c r="K392" s="403">
        <v>27</v>
      </c>
      <c r="L392" s="403">
        <v>0.5</v>
      </c>
      <c r="M392" s="403">
        <v>27</v>
      </c>
      <c r="N392" s="403"/>
      <c r="O392" s="403"/>
      <c r="P392" s="425"/>
      <c r="Q392" s="404"/>
    </row>
    <row r="393" spans="1:17" ht="14.4" customHeight="1" x14ac:dyDescent="0.3">
      <c r="A393" s="399" t="s">
        <v>1478</v>
      </c>
      <c r="B393" s="400" t="s">
        <v>1310</v>
      </c>
      <c r="C393" s="400" t="s">
        <v>1311</v>
      </c>
      <c r="D393" s="400" t="s">
        <v>1424</v>
      </c>
      <c r="E393" s="400" t="s">
        <v>1425</v>
      </c>
      <c r="F393" s="403">
        <v>2</v>
      </c>
      <c r="G393" s="403">
        <v>654</v>
      </c>
      <c r="H393" s="403">
        <v>1</v>
      </c>
      <c r="I393" s="403">
        <v>327</v>
      </c>
      <c r="J393" s="403">
        <v>2</v>
      </c>
      <c r="K393" s="403">
        <v>654</v>
      </c>
      <c r="L393" s="403">
        <v>1</v>
      </c>
      <c r="M393" s="403">
        <v>327</v>
      </c>
      <c r="N393" s="403">
        <v>3</v>
      </c>
      <c r="O393" s="403">
        <v>982</v>
      </c>
      <c r="P393" s="425">
        <v>1.5015290519877675</v>
      </c>
      <c r="Q393" s="404">
        <v>327.33333333333331</v>
      </c>
    </row>
    <row r="394" spans="1:17" ht="14.4" customHeight="1" x14ac:dyDescent="0.3">
      <c r="A394" s="399" t="s">
        <v>1478</v>
      </c>
      <c r="B394" s="400" t="s">
        <v>1310</v>
      </c>
      <c r="C394" s="400" t="s">
        <v>1311</v>
      </c>
      <c r="D394" s="400" t="s">
        <v>1428</v>
      </c>
      <c r="E394" s="400" t="s">
        <v>1429</v>
      </c>
      <c r="F394" s="403">
        <v>1</v>
      </c>
      <c r="G394" s="403">
        <v>28</v>
      </c>
      <c r="H394" s="403">
        <v>1</v>
      </c>
      <c r="I394" s="403">
        <v>28</v>
      </c>
      <c r="J394" s="403"/>
      <c r="K394" s="403"/>
      <c r="L394" s="403"/>
      <c r="M394" s="403"/>
      <c r="N394" s="403"/>
      <c r="O394" s="403"/>
      <c r="P394" s="425"/>
      <c r="Q394" s="404"/>
    </row>
    <row r="395" spans="1:17" ht="14.4" customHeight="1" x14ac:dyDescent="0.3">
      <c r="A395" s="399" t="s">
        <v>1479</v>
      </c>
      <c r="B395" s="400" t="s">
        <v>1310</v>
      </c>
      <c r="C395" s="400" t="s">
        <v>1311</v>
      </c>
      <c r="D395" s="400" t="s">
        <v>1312</v>
      </c>
      <c r="E395" s="400" t="s">
        <v>1313</v>
      </c>
      <c r="F395" s="403">
        <v>119</v>
      </c>
      <c r="G395" s="403">
        <v>18802</v>
      </c>
      <c r="H395" s="403">
        <v>1</v>
      </c>
      <c r="I395" s="403">
        <v>158</v>
      </c>
      <c r="J395" s="403">
        <v>186</v>
      </c>
      <c r="K395" s="403">
        <v>29574</v>
      </c>
      <c r="L395" s="403">
        <v>1.5729177747048186</v>
      </c>
      <c r="M395" s="403">
        <v>159</v>
      </c>
      <c r="N395" s="403">
        <v>231</v>
      </c>
      <c r="O395" s="403">
        <v>36838</v>
      </c>
      <c r="P395" s="425">
        <v>1.9592596532283799</v>
      </c>
      <c r="Q395" s="404">
        <v>159.47186147186147</v>
      </c>
    </row>
    <row r="396" spans="1:17" ht="14.4" customHeight="1" x14ac:dyDescent="0.3">
      <c r="A396" s="399" t="s">
        <v>1479</v>
      </c>
      <c r="B396" s="400" t="s">
        <v>1310</v>
      </c>
      <c r="C396" s="400" t="s">
        <v>1311</v>
      </c>
      <c r="D396" s="400" t="s">
        <v>1326</v>
      </c>
      <c r="E396" s="400" t="s">
        <v>1327</v>
      </c>
      <c r="F396" s="403"/>
      <c r="G396" s="403"/>
      <c r="H396" s="403"/>
      <c r="I396" s="403"/>
      <c r="J396" s="403">
        <v>9</v>
      </c>
      <c r="K396" s="403">
        <v>10485</v>
      </c>
      <c r="L396" s="403"/>
      <c r="M396" s="403">
        <v>1165</v>
      </c>
      <c r="N396" s="403">
        <v>20</v>
      </c>
      <c r="O396" s="403">
        <v>23306</v>
      </c>
      <c r="P396" s="425"/>
      <c r="Q396" s="404">
        <v>1165.3</v>
      </c>
    </row>
    <row r="397" spans="1:17" ht="14.4" customHeight="1" x14ac:dyDescent="0.3">
      <c r="A397" s="399" t="s">
        <v>1479</v>
      </c>
      <c r="B397" s="400" t="s">
        <v>1310</v>
      </c>
      <c r="C397" s="400" t="s">
        <v>1311</v>
      </c>
      <c r="D397" s="400" t="s">
        <v>1328</v>
      </c>
      <c r="E397" s="400" t="s">
        <v>1329</v>
      </c>
      <c r="F397" s="403">
        <v>92</v>
      </c>
      <c r="G397" s="403">
        <v>3588</v>
      </c>
      <c r="H397" s="403">
        <v>1</v>
      </c>
      <c r="I397" s="403">
        <v>39</v>
      </c>
      <c r="J397" s="403">
        <v>59</v>
      </c>
      <c r="K397" s="403">
        <v>2301</v>
      </c>
      <c r="L397" s="403">
        <v>0.64130434782608692</v>
      </c>
      <c r="M397" s="403">
        <v>39</v>
      </c>
      <c r="N397" s="403">
        <v>55</v>
      </c>
      <c r="O397" s="403">
        <v>2177</v>
      </c>
      <c r="P397" s="425">
        <v>0.60674470457079155</v>
      </c>
      <c r="Q397" s="404">
        <v>39.581818181818178</v>
      </c>
    </row>
    <row r="398" spans="1:17" ht="14.4" customHeight="1" x14ac:dyDescent="0.3">
      <c r="A398" s="399" t="s">
        <v>1479</v>
      </c>
      <c r="B398" s="400" t="s">
        <v>1310</v>
      </c>
      <c r="C398" s="400" t="s">
        <v>1311</v>
      </c>
      <c r="D398" s="400" t="s">
        <v>1332</v>
      </c>
      <c r="E398" s="400" t="s">
        <v>1333</v>
      </c>
      <c r="F398" s="403">
        <v>17</v>
      </c>
      <c r="G398" s="403">
        <v>6494</v>
      </c>
      <c r="H398" s="403">
        <v>1</v>
      </c>
      <c r="I398" s="403">
        <v>382</v>
      </c>
      <c r="J398" s="403">
        <v>23</v>
      </c>
      <c r="K398" s="403">
        <v>8786</v>
      </c>
      <c r="L398" s="403">
        <v>1.3529411764705883</v>
      </c>
      <c r="M398" s="403">
        <v>382</v>
      </c>
      <c r="N398" s="403">
        <v>20</v>
      </c>
      <c r="O398" s="403">
        <v>7651</v>
      </c>
      <c r="P398" s="425">
        <v>1.1781644595010778</v>
      </c>
      <c r="Q398" s="404">
        <v>382.55</v>
      </c>
    </row>
    <row r="399" spans="1:17" ht="14.4" customHeight="1" x14ac:dyDescent="0.3">
      <c r="A399" s="399" t="s">
        <v>1479</v>
      </c>
      <c r="B399" s="400" t="s">
        <v>1310</v>
      </c>
      <c r="C399" s="400" t="s">
        <v>1311</v>
      </c>
      <c r="D399" s="400" t="s">
        <v>1334</v>
      </c>
      <c r="E399" s="400" t="s">
        <v>1335</v>
      </c>
      <c r="F399" s="403">
        <v>18</v>
      </c>
      <c r="G399" s="403">
        <v>648</v>
      </c>
      <c r="H399" s="403">
        <v>1</v>
      </c>
      <c r="I399" s="403">
        <v>36</v>
      </c>
      <c r="J399" s="403">
        <v>30</v>
      </c>
      <c r="K399" s="403">
        <v>1110</v>
      </c>
      <c r="L399" s="403">
        <v>1.712962962962963</v>
      </c>
      <c r="M399" s="403">
        <v>37</v>
      </c>
      <c r="N399" s="403">
        <v>108</v>
      </c>
      <c r="O399" s="403">
        <v>3996</v>
      </c>
      <c r="P399" s="425">
        <v>6.166666666666667</v>
      </c>
      <c r="Q399" s="404">
        <v>37</v>
      </c>
    </row>
    <row r="400" spans="1:17" ht="14.4" customHeight="1" x14ac:dyDescent="0.3">
      <c r="A400" s="399" t="s">
        <v>1479</v>
      </c>
      <c r="B400" s="400" t="s">
        <v>1310</v>
      </c>
      <c r="C400" s="400" t="s">
        <v>1311</v>
      </c>
      <c r="D400" s="400" t="s">
        <v>1338</v>
      </c>
      <c r="E400" s="400" t="s">
        <v>1339</v>
      </c>
      <c r="F400" s="403">
        <v>24</v>
      </c>
      <c r="G400" s="403">
        <v>10656</v>
      </c>
      <c r="H400" s="403">
        <v>1</v>
      </c>
      <c r="I400" s="403">
        <v>444</v>
      </c>
      <c r="J400" s="403">
        <v>36</v>
      </c>
      <c r="K400" s="403">
        <v>15984</v>
      </c>
      <c r="L400" s="403">
        <v>1.5</v>
      </c>
      <c r="M400" s="403">
        <v>444</v>
      </c>
      <c r="N400" s="403">
        <v>207</v>
      </c>
      <c r="O400" s="403">
        <v>91989</v>
      </c>
      <c r="P400" s="425">
        <v>8.6326013513513509</v>
      </c>
      <c r="Q400" s="404">
        <v>444.39130434782606</v>
      </c>
    </row>
    <row r="401" spans="1:17" ht="14.4" customHeight="1" x14ac:dyDescent="0.3">
      <c r="A401" s="399" t="s">
        <v>1479</v>
      </c>
      <c r="B401" s="400" t="s">
        <v>1310</v>
      </c>
      <c r="C401" s="400" t="s">
        <v>1311</v>
      </c>
      <c r="D401" s="400" t="s">
        <v>1340</v>
      </c>
      <c r="E401" s="400" t="s">
        <v>1341</v>
      </c>
      <c r="F401" s="403">
        <v>3</v>
      </c>
      <c r="G401" s="403">
        <v>120</v>
      </c>
      <c r="H401" s="403">
        <v>1</v>
      </c>
      <c r="I401" s="403">
        <v>40</v>
      </c>
      <c r="J401" s="403">
        <v>3</v>
      </c>
      <c r="K401" s="403">
        <v>123</v>
      </c>
      <c r="L401" s="403">
        <v>1.0249999999999999</v>
      </c>
      <c r="M401" s="403">
        <v>41</v>
      </c>
      <c r="N401" s="403">
        <v>5</v>
      </c>
      <c r="O401" s="403">
        <v>205</v>
      </c>
      <c r="P401" s="425">
        <v>1.7083333333333333</v>
      </c>
      <c r="Q401" s="404">
        <v>41</v>
      </c>
    </row>
    <row r="402" spans="1:17" ht="14.4" customHeight="1" x14ac:dyDescent="0.3">
      <c r="A402" s="399" t="s">
        <v>1479</v>
      </c>
      <c r="B402" s="400" t="s">
        <v>1310</v>
      </c>
      <c r="C402" s="400" t="s">
        <v>1311</v>
      </c>
      <c r="D402" s="400" t="s">
        <v>1342</v>
      </c>
      <c r="E402" s="400" t="s">
        <v>1343</v>
      </c>
      <c r="F402" s="403">
        <v>1</v>
      </c>
      <c r="G402" s="403">
        <v>490</v>
      </c>
      <c r="H402" s="403">
        <v>1</v>
      </c>
      <c r="I402" s="403">
        <v>490</v>
      </c>
      <c r="J402" s="403">
        <v>4</v>
      </c>
      <c r="K402" s="403">
        <v>1960</v>
      </c>
      <c r="L402" s="403">
        <v>4</v>
      </c>
      <c r="M402" s="403">
        <v>490</v>
      </c>
      <c r="N402" s="403">
        <v>6</v>
      </c>
      <c r="O402" s="403">
        <v>2944</v>
      </c>
      <c r="P402" s="425">
        <v>6.0081632653061225</v>
      </c>
      <c r="Q402" s="404">
        <v>490.66666666666669</v>
      </c>
    </row>
    <row r="403" spans="1:17" ht="14.4" customHeight="1" x14ac:dyDescent="0.3">
      <c r="A403" s="399" t="s">
        <v>1479</v>
      </c>
      <c r="B403" s="400" t="s">
        <v>1310</v>
      </c>
      <c r="C403" s="400" t="s">
        <v>1311</v>
      </c>
      <c r="D403" s="400" t="s">
        <v>1344</v>
      </c>
      <c r="E403" s="400" t="s">
        <v>1345</v>
      </c>
      <c r="F403" s="403">
        <v>8</v>
      </c>
      <c r="G403" s="403">
        <v>248</v>
      </c>
      <c r="H403" s="403">
        <v>1</v>
      </c>
      <c r="I403" s="403">
        <v>31</v>
      </c>
      <c r="J403" s="403">
        <v>5</v>
      </c>
      <c r="K403" s="403">
        <v>155</v>
      </c>
      <c r="L403" s="403">
        <v>0.625</v>
      </c>
      <c r="M403" s="403">
        <v>31</v>
      </c>
      <c r="N403" s="403">
        <v>8</v>
      </c>
      <c r="O403" s="403">
        <v>248</v>
      </c>
      <c r="P403" s="425">
        <v>1</v>
      </c>
      <c r="Q403" s="404">
        <v>31</v>
      </c>
    </row>
    <row r="404" spans="1:17" ht="14.4" customHeight="1" x14ac:dyDescent="0.3">
      <c r="A404" s="399" t="s">
        <v>1479</v>
      </c>
      <c r="B404" s="400" t="s">
        <v>1310</v>
      </c>
      <c r="C404" s="400" t="s">
        <v>1311</v>
      </c>
      <c r="D404" s="400" t="s">
        <v>1348</v>
      </c>
      <c r="E404" s="400" t="s">
        <v>1349</v>
      </c>
      <c r="F404" s="403"/>
      <c r="G404" s="403"/>
      <c r="H404" s="403"/>
      <c r="I404" s="403"/>
      <c r="J404" s="403">
        <v>4</v>
      </c>
      <c r="K404" s="403">
        <v>820</v>
      </c>
      <c r="L404" s="403"/>
      <c r="M404" s="403">
        <v>205</v>
      </c>
      <c r="N404" s="403">
        <v>1</v>
      </c>
      <c r="O404" s="403">
        <v>205</v>
      </c>
      <c r="P404" s="425"/>
      <c r="Q404" s="404">
        <v>205</v>
      </c>
    </row>
    <row r="405" spans="1:17" ht="14.4" customHeight="1" x14ac:dyDescent="0.3">
      <c r="A405" s="399" t="s">
        <v>1479</v>
      </c>
      <c r="B405" s="400" t="s">
        <v>1310</v>
      </c>
      <c r="C405" s="400" t="s">
        <v>1311</v>
      </c>
      <c r="D405" s="400" t="s">
        <v>1350</v>
      </c>
      <c r="E405" s="400" t="s">
        <v>1351</v>
      </c>
      <c r="F405" s="403"/>
      <c r="G405" s="403"/>
      <c r="H405" s="403"/>
      <c r="I405" s="403"/>
      <c r="J405" s="403">
        <v>4</v>
      </c>
      <c r="K405" s="403">
        <v>1508</v>
      </c>
      <c r="L405" s="403"/>
      <c r="M405" s="403">
        <v>377</v>
      </c>
      <c r="N405" s="403">
        <v>1</v>
      </c>
      <c r="O405" s="403">
        <v>377</v>
      </c>
      <c r="P405" s="425"/>
      <c r="Q405" s="404">
        <v>377</v>
      </c>
    </row>
    <row r="406" spans="1:17" ht="14.4" customHeight="1" x14ac:dyDescent="0.3">
      <c r="A406" s="399" t="s">
        <v>1479</v>
      </c>
      <c r="B406" s="400" t="s">
        <v>1310</v>
      </c>
      <c r="C406" s="400" t="s">
        <v>1311</v>
      </c>
      <c r="D406" s="400" t="s">
        <v>1354</v>
      </c>
      <c r="E406" s="400" t="s">
        <v>1355</v>
      </c>
      <c r="F406" s="403">
        <v>2</v>
      </c>
      <c r="G406" s="403">
        <v>256</v>
      </c>
      <c r="H406" s="403">
        <v>1</v>
      </c>
      <c r="I406" s="403">
        <v>128</v>
      </c>
      <c r="J406" s="403"/>
      <c r="K406" s="403"/>
      <c r="L406" s="403"/>
      <c r="M406" s="403"/>
      <c r="N406" s="403"/>
      <c r="O406" s="403"/>
      <c r="P406" s="425"/>
      <c r="Q406" s="404"/>
    </row>
    <row r="407" spans="1:17" ht="14.4" customHeight="1" x14ac:dyDescent="0.3">
      <c r="A407" s="399" t="s">
        <v>1479</v>
      </c>
      <c r="B407" s="400" t="s">
        <v>1310</v>
      </c>
      <c r="C407" s="400" t="s">
        <v>1311</v>
      </c>
      <c r="D407" s="400" t="s">
        <v>1360</v>
      </c>
      <c r="E407" s="400" t="s">
        <v>1361</v>
      </c>
      <c r="F407" s="403">
        <v>109</v>
      </c>
      <c r="G407" s="403">
        <v>1744</v>
      </c>
      <c r="H407" s="403">
        <v>1</v>
      </c>
      <c r="I407" s="403">
        <v>16</v>
      </c>
      <c r="J407" s="403">
        <v>172</v>
      </c>
      <c r="K407" s="403">
        <v>2752</v>
      </c>
      <c r="L407" s="403">
        <v>1.5779816513761469</v>
      </c>
      <c r="M407" s="403">
        <v>16</v>
      </c>
      <c r="N407" s="403">
        <v>911</v>
      </c>
      <c r="O407" s="403">
        <v>14576</v>
      </c>
      <c r="P407" s="425">
        <v>8.3577981651376145</v>
      </c>
      <c r="Q407" s="404">
        <v>16</v>
      </c>
    </row>
    <row r="408" spans="1:17" ht="14.4" customHeight="1" x14ac:dyDescent="0.3">
      <c r="A408" s="399" t="s">
        <v>1479</v>
      </c>
      <c r="B408" s="400" t="s">
        <v>1310</v>
      </c>
      <c r="C408" s="400" t="s">
        <v>1311</v>
      </c>
      <c r="D408" s="400" t="s">
        <v>1362</v>
      </c>
      <c r="E408" s="400" t="s">
        <v>1363</v>
      </c>
      <c r="F408" s="403">
        <v>2</v>
      </c>
      <c r="G408" s="403">
        <v>262</v>
      </c>
      <c r="H408" s="403">
        <v>1</v>
      </c>
      <c r="I408" s="403">
        <v>131</v>
      </c>
      <c r="J408" s="403">
        <v>1</v>
      </c>
      <c r="K408" s="403">
        <v>133</v>
      </c>
      <c r="L408" s="403">
        <v>0.50763358778625955</v>
      </c>
      <c r="M408" s="403">
        <v>133</v>
      </c>
      <c r="N408" s="403">
        <v>3</v>
      </c>
      <c r="O408" s="403">
        <v>403</v>
      </c>
      <c r="P408" s="425">
        <v>1.5381679389312977</v>
      </c>
      <c r="Q408" s="404">
        <v>134.33333333333334</v>
      </c>
    </row>
    <row r="409" spans="1:17" ht="14.4" customHeight="1" x14ac:dyDescent="0.3">
      <c r="A409" s="399" t="s">
        <v>1479</v>
      </c>
      <c r="B409" s="400" t="s">
        <v>1310</v>
      </c>
      <c r="C409" s="400" t="s">
        <v>1311</v>
      </c>
      <c r="D409" s="400" t="s">
        <v>1364</v>
      </c>
      <c r="E409" s="400" t="s">
        <v>1365</v>
      </c>
      <c r="F409" s="403">
        <v>5</v>
      </c>
      <c r="G409" s="403">
        <v>505</v>
      </c>
      <c r="H409" s="403">
        <v>1</v>
      </c>
      <c r="I409" s="403">
        <v>101</v>
      </c>
      <c r="J409" s="403">
        <v>11</v>
      </c>
      <c r="K409" s="403">
        <v>1122</v>
      </c>
      <c r="L409" s="403">
        <v>2.221782178217822</v>
      </c>
      <c r="M409" s="403">
        <v>102</v>
      </c>
      <c r="N409" s="403">
        <v>6</v>
      </c>
      <c r="O409" s="403">
        <v>614</v>
      </c>
      <c r="P409" s="425">
        <v>1.2158415841584158</v>
      </c>
      <c r="Q409" s="404">
        <v>102.33333333333333</v>
      </c>
    </row>
    <row r="410" spans="1:17" ht="14.4" customHeight="1" x14ac:dyDescent="0.3">
      <c r="A410" s="399" t="s">
        <v>1479</v>
      </c>
      <c r="B410" s="400" t="s">
        <v>1310</v>
      </c>
      <c r="C410" s="400" t="s">
        <v>1311</v>
      </c>
      <c r="D410" s="400" t="s">
        <v>1368</v>
      </c>
      <c r="E410" s="400" t="s">
        <v>1369</v>
      </c>
      <c r="F410" s="403">
        <v>249</v>
      </c>
      <c r="G410" s="403">
        <v>27888</v>
      </c>
      <c r="H410" s="403">
        <v>1</v>
      </c>
      <c r="I410" s="403">
        <v>112</v>
      </c>
      <c r="J410" s="403">
        <v>279</v>
      </c>
      <c r="K410" s="403">
        <v>31527</v>
      </c>
      <c r="L410" s="403">
        <v>1.1304862306368331</v>
      </c>
      <c r="M410" s="403">
        <v>113</v>
      </c>
      <c r="N410" s="403">
        <v>339</v>
      </c>
      <c r="O410" s="403">
        <v>38623</v>
      </c>
      <c r="P410" s="425">
        <v>1.3849325874928284</v>
      </c>
      <c r="Q410" s="404">
        <v>113.93215339233038</v>
      </c>
    </row>
    <row r="411" spans="1:17" ht="14.4" customHeight="1" x14ac:dyDescent="0.3">
      <c r="A411" s="399" t="s">
        <v>1479</v>
      </c>
      <c r="B411" s="400" t="s">
        <v>1310</v>
      </c>
      <c r="C411" s="400" t="s">
        <v>1311</v>
      </c>
      <c r="D411" s="400" t="s">
        <v>1370</v>
      </c>
      <c r="E411" s="400" t="s">
        <v>1371</v>
      </c>
      <c r="F411" s="403">
        <v>52</v>
      </c>
      <c r="G411" s="403">
        <v>4316</v>
      </c>
      <c r="H411" s="403">
        <v>1</v>
      </c>
      <c r="I411" s="403">
        <v>83</v>
      </c>
      <c r="J411" s="403">
        <v>69</v>
      </c>
      <c r="K411" s="403">
        <v>5796</v>
      </c>
      <c r="L411" s="403">
        <v>1.3429101019462466</v>
      </c>
      <c r="M411" s="403">
        <v>84</v>
      </c>
      <c r="N411" s="403">
        <v>68</v>
      </c>
      <c r="O411" s="403">
        <v>5738</v>
      </c>
      <c r="P411" s="425">
        <v>1.3294717330861909</v>
      </c>
      <c r="Q411" s="404">
        <v>84.382352941176464</v>
      </c>
    </row>
    <row r="412" spans="1:17" ht="14.4" customHeight="1" x14ac:dyDescent="0.3">
      <c r="A412" s="399" t="s">
        <v>1479</v>
      </c>
      <c r="B412" s="400" t="s">
        <v>1310</v>
      </c>
      <c r="C412" s="400" t="s">
        <v>1311</v>
      </c>
      <c r="D412" s="400" t="s">
        <v>1372</v>
      </c>
      <c r="E412" s="400" t="s">
        <v>1373</v>
      </c>
      <c r="F412" s="403">
        <v>2</v>
      </c>
      <c r="G412" s="403">
        <v>190</v>
      </c>
      <c r="H412" s="403">
        <v>1</v>
      </c>
      <c r="I412" s="403">
        <v>95</v>
      </c>
      <c r="J412" s="403">
        <v>1</v>
      </c>
      <c r="K412" s="403">
        <v>96</v>
      </c>
      <c r="L412" s="403">
        <v>0.50526315789473686</v>
      </c>
      <c r="M412" s="403">
        <v>96</v>
      </c>
      <c r="N412" s="403"/>
      <c r="O412" s="403"/>
      <c r="P412" s="425"/>
      <c r="Q412" s="404"/>
    </row>
    <row r="413" spans="1:17" ht="14.4" customHeight="1" x14ac:dyDescent="0.3">
      <c r="A413" s="399" t="s">
        <v>1479</v>
      </c>
      <c r="B413" s="400" t="s">
        <v>1310</v>
      </c>
      <c r="C413" s="400" t="s">
        <v>1311</v>
      </c>
      <c r="D413" s="400" t="s">
        <v>1374</v>
      </c>
      <c r="E413" s="400" t="s">
        <v>1375</v>
      </c>
      <c r="F413" s="403">
        <v>4</v>
      </c>
      <c r="G413" s="403">
        <v>84</v>
      </c>
      <c r="H413" s="403">
        <v>1</v>
      </c>
      <c r="I413" s="403">
        <v>21</v>
      </c>
      <c r="J413" s="403">
        <v>36</v>
      </c>
      <c r="K413" s="403">
        <v>756</v>
      </c>
      <c r="L413" s="403">
        <v>9</v>
      </c>
      <c r="M413" s="403">
        <v>21</v>
      </c>
      <c r="N413" s="403">
        <v>41</v>
      </c>
      <c r="O413" s="403">
        <v>861</v>
      </c>
      <c r="P413" s="425">
        <v>10.25</v>
      </c>
      <c r="Q413" s="404">
        <v>21</v>
      </c>
    </row>
    <row r="414" spans="1:17" ht="14.4" customHeight="1" x14ac:dyDescent="0.3">
      <c r="A414" s="399" t="s">
        <v>1479</v>
      </c>
      <c r="B414" s="400" t="s">
        <v>1310</v>
      </c>
      <c r="C414" s="400" t="s">
        <v>1311</v>
      </c>
      <c r="D414" s="400" t="s">
        <v>1376</v>
      </c>
      <c r="E414" s="400" t="s">
        <v>1377</v>
      </c>
      <c r="F414" s="403">
        <v>130</v>
      </c>
      <c r="G414" s="403">
        <v>63180</v>
      </c>
      <c r="H414" s="403">
        <v>1</v>
      </c>
      <c r="I414" s="403">
        <v>486</v>
      </c>
      <c r="J414" s="403">
        <v>228</v>
      </c>
      <c r="K414" s="403">
        <v>110808</v>
      </c>
      <c r="L414" s="403">
        <v>1.7538461538461538</v>
      </c>
      <c r="M414" s="403">
        <v>486</v>
      </c>
      <c r="N414" s="403">
        <v>2769</v>
      </c>
      <c r="O414" s="403">
        <v>1346934</v>
      </c>
      <c r="P414" s="425">
        <v>21.318993352326686</v>
      </c>
      <c r="Q414" s="404">
        <v>486.43336944745397</v>
      </c>
    </row>
    <row r="415" spans="1:17" ht="14.4" customHeight="1" x14ac:dyDescent="0.3">
      <c r="A415" s="399" t="s">
        <v>1479</v>
      </c>
      <c r="B415" s="400" t="s">
        <v>1310</v>
      </c>
      <c r="C415" s="400" t="s">
        <v>1311</v>
      </c>
      <c r="D415" s="400" t="s">
        <v>1384</v>
      </c>
      <c r="E415" s="400" t="s">
        <v>1385</v>
      </c>
      <c r="F415" s="403">
        <v>28</v>
      </c>
      <c r="G415" s="403">
        <v>1120</v>
      </c>
      <c r="H415" s="403">
        <v>1</v>
      </c>
      <c r="I415" s="403">
        <v>40</v>
      </c>
      <c r="J415" s="403">
        <v>35</v>
      </c>
      <c r="K415" s="403">
        <v>1400</v>
      </c>
      <c r="L415" s="403">
        <v>1.25</v>
      </c>
      <c r="M415" s="403">
        <v>40</v>
      </c>
      <c r="N415" s="403">
        <v>38</v>
      </c>
      <c r="O415" s="403">
        <v>1536</v>
      </c>
      <c r="P415" s="425">
        <v>1.3714285714285714</v>
      </c>
      <c r="Q415" s="404">
        <v>40.421052631578945</v>
      </c>
    </row>
    <row r="416" spans="1:17" ht="14.4" customHeight="1" x14ac:dyDescent="0.3">
      <c r="A416" s="399" t="s">
        <v>1479</v>
      </c>
      <c r="B416" s="400" t="s">
        <v>1310</v>
      </c>
      <c r="C416" s="400" t="s">
        <v>1311</v>
      </c>
      <c r="D416" s="400" t="s">
        <v>1392</v>
      </c>
      <c r="E416" s="400" t="s">
        <v>1393</v>
      </c>
      <c r="F416" s="403"/>
      <c r="G416" s="403"/>
      <c r="H416" s="403"/>
      <c r="I416" s="403"/>
      <c r="J416" s="403">
        <v>1</v>
      </c>
      <c r="K416" s="403">
        <v>215</v>
      </c>
      <c r="L416" s="403"/>
      <c r="M416" s="403">
        <v>215</v>
      </c>
      <c r="N416" s="403"/>
      <c r="O416" s="403"/>
      <c r="P416" s="425"/>
      <c r="Q416" s="404"/>
    </row>
    <row r="417" spans="1:17" ht="14.4" customHeight="1" x14ac:dyDescent="0.3">
      <c r="A417" s="399" t="s">
        <v>1479</v>
      </c>
      <c r="B417" s="400" t="s">
        <v>1310</v>
      </c>
      <c r="C417" s="400" t="s">
        <v>1311</v>
      </c>
      <c r="D417" s="400" t="s">
        <v>1394</v>
      </c>
      <c r="E417" s="400" t="s">
        <v>1395</v>
      </c>
      <c r="F417" s="403"/>
      <c r="G417" s="403"/>
      <c r="H417" s="403"/>
      <c r="I417" s="403"/>
      <c r="J417" s="403">
        <v>1</v>
      </c>
      <c r="K417" s="403">
        <v>761</v>
      </c>
      <c r="L417" s="403"/>
      <c r="M417" s="403">
        <v>761</v>
      </c>
      <c r="N417" s="403"/>
      <c r="O417" s="403"/>
      <c r="P417" s="425"/>
      <c r="Q417" s="404"/>
    </row>
    <row r="418" spans="1:17" ht="14.4" customHeight="1" x14ac:dyDescent="0.3">
      <c r="A418" s="399" t="s">
        <v>1479</v>
      </c>
      <c r="B418" s="400" t="s">
        <v>1310</v>
      </c>
      <c r="C418" s="400" t="s">
        <v>1311</v>
      </c>
      <c r="D418" s="400" t="s">
        <v>1396</v>
      </c>
      <c r="E418" s="400" t="s">
        <v>1397</v>
      </c>
      <c r="F418" s="403">
        <v>3</v>
      </c>
      <c r="G418" s="403">
        <v>6039</v>
      </c>
      <c r="H418" s="403">
        <v>1</v>
      </c>
      <c r="I418" s="403">
        <v>2013</v>
      </c>
      <c r="J418" s="403">
        <v>8</v>
      </c>
      <c r="K418" s="403">
        <v>16232</v>
      </c>
      <c r="L418" s="403">
        <v>2.6878622288458356</v>
      </c>
      <c r="M418" s="403">
        <v>2029</v>
      </c>
      <c r="N418" s="403">
        <v>244</v>
      </c>
      <c r="O418" s="403">
        <v>498286</v>
      </c>
      <c r="P418" s="425">
        <v>82.511342937572451</v>
      </c>
      <c r="Q418" s="404">
        <v>2042.155737704918</v>
      </c>
    </row>
    <row r="419" spans="1:17" ht="14.4" customHeight="1" x14ac:dyDescent="0.3">
      <c r="A419" s="399" t="s">
        <v>1479</v>
      </c>
      <c r="B419" s="400" t="s">
        <v>1310</v>
      </c>
      <c r="C419" s="400" t="s">
        <v>1311</v>
      </c>
      <c r="D419" s="400" t="s">
        <v>1398</v>
      </c>
      <c r="E419" s="400" t="s">
        <v>1399</v>
      </c>
      <c r="F419" s="403">
        <v>3</v>
      </c>
      <c r="G419" s="403">
        <v>1809</v>
      </c>
      <c r="H419" s="403">
        <v>1</v>
      </c>
      <c r="I419" s="403">
        <v>603</v>
      </c>
      <c r="J419" s="403">
        <v>3</v>
      </c>
      <c r="K419" s="403">
        <v>1812</v>
      </c>
      <c r="L419" s="403">
        <v>1.0016583747927033</v>
      </c>
      <c r="M419" s="403">
        <v>604</v>
      </c>
      <c r="N419" s="403">
        <v>5</v>
      </c>
      <c r="O419" s="403">
        <v>3020</v>
      </c>
      <c r="P419" s="425">
        <v>1.6694306246545052</v>
      </c>
      <c r="Q419" s="404">
        <v>604</v>
      </c>
    </row>
    <row r="420" spans="1:17" ht="14.4" customHeight="1" x14ac:dyDescent="0.3">
      <c r="A420" s="399" t="s">
        <v>1479</v>
      </c>
      <c r="B420" s="400" t="s">
        <v>1310</v>
      </c>
      <c r="C420" s="400" t="s">
        <v>1311</v>
      </c>
      <c r="D420" s="400" t="s">
        <v>1404</v>
      </c>
      <c r="E420" s="400" t="s">
        <v>1405</v>
      </c>
      <c r="F420" s="403">
        <v>2</v>
      </c>
      <c r="G420" s="403">
        <v>1010</v>
      </c>
      <c r="H420" s="403">
        <v>1</v>
      </c>
      <c r="I420" s="403">
        <v>505</v>
      </c>
      <c r="J420" s="403">
        <v>5</v>
      </c>
      <c r="K420" s="403">
        <v>2530</v>
      </c>
      <c r="L420" s="403">
        <v>2.504950495049505</v>
      </c>
      <c r="M420" s="403">
        <v>506</v>
      </c>
      <c r="N420" s="403">
        <v>2</v>
      </c>
      <c r="O420" s="403">
        <v>1014</v>
      </c>
      <c r="P420" s="425">
        <v>1.003960396039604</v>
      </c>
      <c r="Q420" s="404">
        <v>507</v>
      </c>
    </row>
    <row r="421" spans="1:17" ht="14.4" customHeight="1" x14ac:dyDescent="0.3">
      <c r="A421" s="399" t="s">
        <v>1479</v>
      </c>
      <c r="B421" s="400" t="s">
        <v>1310</v>
      </c>
      <c r="C421" s="400" t="s">
        <v>1311</v>
      </c>
      <c r="D421" s="400" t="s">
        <v>1418</v>
      </c>
      <c r="E421" s="400" t="s">
        <v>1419</v>
      </c>
      <c r="F421" s="403">
        <v>2</v>
      </c>
      <c r="G421" s="403">
        <v>302</v>
      </c>
      <c r="H421" s="403">
        <v>1</v>
      </c>
      <c r="I421" s="403">
        <v>151</v>
      </c>
      <c r="J421" s="403">
        <v>2</v>
      </c>
      <c r="K421" s="403">
        <v>304</v>
      </c>
      <c r="L421" s="403">
        <v>1.0066225165562914</v>
      </c>
      <c r="M421" s="403">
        <v>152</v>
      </c>
      <c r="N421" s="403">
        <v>6</v>
      </c>
      <c r="O421" s="403">
        <v>912</v>
      </c>
      <c r="P421" s="425">
        <v>3.0198675496688741</v>
      </c>
      <c r="Q421" s="404">
        <v>152</v>
      </c>
    </row>
    <row r="422" spans="1:17" ht="14.4" customHeight="1" x14ac:dyDescent="0.3">
      <c r="A422" s="399" t="s">
        <v>1479</v>
      </c>
      <c r="B422" s="400" t="s">
        <v>1310</v>
      </c>
      <c r="C422" s="400" t="s">
        <v>1311</v>
      </c>
      <c r="D422" s="400" t="s">
        <v>1420</v>
      </c>
      <c r="E422" s="400" t="s">
        <v>1421</v>
      </c>
      <c r="F422" s="403"/>
      <c r="G422" s="403"/>
      <c r="H422" s="403"/>
      <c r="I422" s="403"/>
      <c r="J422" s="403">
        <v>1</v>
      </c>
      <c r="K422" s="403">
        <v>27</v>
      </c>
      <c r="L422" s="403"/>
      <c r="M422" s="403">
        <v>27</v>
      </c>
      <c r="N422" s="403"/>
      <c r="O422" s="403"/>
      <c r="P422" s="425"/>
      <c r="Q422" s="404"/>
    </row>
    <row r="423" spans="1:17" ht="14.4" customHeight="1" x14ac:dyDescent="0.3">
      <c r="A423" s="399" t="s">
        <v>1480</v>
      </c>
      <c r="B423" s="400" t="s">
        <v>1310</v>
      </c>
      <c r="C423" s="400" t="s">
        <v>1311</v>
      </c>
      <c r="D423" s="400" t="s">
        <v>1312</v>
      </c>
      <c r="E423" s="400" t="s">
        <v>1313</v>
      </c>
      <c r="F423" s="403">
        <v>10</v>
      </c>
      <c r="G423" s="403">
        <v>1580</v>
      </c>
      <c r="H423" s="403">
        <v>1</v>
      </c>
      <c r="I423" s="403">
        <v>158</v>
      </c>
      <c r="J423" s="403">
        <v>4</v>
      </c>
      <c r="K423" s="403">
        <v>636</v>
      </c>
      <c r="L423" s="403">
        <v>0.40253164556962023</v>
      </c>
      <c r="M423" s="403">
        <v>159</v>
      </c>
      <c r="N423" s="403">
        <v>10</v>
      </c>
      <c r="O423" s="403">
        <v>1593</v>
      </c>
      <c r="P423" s="425">
        <v>1.0082278481012659</v>
      </c>
      <c r="Q423" s="404">
        <v>159.30000000000001</v>
      </c>
    </row>
    <row r="424" spans="1:17" ht="14.4" customHeight="1" x14ac:dyDescent="0.3">
      <c r="A424" s="399" t="s">
        <v>1480</v>
      </c>
      <c r="B424" s="400" t="s">
        <v>1310</v>
      </c>
      <c r="C424" s="400" t="s">
        <v>1311</v>
      </c>
      <c r="D424" s="400" t="s">
        <v>1326</v>
      </c>
      <c r="E424" s="400" t="s">
        <v>1327</v>
      </c>
      <c r="F424" s="403"/>
      <c r="G424" s="403"/>
      <c r="H424" s="403"/>
      <c r="I424" s="403"/>
      <c r="J424" s="403">
        <v>1</v>
      </c>
      <c r="K424" s="403">
        <v>1165</v>
      </c>
      <c r="L424" s="403"/>
      <c r="M424" s="403">
        <v>1165</v>
      </c>
      <c r="N424" s="403"/>
      <c r="O424" s="403"/>
      <c r="P424" s="425"/>
      <c r="Q424" s="404"/>
    </row>
    <row r="425" spans="1:17" ht="14.4" customHeight="1" x14ac:dyDescent="0.3">
      <c r="A425" s="399" t="s">
        <v>1480</v>
      </c>
      <c r="B425" s="400" t="s">
        <v>1310</v>
      </c>
      <c r="C425" s="400" t="s">
        <v>1311</v>
      </c>
      <c r="D425" s="400" t="s">
        <v>1328</v>
      </c>
      <c r="E425" s="400" t="s">
        <v>1329</v>
      </c>
      <c r="F425" s="403">
        <v>25</v>
      </c>
      <c r="G425" s="403">
        <v>975</v>
      </c>
      <c r="H425" s="403">
        <v>1</v>
      </c>
      <c r="I425" s="403">
        <v>39</v>
      </c>
      <c r="J425" s="403">
        <v>23</v>
      </c>
      <c r="K425" s="403">
        <v>897</v>
      </c>
      <c r="L425" s="403">
        <v>0.92</v>
      </c>
      <c r="M425" s="403">
        <v>39</v>
      </c>
      <c r="N425" s="403">
        <v>6</v>
      </c>
      <c r="O425" s="403">
        <v>236</v>
      </c>
      <c r="P425" s="425">
        <v>0.24205128205128204</v>
      </c>
      <c r="Q425" s="404">
        <v>39.333333333333336</v>
      </c>
    </row>
    <row r="426" spans="1:17" ht="14.4" customHeight="1" x14ac:dyDescent="0.3">
      <c r="A426" s="399" t="s">
        <v>1480</v>
      </c>
      <c r="B426" s="400" t="s">
        <v>1310</v>
      </c>
      <c r="C426" s="400" t="s">
        <v>1311</v>
      </c>
      <c r="D426" s="400" t="s">
        <v>1332</v>
      </c>
      <c r="E426" s="400" t="s">
        <v>1333</v>
      </c>
      <c r="F426" s="403">
        <v>22</v>
      </c>
      <c r="G426" s="403">
        <v>8404</v>
      </c>
      <c r="H426" s="403">
        <v>1</v>
      </c>
      <c r="I426" s="403">
        <v>382</v>
      </c>
      <c r="J426" s="403">
        <v>3</v>
      </c>
      <c r="K426" s="403">
        <v>1146</v>
      </c>
      <c r="L426" s="403">
        <v>0.13636363636363635</v>
      </c>
      <c r="M426" s="403">
        <v>382</v>
      </c>
      <c r="N426" s="403">
        <v>2</v>
      </c>
      <c r="O426" s="403">
        <v>764</v>
      </c>
      <c r="P426" s="425">
        <v>9.0909090909090912E-2</v>
      </c>
      <c r="Q426" s="404">
        <v>382</v>
      </c>
    </row>
    <row r="427" spans="1:17" ht="14.4" customHeight="1" x14ac:dyDescent="0.3">
      <c r="A427" s="399" t="s">
        <v>1480</v>
      </c>
      <c r="B427" s="400" t="s">
        <v>1310</v>
      </c>
      <c r="C427" s="400" t="s">
        <v>1311</v>
      </c>
      <c r="D427" s="400" t="s">
        <v>1338</v>
      </c>
      <c r="E427" s="400" t="s">
        <v>1339</v>
      </c>
      <c r="F427" s="403"/>
      <c r="G427" s="403"/>
      <c r="H427" s="403"/>
      <c r="I427" s="403"/>
      <c r="J427" s="403">
        <v>6</v>
      </c>
      <c r="K427" s="403">
        <v>2664</v>
      </c>
      <c r="L427" s="403"/>
      <c r="M427" s="403">
        <v>444</v>
      </c>
      <c r="N427" s="403">
        <v>6</v>
      </c>
      <c r="O427" s="403">
        <v>2667</v>
      </c>
      <c r="P427" s="425"/>
      <c r="Q427" s="404">
        <v>444.5</v>
      </c>
    </row>
    <row r="428" spans="1:17" ht="14.4" customHeight="1" x14ac:dyDescent="0.3">
      <c r="A428" s="399" t="s">
        <v>1480</v>
      </c>
      <c r="B428" s="400" t="s">
        <v>1310</v>
      </c>
      <c r="C428" s="400" t="s">
        <v>1311</v>
      </c>
      <c r="D428" s="400" t="s">
        <v>1340</v>
      </c>
      <c r="E428" s="400" t="s">
        <v>1341</v>
      </c>
      <c r="F428" s="403">
        <v>5</v>
      </c>
      <c r="G428" s="403">
        <v>200</v>
      </c>
      <c r="H428" s="403">
        <v>1</v>
      </c>
      <c r="I428" s="403">
        <v>40</v>
      </c>
      <c r="J428" s="403">
        <v>1</v>
      </c>
      <c r="K428" s="403">
        <v>41</v>
      </c>
      <c r="L428" s="403">
        <v>0.20499999999999999</v>
      </c>
      <c r="M428" s="403">
        <v>41</v>
      </c>
      <c r="N428" s="403"/>
      <c r="O428" s="403"/>
      <c r="P428" s="425"/>
      <c r="Q428" s="404"/>
    </row>
    <row r="429" spans="1:17" ht="14.4" customHeight="1" x14ac:dyDescent="0.3">
      <c r="A429" s="399" t="s">
        <v>1480</v>
      </c>
      <c r="B429" s="400" t="s">
        <v>1310</v>
      </c>
      <c r="C429" s="400" t="s">
        <v>1311</v>
      </c>
      <c r="D429" s="400" t="s">
        <v>1342</v>
      </c>
      <c r="E429" s="400" t="s">
        <v>1343</v>
      </c>
      <c r="F429" s="403">
        <v>6</v>
      </c>
      <c r="G429" s="403">
        <v>2940</v>
      </c>
      <c r="H429" s="403">
        <v>1</v>
      </c>
      <c r="I429" s="403">
        <v>490</v>
      </c>
      <c r="J429" s="403">
        <v>1</v>
      </c>
      <c r="K429" s="403">
        <v>490</v>
      </c>
      <c r="L429" s="403">
        <v>0.16666666666666666</v>
      </c>
      <c r="M429" s="403">
        <v>490</v>
      </c>
      <c r="N429" s="403"/>
      <c r="O429" s="403"/>
      <c r="P429" s="425"/>
      <c r="Q429" s="404"/>
    </row>
    <row r="430" spans="1:17" ht="14.4" customHeight="1" x14ac:dyDescent="0.3">
      <c r="A430" s="399" t="s">
        <v>1480</v>
      </c>
      <c r="B430" s="400" t="s">
        <v>1310</v>
      </c>
      <c r="C430" s="400" t="s">
        <v>1311</v>
      </c>
      <c r="D430" s="400" t="s">
        <v>1344</v>
      </c>
      <c r="E430" s="400" t="s">
        <v>1345</v>
      </c>
      <c r="F430" s="403"/>
      <c r="G430" s="403"/>
      <c r="H430" s="403"/>
      <c r="I430" s="403"/>
      <c r="J430" s="403">
        <v>6</v>
      </c>
      <c r="K430" s="403">
        <v>186</v>
      </c>
      <c r="L430" s="403"/>
      <c r="M430" s="403">
        <v>31</v>
      </c>
      <c r="N430" s="403"/>
      <c r="O430" s="403"/>
      <c r="P430" s="425"/>
      <c r="Q430" s="404"/>
    </row>
    <row r="431" spans="1:17" ht="14.4" customHeight="1" x14ac:dyDescent="0.3">
      <c r="A431" s="399" t="s">
        <v>1480</v>
      </c>
      <c r="B431" s="400" t="s">
        <v>1310</v>
      </c>
      <c r="C431" s="400" t="s">
        <v>1311</v>
      </c>
      <c r="D431" s="400" t="s">
        <v>1348</v>
      </c>
      <c r="E431" s="400" t="s">
        <v>1349</v>
      </c>
      <c r="F431" s="403"/>
      <c r="G431" s="403"/>
      <c r="H431" s="403"/>
      <c r="I431" s="403"/>
      <c r="J431" s="403">
        <v>1</v>
      </c>
      <c r="K431" s="403">
        <v>205</v>
      </c>
      <c r="L431" s="403"/>
      <c r="M431" s="403">
        <v>205</v>
      </c>
      <c r="N431" s="403"/>
      <c r="O431" s="403"/>
      <c r="P431" s="425"/>
      <c r="Q431" s="404"/>
    </row>
    <row r="432" spans="1:17" ht="14.4" customHeight="1" x14ac:dyDescent="0.3">
      <c r="A432" s="399" t="s">
        <v>1480</v>
      </c>
      <c r="B432" s="400" t="s">
        <v>1310</v>
      </c>
      <c r="C432" s="400" t="s">
        <v>1311</v>
      </c>
      <c r="D432" s="400" t="s">
        <v>1350</v>
      </c>
      <c r="E432" s="400" t="s">
        <v>1351</v>
      </c>
      <c r="F432" s="403"/>
      <c r="G432" s="403"/>
      <c r="H432" s="403"/>
      <c r="I432" s="403"/>
      <c r="J432" s="403">
        <v>1</v>
      </c>
      <c r="K432" s="403">
        <v>377</v>
      </c>
      <c r="L432" s="403"/>
      <c r="M432" s="403">
        <v>377</v>
      </c>
      <c r="N432" s="403"/>
      <c r="O432" s="403"/>
      <c r="P432" s="425"/>
      <c r="Q432" s="404"/>
    </row>
    <row r="433" spans="1:17" ht="14.4" customHeight="1" x14ac:dyDescent="0.3">
      <c r="A433" s="399" t="s">
        <v>1480</v>
      </c>
      <c r="B433" s="400" t="s">
        <v>1310</v>
      </c>
      <c r="C433" s="400" t="s">
        <v>1311</v>
      </c>
      <c r="D433" s="400" t="s">
        <v>1360</v>
      </c>
      <c r="E433" s="400" t="s">
        <v>1361</v>
      </c>
      <c r="F433" s="403">
        <v>39</v>
      </c>
      <c r="G433" s="403">
        <v>624</v>
      </c>
      <c r="H433" s="403">
        <v>1</v>
      </c>
      <c r="I433" s="403">
        <v>16</v>
      </c>
      <c r="J433" s="403">
        <v>16</v>
      </c>
      <c r="K433" s="403">
        <v>256</v>
      </c>
      <c r="L433" s="403">
        <v>0.41025641025641024</v>
      </c>
      <c r="M433" s="403">
        <v>16</v>
      </c>
      <c r="N433" s="403">
        <v>17</v>
      </c>
      <c r="O433" s="403">
        <v>272</v>
      </c>
      <c r="P433" s="425">
        <v>0.4358974358974359</v>
      </c>
      <c r="Q433" s="404">
        <v>16</v>
      </c>
    </row>
    <row r="434" spans="1:17" ht="14.4" customHeight="1" x14ac:dyDescent="0.3">
      <c r="A434" s="399" t="s">
        <v>1480</v>
      </c>
      <c r="B434" s="400" t="s">
        <v>1310</v>
      </c>
      <c r="C434" s="400" t="s">
        <v>1311</v>
      </c>
      <c r="D434" s="400" t="s">
        <v>1362</v>
      </c>
      <c r="E434" s="400" t="s">
        <v>1363</v>
      </c>
      <c r="F434" s="403"/>
      <c r="G434" s="403"/>
      <c r="H434" s="403"/>
      <c r="I434" s="403"/>
      <c r="J434" s="403"/>
      <c r="K434" s="403"/>
      <c r="L434" s="403"/>
      <c r="M434" s="403"/>
      <c r="N434" s="403">
        <v>1</v>
      </c>
      <c r="O434" s="403">
        <v>133</v>
      </c>
      <c r="P434" s="425"/>
      <c r="Q434" s="404">
        <v>133</v>
      </c>
    </row>
    <row r="435" spans="1:17" ht="14.4" customHeight="1" x14ac:dyDescent="0.3">
      <c r="A435" s="399" t="s">
        <v>1480</v>
      </c>
      <c r="B435" s="400" t="s">
        <v>1310</v>
      </c>
      <c r="C435" s="400" t="s">
        <v>1311</v>
      </c>
      <c r="D435" s="400" t="s">
        <v>1368</v>
      </c>
      <c r="E435" s="400" t="s">
        <v>1369</v>
      </c>
      <c r="F435" s="403">
        <v>8</v>
      </c>
      <c r="G435" s="403">
        <v>896</v>
      </c>
      <c r="H435" s="403">
        <v>1</v>
      </c>
      <c r="I435" s="403">
        <v>112</v>
      </c>
      <c r="J435" s="403">
        <v>19</v>
      </c>
      <c r="K435" s="403">
        <v>2147</v>
      </c>
      <c r="L435" s="403">
        <v>2.3962053571428572</v>
      </c>
      <c r="M435" s="403">
        <v>113</v>
      </c>
      <c r="N435" s="403">
        <v>10</v>
      </c>
      <c r="O435" s="403">
        <v>1138</v>
      </c>
      <c r="P435" s="425">
        <v>1.2700892857142858</v>
      </c>
      <c r="Q435" s="404">
        <v>113.8</v>
      </c>
    </row>
    <row r="436" spans="1:17" ht="14.4" customHeight="1" x14ac:dyDescent="0.3">
      <c r="A436" s="399" t="s">
        <v>1480</v>
      </c>
      <c r="B436" s="400" t="s">
        <v>1310</v>
      </c>
      <c r="C436" s="400" t="s">
        <v>1311</v>
      </c>
      <c r="D436" s="400" t="s">
        <v>1370</v>
      </c>
      <c r="E436" s="400" t="s">
        <v>1371</v>
      </c>
      <c r="F436" s="403">
        <v>4</v>
      </c>
      <c r="G436" s="403">
        <v>332</v>
      </c>
      <c r="H436" s="403">
        <v>1</v>
      </c>
      <c r="I436" s="403">
        <v>83</v>
      </c>
      <c r="J436" s="403">
        <v>6</v>
      </c>
      <c r="K436" s="403">
        <v>504</v>
      </c>
      <c r="L436" s="403">
        <v>1.5180722891566265</v>
      </c>
      <c r="M436" s="403">
        <v>84</v>
      </c>
      <c r="N436" s="403">
        <v>3</v>
      </c>
      <c r="O436" s="403">
        <v>253</v>
      </c>
      <c r="P436" s="425">
        <v>0.76204819277108438</v>
      </c>
      <c r="Q436" s="404">
        <v>84.333333333333329</v>
      </c>
    </row>
    <row r="437" spans="1:17" ht="14.4" customHeight="1" x14ac:dyDescent="0.3">
      <c r="A437" s="399" t="s">
        <v>1480</v>
      </c>
      <c r="B437" s="400" t="s">
        <v>1310</v>
      </c>
      <c r="C437" s="400" t="s">
        <v>1311</v>
      </c>
      <c r="D437" s="400" t="s">
        <v>1372</v>
      </c>
      <c r="E437" s="400" t="s">
        <v>1373</v>
      </c>
      <c r="F437" s="403">
        <v>5</v>
      </c>
      <c r="G437" s="403">
        <v>475</v>
      </c>
      <c r="H437" s="403">
        <v>1</v>
      </c>
      <c r="I437" s="403">
        <v>95</v>
      </c>
      <c r="J437" s="403">
        <v>1</v>
      </c>
      <c r="K437" s="403">
        <v>96</v>
      </c>
      <c r="L437" s="403">
        <v>0.20210526315789473</v>
      </c>
      <c r="M437" s="403">
        <v>96</v>
      </c>
      <c r="N437" s="403"/>
      <c r="O437" s="403"/>
      <c r="P437" s="425"/>
      <c r="Q437" s="404"/>
    </row>
    <row r="438" spans="1:17" ht="14.4" customHeight="1" x14ac:dyDescent="0.3">
      <c r="A438" s="399" t="s">
        <v>1480</v>
      </c>
      <c r="B438" s="400" t="s">
        <v>1310</v>
      </c>
      <c r="C438" s="400" t="s">
        <v>1311</v>
      </c>
      <c r="D438" s="400" t="s">
        <v>1374</v>
      </c>
      <c r="E438" s="400" t="s">
        <v>1375</v>
      </c>
      <c r="F438" s="403">
        <v>1</v>
      </c>
      <c r="G438" s="403">
        <v>21</v>
      </c>
      <c r="H438" s="403">
        <v>1</v>
      </c>
      <c r="I438" s="403">
        <v>21</v>
      </c>
      <c r="J438" s="403">
        <v>16</v>
      </c>
      <c r="K438" s="403">
        <v>336</v>
      </c>
      <c r="L438" s="403">
        <v>16</v>
      </c>
      <c r="M438" s="403">
        <v>21</v>
      </c>
      <c r="N438" s="403"/>
      <c r="O438" s="403"/>
      <c r="P438" s="425"/>
      <c r="Q438" s="404"/>
    </row>
    <row r="439" spans="1:17" ht="14.4" customHeight="1" x14ac:dyDescent="0.3">
      <c r="A439" s="399" t="s">
        <v>1480</v>
      </c>
      <c r="B439" s="400" t="s">
        <v>1310</v>
      </c>
      <c r="C439" s="400" t="s">
        <v>1311</v>
      </c>
      <c r="D439" s="400" t="s">
        <v>1376</v>
      </c>
      <c r="E439" s="400" t="s">
        <v>1377</v>
      </c>
      <c r="F439" s="403">
        <v>4</v>
      </c>
      <c r="G439" s="403">
        <v>1944</v>
      </c>
      <c r="H439" s="403">
        <v>1</v>
      </c>
      <c r="I439" s="403">
        <v>486</v>
      </c>
      <c r="J439" s="403">
        <v>17</v>
      </c>
      <c r="K439" s="403">
        <v>8262</v>
      </c>
      <c r="L439" s="403">
        <v>4.25</v>
      </c>
      <c r="M439" s="403">
        <v>486</v>
      </c>
      <c r="N439" s="403">
        <v>37</v>
      </c>
      <c r="O439" s="403">
        <v>18017</v>
      </c>
      <c r="P439" s="425">
        <v>9.2680041152263382</v>
      </c>
      <c r="Q439" s="404">
        <v>486.94594594594594</v>
      </c>
    </row>
    <row r="440" spans="1:17" ht="14.4" customHeight="1" x14ac:dyDescent="0.3">
      <c r="A440" s="399" t="s">
        <v>1480</v>
      </c>
      <c r="B440" s="400" t="s">
        <v>1310</v>
      </c>
      <c r="C440" s="400" t="s">
        <v>1311</v>
      </c>
      <c r="D440" s="400" t="s">
        <v>1384</v>
      </c>
      <c r="E440" s="400" t="s">
        <v>1385</v>
      </c>
      <c r="F440" s="403">
        <v>1</v>
      </c>
      <c r="G440" s="403">
        <v>40</v>
      </c>
      <c r="H440" s="403">
        <v>1</v>
      </c>
      <c r="I440" s="403">
        <v>40</v>
      </c>
      <c r="J440" s="403"/>
      <c r="K440" s="403"/>
      <c r="L440" s="403"/>
      <c r="M440" s="403"/>
      <c r="N440" s="403">
        <v>1</v>
      </c>
      <c r="O440" s="403">
        <v>40</v>
      </c>
      <c r="P440" s="425">
        <v>1</v>
      </c>
      <c r="Q440" s="404">
        <v>40</v>
      </c>
    </row>
    <row r="441" spans="1:17" ht="14.4" customHeight="1" x14ac:dyDescent="0.3">
      <c r="A441" s="399" t="s">
        <v>1480</v>
      </c>
      <c r="B441" s="400" t="s">
        <v>1310</v>
      </c>
      <c r="C441" s="400" t="s">
        <v>1311</v>
      </c>
      <c r="D441" s="400" t="s">
        <v>1396</v>
      </c>
      <c r="E441" s="400" t="s">
        <v>1397</v>
      </c>
      <c r="F441" s="403">
        <v>1</v>
      </c>
      <c r="G441" s="403">
        <v>2013</v>
      </c>
      <c r="H441" s="403">
        <v>1</v>
      </c>
      <c r="I441" s="403">
        <v>2013</v>
      </c>
      <c r="J441" s="403"/>
      <c r="K441" s="403"/>
      <c r="L441" s="403"/>
      <c r="M441" s="403"/>
      <c r="N441" s="403">
        <v>2</v>
      </c>
      <c r="O441" s="403">
        <v>4118</v>
      </c>
      <c r="P441" s="425">
        <v>2.0457029309488326</v>
      </c>
      <c r="Q441" s="404">
        <v>2059</v>
      </c>
    </row>
    <row r="442" spans="1:17" ht="14.4" customHeight="1" x14ac:dyDescent="0.3">
      <c r="A442" s="399" t="s">
        <v>1481</v>
      </c>
      <c r="B442" s="400" t="s">
        <v>1310</v>
      </c>
      <c r="C442" s="400" t="s">
        <v>1311</v>
      </c>
      <c r="D442" s="400" t="s">
        <v>1328</v>
      </c>
      <c r="E442" s="400" t="s">
        <v>1329</v>
      </c>
      <c r="F442" s="403">
        <v>3</v>
      </c>
      <c r="G442" s="403">
        <v>117</v>
      </c>
      <c r="H442" s="403">
        <v>1</v>
      </c>
      <c r="I442" s="403">
        <v>39</v>
      </c>
      <c r="J442" s="403"/>
      <c r="K442" s="403"/>
      <c r="L442" s="403"/>
      <c r="M442" s="403"/>
      <c r="N442" s="403"/>
      <c r="O442" s="403"/>
      <c r="P442" s="425"/>
      <c r="Q442" s="404"/>
    </row>
    <row r="443" spans="1:17" ht="14.4" customHeight="1" x14ac:dyDescent="0.3">
      <c r="A443" s="399" t="s">
        <v>1481</v>
      </c>
      <c r="B443" s="400" t="s">
        <v>1310</v>
      </c>
      <c r="C443" s="400" t="s">
        <v>1311</v>
      </c>
      <c r="D443" s="400" t="s">
        <v>1334</v>
      </c>
      <c r="E443" s="400" t="s">
        <v>1335</v>
      </c>
      <c r="F443" s="403">
        <v>3</v>
      </c>
      <c r="G443" s="403">
        <v>108</v>
      </c>
      <c r="H443" s="403">
        <v>1</v>
      </c>
      <c r="I443" s="403">
        <v>36</v>
      </c>
      <c r="J443" s="403"/>
      <c r="K443" s="403"/>
      <c r="L443" s="403"/>
      <c r="M443" s="403"/>
      <c r="N443" s="403"/>
      <c r="O443" s="403"/>
      <c r="P443" s="425"/>
      <c r="Q443" s="404"/>
    </row>
    <row r="444" spans="1:17" ht="14.4" customHeight="1" x14ac:dyDescent="0.3">
      <c r="A444" s="399" t="s">
        <v>1481</v>
      </c>
      <c r="B444" s="400" t="s">
        <v>1310</v>
      </c>
      <c r="C444" s="400" t="s">
        <v>1311</v>
      </c>
      <c r="D444" s="400" t="s">
        <v>1360</v>
      </c>
      <c r="E444" s="400" t="s">
        <v>1361</v>
      </c>
      <c r="F444" s="403">
        <v>10</v>
      </c>
      <c r="G444" s="403">
        <v>160</v>
      </c>
      <c r="H444" s="403">
        <v>1</v>
      </c>
      <c r="I444" s="403">
        <v>16</v>
      </c>
      <c r="J444" s="403"/>
      <c r="K444" s="403"/>
      <c r="L444" s="403"/>
      <c r="M444" s="403"/>
      <c r="N444" s="403"/>
      <c r="O444" s="403"/>
      <c r="P444" s="425"/>
      <c r="Q444" s="404"/>
    </row>
    <row r="445" spans="1:17" ht="14.4" customHeight="1" x14ac:dyDescent="0.3">
      <c r="A445" s="399" t="s">
        <v>1481</v>
      </c>
      <c r="B445" s="400" t="s">
        <v>1310</v>
      </c>
      <c r="C445" s="400" t="s">
        <v>1311</v>
      </c>
      <c r="D445" s="400" t="s">
        <v>1368</v>
      </c>
      <c r="E445" s="400" t="s">
        <v>1369</v>
      </c>
      <c r="F445" s="403">
        <v>2</v>
      </c>
      <c r="G445" s="403">
        <v>224</v>
      </c>
      <c r="H445" s="403">
        <v>1</v>
      </c>
      <c r="I445" s="403">
        <v>112</v>
      </c>
      <c r="J445" s="403"/>
      <c r="K445" s="403"/>
      <c r="L445" s="403"/>
      <c r="M445" s="403"/>
      <c r="N445" s="403"/>
      <c r="O445" s="403"/>
      <c r="P445" s="425"/>
      <c r="Q445" s="404"/>
    </row>
    <row r="446" spans="1:17" ht="14.4" customHeight="1" x14ac:dyDescent="0.3">
      <c r="A446" s="399" t="s">
        <v>1481</v>
      </c>
      <c r="B446" s="400" t="s">
        <v>1310</v>
      </c>
      <c r="C446" s="400" t="s">
        <v>1311</v>
      </c>
      <c r="D446" s="400" t="s">
        <v>1376</v>
      </c>
      <c r="E446" s="400" t="s">
        <v>1377</v>
      </c>
      <c r="F446" s="403">
        <v>11</v>
      </c>
      <c r="G446" s="403">
        <v>5346</v>
      </c>
      <c r="H446" s="403">
        <v>1</v>
      </c>
      <c r="I446" s="403">
        <v>486</v>
      </c>
      <c r="J446" s="403"/>
      <c r="K446" s="403"/>
      <c r="L446" s="403"/>
      <c r="M446" s="403"/>
      <c r="N446" s="403"/>
      <c r="O446" s="403"/>
      <c r="P446" s="425"/>
      <c r="Q446" s="404"/>
    </row>
    <row r="447" spans="1:17" ht="14.4" customHeight="1" x14ac:dyDescent="0.3">
      <c r="A447" s="399" t="s">
        <v>1481</v>
      </c>
      <c r="B447" s="400" t="s">
        <v>1310</v>
      </c>
      <c r="C447" s="400" t="s">
        <v>1311</v>
      </c>
      <c r="D447" s="400" t="s">
        <v>1396</v>
      </c>
      <c r="E447" s="400" t="s">
        <v>1397</v>
      </c>
      <c r="F447" s="403">
        <v>1</v>
      </c>
      <c r="G447" s="403">
        <v>2013</v>
      </c>
      <c r="H447" s="403">
        <v>1</v>
      </c>
      <c r="I447" s="403">
        <v>2013</v>
      </c>
      <c r="J447" s="403"/>
      <c r="K447" s="403"/>
      <c r="L447" s="403"/>
      <c r="M447" s="403"/>
      <c r="N447" s="403"/>
      <c r="O447" s="403"/>
      <c r="P447" s="425"/>
      <c r="Q447" s="404"/>
    </row>
    <row r="448" spans="1:17" ht="14.4" customHeight="1" x14ac:dyDescent="0.3">
      <c r="A448" s="399" t="s">
        <v>1482</v>
      </c>
      <c r="B448" s="400" t="s">
        <v>1310</v>
      </c>
      <c r="C448" s="400" t="s">
        <v>1311</v>
      </c>
      <c r="D448" s="400" t="s">
        <v>1312</v>
      </c>
      <c r="E448" s="400" t="s">
        <v>1313</v>
      </c>
      <c r="F448" s="403">
        <v>41</v>
      </c>
      <c r="G448" s="403">
        <v>6478</v>
      </c>
      <c r="H448" s="403">
        <v>1</v>
      </c>
      <c r="I448" s="403">
        <v>158</v>
      </c>
      <c r="J448" s="403">
        <v>38</v>
      </c>
      <c r="K448" s="403">
        <v>6042</v>
      </c>
      <c r="L448" s="403">
        <v>0.93269527631985183</v>
      </c>
      <c r="M448" s="403">
        <v>159</v>
      </c>
      <c r="N448" s="403">
        <v>59</v>
      </c>
      <c r="O448" s="403">
        <v>9406</v>
      </c>
      <c r="P448" s="425">
        <v>1.4519913553565915</v>
      </c>
      <c r="Q448" s="404">
        <v>159.42372881355934</v>
      </c>
    </row>
    <row r="449" spans="1:17" ht="14.4" customHeight="1" x14ac:dyDescent="0.3">
      <c r="A449" s="399" t="s">
        <v>1482</v>
      </c>
      <c r="B449" s="400" t="s">
        <v>1310</v>
      </c>
      <c r="C449" s="400" t="s">
        <v>1311</v>
      </c>
      <c r="D449" s="400" t="s">
        <v>1326</v>
      </c>
      <c r="E449" s="400" t="s">
        <v>1327</v>
      </c>
      <c r="F449" s="403"/>
      <c r="G449" s="403"/>
      <c r="H449" s="403"/>
      <c r="I449" s="403"/>
      <c r="J449" s="403">
        <v>1</v>
      </c>
      <c r="K449" s="403">
        <v>1165</v>
      </c>
      <c r="L449" s="403"/>
      <c r="M449" s="403">
        <v>1165</v>
      </c>
      <c r="N449" s="403"/>
      <c r="O449" s="403"/>
      <c r="P449" s="425"/>
      <c r="Q449" s="404"/>
    </row>
    <row r="450" spans="1:17" ht="14.4" customHeight="1" x14ac:dyDescent="0.3">
      <c r="A450" s="399" t="s">
        <v>1482</v>
      </c>
      <c r="B450" s="400" t="s">
        <v>1310</v>
      </c>
      <c r="C450" s="400" t="s">
        <v>1311</v>
      </c>
      <c r="D450" s="400" t="s">
        <v>1328</v>
      </c>
      <c r="E450" s="400" t="s">
        <v>1329</v>
      </c>
      <c r="F450" s="403">
        <v>303</v>
      </c>
      <c r="G450" s="403">
        <v>11817</v>
      </c>
      <c r="H450" s="403">
        <v>1</v>
      </c>
      <c r="I450" s="403">
        <v>39</v>
      </c>
      <c r="J450" s="403">
        <v>245</v>
      </c>
      <c r="K450" s="403">
        <v>9555</v>
      </c>
      <c r="L450" s="403">
        <v>0.8085808580858086</v>
      </c>
      <c r="M450" s="403">
        <v>39</v>
      </c>
      <c r="N450" s="403">
        <v>342</v>
      </c>
      <c r="O450" s="403">
        <v>13483</v>
      </c>
      <c r="P450" s="425">
        <v>1.140983329102141</v>
      </c>
      <c r="Q450" s="404">
        <v>39.423976608187132</v>
      </c>
    </row>
    <row r="451" spans="1:17" ht="14.4" customHeight="1" x14ac:dyDescent="0.3">
      <c r="A451" s="399" t="s">
        <v>1482</v>
      </c>
      <c r="B451" s="400" t="s">
        <v>1310</v>
      </c>
      <c r="C451" s="400" t="s">
        <v>1311</v>
      </c>
      <c r="D451" s="400" t="s">
        <v>1332</v>
      </c>
      <c r="E451" s="400" t="s">
        <v>1333</v>
      </c>
      <c r="F451" s="403">
        <v>24</v>
      </c>
      <c r="G451" s="403">
        <v>9168</v>
      </c>
      <c r="H451" s="403">
        <v>1</v>
      </c>
      <c r="I451" s="403">
        <v>382</v>
      </c>
      <c r="J451" s="403">
        <v>58</v>
      </c>
      <c r="K451" s="403">
        <v>22156</v>
      </c>
      <c r="L451" s="403">
        <v>2.4166666666666665</v>
      </c>
      <c r="M451" s="403">
        <v>382</v>
      </c>
      <c r="N451" s="403">
        <v>20</v>
      </c>
      <c r="O451" s="403">
        <v>7645</v>
      </c>
      <c r="P451" s="425">
        <v>0.83387870855148338</v>
      </c>
      <c r="Q451" s="404">
        <v>382.25</v>
      </c>
    </row>
    <row r="452" spans="1:17" ht="14.4" customHeight="1" x14ac:dyDescent="0.3">
      <c r="A452" s="399" t="s">
        <v>1482</v>
      </c>
      <c r="B452" s="400" t="s">
        <v>1310</v>
      </c>
      <c r="C452" s="400" t="s">
        <v>1311</v>
      </c>
      <c r="D452" s="400" t="s">
        <v>1334</v>
      </c>
      <c r="E452" s="400" t="s">
        <v>1335</v>
      </c>
      <c r="F452" s="403"/>
      <c r="G452" s="403"/>
      <c r="H452" s="403"/>
      <c r="I452" s="403"/>
      <c r="J452" s="403">
        <v>23</v>
      </c>
      <c r="K452" s="403">
        <v>851</v>
      </c>
      <c r="L452" s="403"/>
      <c r="M452" s="403">
        <v>37</v>
      </c>
      <c r="N452" s="403">
        <v>15</v>
      </c>
      <c r="O452" s="403">
        <v>555</v>
      </c>
      <c r="P452" s="425"/>
      <c r="Q452" s="404">
        <v>37</v>
      </c>
    </row>
    <row r="453" spans="1:17" ht="14.4" customHeight="1" x14ac:dyDescent="0.3">
      <c r="A453" s="399" t="s">
        <v>1482</v>
      </c>
      <c r="B453" s="400" t="s">
        <v>1310</v>
      </c>
      <c r="C453" s="400" t="s">
        <v>1311</v>
      </c>
      <c r="D453" s="400" t="s">
        <v>1338</v>
      </c>
      <c r="E453" s="400" t="s">
        <v>1339</v>
      </c>
      <c r="F453" s="403">
        <v>51</v>
      </c>
      <c r="G453" s="403">
        <v>22644</v>
      </c>
      <c r="H453" s="403">
        <v>1</v>
      </c>
      <c r="I453" s="403">
        <v>444</v>
      </c>
      <c r="J453" s="403">
        <v>33</v>
      </c>
      <c r="K453" s="403">
        <v>14652</v>
      </c>
      <c r="L453" s="403">
        <v>0.6470588235294118</v>
      </c>
      <c r="M453" s="403">
        <v>444</v>
      </c>
      <c r="N453" s="403">
        <v>33</v>
      </c>
      <c r="O453" s="403">
        <v>14661</v>
      </c>
      <c r="P453" s="425">
        <v>0.64745627980922094</v>
      </c>
      <c r="Q453" s="404">
        <v>444.27272727272725</v>
      </c>
    </row>
    <row r="454" spans="1:17" ht="14.4" customHeight="1" x14ac:dyDescent="0.3">
      <c r="A454" s="399" t="s">
        <v>1482</v>
      </c>
      <c r="B454" s="400" t="s">
        <v>1310</v>
      </c>
      <c r="C454" s="400" t="s">
        <v>1311</v>
      </c>
      <c r="D454" s="400" t="s">
        <v>1340</v>
      </c>
      <c r="E454" s="400" t="s">
        <v>1341</v>
      </c>
      <c r="F454" s="403">
        <v>240</v>
      </c>
      <c r="G454" s="403">
        <v>9600</v>
      </c>
      <c r="H454" s="403">
        <v>1</v>
      </c>
      <c r="I454" s="403">
        <v>40</v>
      </c>
      <c r="J454" s="403">
        <v>261</v>
      </c>
      <c r="K454" s="403">
        <v>10701</v>
      </c>
      <c r="L454" s="403">
        <v>1.1146875000000001</v>
      </c>
      <c r="M454" s="403">
        <v>41</v>
      </c>
      <c r="N454" s="403">
        <v>259</v>
      </c>
      <c r="O454" s="403">
        <v>10619</v>
      </c>
      <c r="P454" s="425">
        <v>1.1061458333333334</v>
      </c>
      <c r="Q454" s="404">
        <v>41</v>
      </c>
    </row>
    <row r="455" spans="1:17" ht="14.4" customHeight="1" x14ac:dyDescent="0.3">
      <c r="A455" s="399" t="s">
        <v>1482</v>
      </c>
      <c r="B455" s="400" t="s">
        <v>1310</v>
      </c>
      <c r="C455" s="400" t="s">
        <v>1311</v>
      </c>
      <c r="D455" s="400" t="s">
        <v>1342</v>
      </c>
      <c r="E455" s="400" t="s">
        <v>1343</v>
      </c>
      <c r="F455" s="403">
        <v>7</v>
      </c>
      <c r="G455" s="403">
        <v>3430</v>
      </c>
      <c r="H455" s="403">
        <v>1</v>
      </c>
      <c r="I455" s="403">
        <v>490</v>
      </c>
      <c r="J455" s="403">
        <v>9</v>
      </c>
      <c r="K455" s="403">
        <v>4410</v>
      </c>
      <c r="L455" s="403">
        <v>1.2857142857142858</v>
      </c>
      <c r="M455" s="403">
        <v>490</v>
      </c>
      <c r="N455" s="403">
        <v>1</v>
      </c>
      <c r="O455" s="403">
        <v>490</v>
      </c>
      <c r="P455" s="425">
        <v>0.14285714285714285</v>
      </c>
      <c r="Q455" s="404">
        <v>490</v>
      </c>
    </row>
    <row r="456" spans="1:17" ht="14.4" customHeight="1" x14ac:dyDescent="0.3">
      <c r="A456" s="399" t="s">
        <v>1482</v>
      </c>
      <c r="B456" s="400" t="s">
        <v>1310</v>
      </c>
      <c r="C456" s="400" t="s">
        <v>1311</v>
      </c>
      <c r="D456" s="400" t="s">
        <v>1344</v>
      </c>
      <c r="E456" s="400" t="s">
        <v>1345</v>
      </c>
      <c r="F456" s="403">
        <v>22</v>
      </c>
      <c r="G456" s="403">
        <v>682</v>
      </c>
      <c r="H456" s="403">
        <v>1</v>
      </c>
      <c r="I456" s="403">
        <v>31</v>
      </c>
      <c r="J456" s="403">
        <v>8</v>
      </c>
      <c r="K456" s="403">
        <v>248</v>
      </c>
      <c r="L456" s="403">
        <v>0.36363636363636365</v>
      </c>
      <c r="M456" s="403">
        <v>31</v>
      </c>
      <c r="N456" s="403">
        <v>18</v>
      </c>
      <c r="O456" s="403">
        <v>558</v>
      </c>
      <c r="P456" s="425">
        <v>0.81818181818181823</v>
      </c>
      <c r="Q456" s="404">
        <v>31</v>
      </c>
    </row>
    <row r="457" spans="1:17" ht="14.4" customHeight="1" x14ac:dyDescent="0.3">
      <c r="A457" s="399" t="s">
        <v>1482</v>
      </c>
      <c r="B457" s="400" t="s">
        <v>1310</v>
      </c>
      <c r="C457" s="400" t="s">
        <v>1311</v>
      </c>
      <c r="D457" s="400" t="s">
        <v>1348</v>
      </c>
      <c r="E457" s="400" t="s">
        <v>1349</v>
      </c>
      <c r="F457" s="403">
        <v>1</v>
      </c>
      <c r="G457" s="403">
        <v>204</v>
      </c>
      <c r="H457" s="403">
        <v>1</v>
      </c>
      <c r="I457" s="403">
        <v>204</v>
      </c>
      <c r="J457" s="403">
        <v>2</v>
      </c>
      <c r="K457" s="403">
        <v>410</v>
      </c>
      <c r="L457" s="403">
        <v>2.0098039215686274</v>
      </c>
      <c r="M457" s="403">
        <v>205</v>
      </c>
      <c r="N457" s="403"/>
      <c r="O457" s="403"/>
      <c r="P457" s="425"/>
      <c r="Q457" s="404"/>
    </row>
    <row r="458" spans="1:17" ht="14.4" customHeight="1" x14ac:dyDescent="0.3">
      <c r="A458" s="399" t="s">
        <v>1482</v>
      </c>
      <c r="B458" s="400" t="s">
        <v>1310</v>
      </c>
      <c r="C458" s="400" t="s">
        <v>1311</v>
      </c>
      <c r="D458" s="400" t="s">
        <v>1350</v>
      </c>
      <c r="E458" s="400" t="s">
        <v>1351</v>
      </c>
      <c r="F458" s="403">
        <v>1</v>
      </c>
      <c r="G458" s="403">
        <v>376</v>
      </c>
      <c r="H458" s="403">
        <v>1</v>
      </c>
      <c r="I458" s="403">
        <v>376</v>
      </c>
      <c r="J458" s="403">
        <v>2</v>
      </c>
      <c r="K458" s="403">
        <v>754</v>
      </c>
      <c r="L458" s="403">
        <v>2.0053191489361701</v>
      </c>
      <c r="M458" s="403">
        <v>377</v>
      </c>
      <c r="N458" s="403"/>
      <c r="O458" s="403"/>
      <c r="P458" s="425"/>
      <c r="Q458" s="404"/>
    </row>
    <row r="459" spans="1:17" ht="14.4" customHeight="1" x14ac:dyDescent="0.3">
      <c r="A459" s="399" t="s">
        <v>1482</v>
      </c>
      <c r="B459" s="400" t="s">
        <v>1310</v>
      </c>
      <c r="C459" s="400" t="s">
        <v>1311</v>
      </c>
      <c r="D459" s="400" t="s">
        <v>1352</v>
      </c>
      <c r="E459" s="400" t="s">
        <v>1353</v>
      </c>
      <c r="F459" s="403">
        <v>4</v>
      </c>
      <c r="G459" s="403">
        <v>920</v>
      </c>
      <c r="H459" s="403">
        <v>1</v>
      </c>
      <c r="I459" s="403">
        <v>230</v>
      </c>
      <c r="J459" s="403">
        <v>3</v>
      </c>
      <c r="K459" s="403">
        <v>693</v>
      </c>
      <c r="L459" s="403">
        <v>0.75326086956521743</v>
      </c>
      <c r="M459" s="403">
        <v>231</v>
      </c>
      <c r="N459" s="403"/>
      <c r="O459" s="403"/>
      <c r="P459" s="425"/>
      <c r="Q459" s="404"/>
    </row>
    <row r="460" spans="1:17" ht="14.4" customHeight="1" x14ac:dyDescent="0.3">
      <c r="A460" s="399" t="s">
        <v>1482</v>
      </c>
      <c r="B460" s="400" t="s">
        <v>1310</v>
      </c>
      <c r="C460" s="400" t="s">
        <v>1311</v>
      </c>
      <c r="D460" s="400" t="s">
        <v>1354</v>
      </c>
      <c r="E460" s="400" t="s">
        <v>1355</v>
      </c>
      <c r="F460" s="403">
        <v>180</v>
      </c>
      <c r="G460" s="403">
        <v>23040</v>
      </c>
      <c r="H460" s="403">
        <v>1</v>
      </c>
      <c r="I460" s="403">
        <v>128</v>
      </c>
      <c r="J460" s="403">
        <v>202</v>
      </c>
      <c r="K460" s="403">
        <v>26058</v>
      </c>
      <c r="L460" s="403">
        <v>1.1309895833333334</v>
      </c>
      <c r="M460" s="403">
        <v>129</v>
      </c>
      <c r="N460" s="403">
        <v>168</v>
      </c>
      <c r="O460" s="403">
        <v>21751</v>
      </c>
      <c r="P460" s="425">
        <v>0.94405381944444444</v>
      </c>
      <c r="Q460" s="404">
        <v>129.4702380952381</v>
      </c>
    </row>
    <row r="461" spans="1:17" ht="14.4" customHeight="1" x14ac:dyDescent="0.3">
      <c r="A461" s="399" t="s">
        <v>1482</v>
      </c>
      <c r="B461" s="400" t="s">
        <v>1310</v>
      </c>
      <c r="C461" s="400" t="s">
        <v>1311</v>
      </c>
      <c r="D461" s="400" t="s">
        <v>1358</v>
      </c>
      <c r="E461" s="400" t="s">
        <v>1359</v>
      </c>
      <c r="F461" s="403"/>
      <c r="G461" s="403"/>
      <c r="H461" s="403"/>
      <c r="I461" s="403"/>
      <c r="J461" s="403">
        <v>3</v>
      </c>
      <c r="K461" s="403">
        <v>3669</v>
      </c>
      <c r="L461" s="403"/>
      <c r="M461" s="403">
        <v>1223</v>
      </c>
      <c r="N461" s="403"/>
      <c r="O461" s="403"/>
      <c r="P461" s="425"/>
      <c r="Q461" s="404"/>
    </row>
    <row r="462" spans="1:17" ht="14.4" customHeight="1" x14ac:dyDescent="0.3">
      <c r="A462" s="399" t="s">
        <v>1482</v>
      </c>
      <c r="B462" s="400" t="s">
        <v>1310</v>
      </c>
      <c r="C462" s="400" t="s">
        <v>1311</v>
      </c>
      <c r="D462" s="400" t="s">
        <v>1360</v>
      </c>
      <c r="E462" s="400" t="s">
        <v>1361</v>
      </c>
      <c r="F462" s="403">
        <v>549</v>
      </c>
      <c r="G462" s="403">
        <v>8784</v>
      </c>
      <c r="H462" s="403">
        <v>1</v>
      </c>
      <c r="I462" s="403">
        <v>16</v>
      </c>
      <c r="J462" s="403">
        <v>649</v>
      </c>
      <c r="K462" s="403">
        <v>10384</v>
      </c>
      <c r="L462" s="403">
        <v>1.1821493624772312</v>
      </c>
      <c r="M462" s="403">
        <v>16</v>
      </c>
      <c r="N462" s="403">
        <v>521</v>
      </c>
      <c r="O462" s="403">
        <v>8336</v>
      </c>
      <c r="P462" s="425">
        <v>0.94899817850637525</v>
      </c>
      <c r="Q462" s="404">
        <v>16</v>
      </c>
    </row>
    <row r="463" spans="1:17" ht="14.4" customHeight="1" x14ac:dyDescent="0.3">
      <c r="A463" s="399" t="s">
        <v>1482</v>
      </c>
      <c r="B463" s="400" t="s">
        <v>1310</v>
      </c>
      <c r="C463" s="400" t="s">
        <v>1311</v>
      </c>
      <c r="D463" s="400" t="s">
        <v>1362</v>
      </c>
      <c r="E463" s="400" t="s">
        <v>1363</v>
      </c>
      <c r="F463" s="403"/>
      <c r="G463" s="403"/>
      <c r="H463" s="403"/>
      <c r="I463" s="403"/>
      <c r="J463" s="403">
        <v>1</v>
      </c>
      <c r="K463" s="403">
        <v>133</v>
      </c>
      <c r="L463" s="403"/>
      <c r="M463" s="403">
        <v>133</v>
      </c>
      <c r="N463" s="403"/>
      <c r="O463" s="403"/>
      <c r="P463" s="425"/>
      <c r="Q463" s="404"/>
    </row>
    <row r="464" spans="1:17" ht="14.4" customHeight="1" x14ac:dyDescent="0.3">
      <c r="A464" s="399" t="s">
        <v>1482</v>
      </c>
      <c r="B464" s="400" t="s">
        <v>1310</v>
      </c>
      <c r="C464" s="400" t="s">
        <v>1311</v>
      </c>
      <c r="D464" s="400" t="s">
        <v>1364</v>
      </c>
      <c r="E464" s="400" t="s">
        <v>1365</v>
      </c>
      <c r="F464" s="403">
        <v>2</v>
      </c>
      <c r="G464" s="403">
        <v>202</v>
      </c>
      <c r="H464" s="403">
        <v>1</v>
      </c>
      <c r="I464" s="403">
        <v>101</v>
      </c>
      <c r="J464" s="403">
        <v>2</v>
      </c>
      <c r="K464" s="403">
        <v>204</v>
      </c>
      <c r="L464" s="403">
        <v>1.0099009900990099</v>
      </c>
      <c r="M464" s="403">
        <v>102</v>
      </c>
      <c r="N464" s="403"/>
      <c r="O464" s="403"/>
      <c r="P464" s="425"/>
      <c r="Q464" s="404"/>
    </row>
    <row r="465" spans="1:17" ht="14.4" customHeight="1" x14ac:dyDescent="0.3">
      <c r="A465" s="399" t="s">
        <v>1482</v>
      </c>
      <c r="B465" s="400" t="s">
        <v>1310</v>
      </c>
      <c r="C465" s="400" t="s">
        <v>1311</v>
      </c>
      <c r="D465" s="400" t="s">
        <v>1368</v>
      </c>
      <c r="E465" s="400" t="s">
        <v>1369</v>
      </c>
      <c r="F465" s="403">
        <v>195</v>
      </c>
      <c r="G465" s="403">
        <v>21840</v>
      </c>
      <c r="H465" s="403">
        <v>1</v>
      </c>
      <c r="I465" s="403">
        <v>112</v>
      </c>
      <c r="J465" s="403">
        <v>214</v>
      </c>
      <c r="K465" s="403">
        <v>24182</v>
      </c>
      <c r="L465" s="403">
        <v>1.1072344322344323</v>
      </c>
      <c r="M465" s="403">
        <v>113</v>
      </c>
      <c r="N465" s="403">
        <v>210</v>
      </c>
      <c r="O465" s="403">
        <v>23878</v>
      </c>
      <c r="P465" s="425">
        <v>1.0933150183150182</v>
      </c>
      <c r="Q465" s="404">
        <v>113.70476190476191</v>
      </c>
    </row>
    <row r="466" spans="1:17" ht="14.4" customHeight="1" x14ac:dyDescent="0.3">
      <c r="A466" s="399" t="s">
        <v>1482</v>
      </c>
      <c r="B466" s="400" t="s">
        <v>1310</v>
      </c>
      <c r="C466" s="400" t="s">
        <v>1311</v>
      </c>
      <c r="D466" s="400" t="s">
        <v>1370</v>
      </c>
      <c r="E466" s="400" t="s">
        <v>1371</v>
      </c>
      <c r="F466" s="403">
        <v>9</v>
      </c>
      <c r="G466" s="403">
        <v>747</v>
      </c>
      <c r="H466" s="403">
        <v>1</v>
      </c>
      <c r="I466" s="403">
        <v>83</v>
      </c>
      <c r="J466" s="403">
        <v>10</v>
      </c>
      <c r="K466" s="403">
        <v>840</v>
      </c>
      <c r="L466" s="403">
        <v>1.1244979919678715</v>
      </c>
      <c r="M466" s="403">
        <v>84</v>
      </c>
      <c r="N466" s="403">
        <v>16</v>
      </c>
      <c r="O466" s="403">
        <v>1348</v>
      </c>
      <c r="P466" s="425">
        <v>1.8045515394912985</v>
      </c>
      <c r="Q466" s="404">
        <v>84.25</v>
      </c>
    </row>
    <row r="467" spans="1:17" ht="14.4" customHeight="1" x14ac:dyDescent="0.3">
      <c r="A467" s="399" t="s">
        <v>1482</v>
      </c>
      <c r="B467" s="400" t="s">
        <v>1310</v>
      </c>
      <c r="C467" s="400" t="s">
        <v>1311</v>
      </c>
      <c r="D467" s="400" t="s">
        <v>1372</v>
      </c>
      <c r="E467" s="400" t="s">
        <v>1373</v>
      </c>
      <c r="F467" s="403">
        <v>6</v>
      </c>
      <c r="G467" s="403">
        <v>570</v>
      </c>
      <c r="H467" s="403">
        <v>1</v>
      </c>
      <c r="I467" s="403">
        <v>95</v>
      </c>
      <c r="J467" s="403">
        <v>12</v>
      </c>
      <c r="K467" s="403">
        <v>1152</v>
      </c>
      <c r="L467" s="403">
        <v>2.0210526315789474</v>
      </c>
      <c r="M467" s="403">
        <v>96</v>
      </c>
      <c r="N467" s="403">
        <v>3</v>
      </c>
      <c r="O467" s="403">
        <v>291</v>
      </c>
      <c r="P467" s="425">
        <v>0.51052631578947372</v>
      </c>
      <c r="Q467" s="404">
        <v>97</v>
      </c>
    </row>
    <row r="468" spans="1:17" ht="14.4" customHeight="1" x14ac:dyDescent="0.3">
      <c r="A468" s="399" t="s">
        <v>1482</v>
      </c>
      <c r="B468" s="400" t="s">
        <v>1310</v>
      </c>
      <c r="C468" s="400" t="s">
        <v>1311</v>
      </c>
      <c r="D468" s="400" t="s">
        <v>1374</v>
      </c>
      <c r="E468" s="400" t="s">
        <v>1375</v>
      </c>
      <c r="F468" s="403">
        <v>14</v>
      </c>
      <c r="G468" s="403">
        <v>294</v>
      </c>
      <c r="H468" s="403">
        <v>1</v>
      </c>
      <c r="I468" s="403">
        <v>21</v>
      </c>
      <c r="J468" s="403">
        <v>22</v>
      </c>
      <c r="K468" s="403">
        <v>462</v>
      </c>
      <c r="L468" s="403">
        <v>1.5714285714285714</v>
      </c>
      <c r="M468" s="403">
        <v>21</v>
      </c>
      <c r="N468" s="403">
        <v>30</v>
      </c>
      <c r="O468" s="403">
        <v>630</v>
      </c>
      <c r="P468" s="425">
        <v>2.1428571428571428</v>
      </c>
      <c r="Q468" s="404">
        <v>21</v>
      </c>
    </row>
    <row r="469" spans="1:17" ht="14.4" customHeight="1" x14ac:dyDescent="0.3">
      <c r="A469" s="399" t="s">
        <v>1482</v>
      </c>
      <c r="B469" s="400" t="s">
        <v>1310</v>
      </c>
      <c r="C469" s="400" t="s">
        <v>1311</v>
      </c>
      <c r="D469" s="400" t="s">
        <v>1376</v>
      </c>
      <c r="E469" s="400" t="s">
        <v>1377</v>
      </c>
      <c r="F469" s="403">
        <v>565</v>
      </c>
      <c r="G469" s="403">
        <v>274590</v>
      </c>
      <c r="H469" s="403">
        <v>1</v>
      </c>
      <c r="I469" s="403">
        <v>486</v>
      </c>
      <c r="J469" s="403">
        <v>631</v>
      </c>
      <c r="K469" s="403">
        <v>306666</v>
      </c>
      <c r="L469" s="403">
        <v>1.1168141592920353</v>
      </c>
      <c r="M469" s="403">
        <v>486</v>
      </c>
      <c r="N469" s="403">
        <v>512</v>
      </c>
      <c r="O469" s="403">
        <v>249052</v>
      </c>
      <c r="P469" s="425">
        <v>0.90699588477366255</v>
      </c>
      <c r="Q469" s="404">
        <v>486.4296875</v>
      </c>
    </row>
    <row r="470" spans="1:17" ht="14.4" customHeight="1" x14ac:dyDescent="0.3">
      <c r="A470" s="399" t="s">
        <v>1482</v>
      </c>
      <c r="B470" s="400" t="s">
        <v>1310</v>
      </c>
      <c r="C470" s="400" t="s">
        <v>1311</v>
      </c>
      <c r="D470" s="400" t="s">
        <v>1384</v>
      </c>
      <c r="E470" s="400" t="s">
        <v>1385</v>
      </c>
      <c r="F470" s="403">
        <v>36</v>
      </c>
      <c r="G470" s="403">
        <v>1440</v>
      </c>
      <c r="H470" s="403">
        <v>1</v>
      </c>
      <c r="I470" s="403">
        <v>40</v>
      </c>
      <c r="J470" s="403">
        <v>32</v>
      </c>
      <c r="K470" s="403">
        <v>1280</v>
      </c>
      <c r="L470" s="403">
        <v>0.88888888888888884</v>
      </c>
      <c r="M470" s="403">
        <v>40</v>
      </c>
      <c r="N470" s="403">
        <v>41</v>
      </c>
      <c r="O470" s="403">
        <v>1653</v>
      </c>
      <c r="P470" s="425">
        <v>1.1479166666666667</v>
      </c>
      <c r="Q470" s="404">
        <v>40.31707317073171</v>
      </c>
    </row>
    <row r="471" spans="1:17" ht="14.4" customHeight="1" x14ac:dyDescent="0.3">
      <c r="A471" s="399" t="s">
        <v>1482</v>
      </c>
      <c r="B471" s="400" t="s">
        <v>1310</v>
      </c>
      <c r="C471" s="400" t="s">
        <v>1311</v>
      </c>
      <c r="D471" s="400" t="s">
        <v>1392</v>
      </c>
      <c r="E471" s="400" t="s">
        <v>1393</v>
      </c>
      <c r="F471" s="403">
        <v>5</v>
      </c>
      <c r="G471" s="403">
        <v>1070</v>
      </c>
      <c r="H471" s="403">
        <v>1</v>
      </c>
      <c r="I471" s="403">
        <v>214</v>
      </c>
      <c r="J471" s="403">
        <v>3</v>
      </c>
      <c r="K471" s="403">
        <v>645</v>
      </c>
      <c r="L471" s="403">
        <v>0.60280373831775702</v>
      </c>
      <c r="M471" s="403">
        <v>215</v>
      </c>
      <c r="N471" s="403"/>
      <c r="O471" s="403"/>
      <c r="P471" s="425"/>
      <c r="Q471" s="404"/>
    </row>
    <row r="472" spans="1:17" ht="14.4" customHeight="1" x14ac:dyDescent="0.3">
      <c r="A472" s="399" t="s">
        <v>1482</v>
      </c>
      <c r="B472" s="400" t="s">
        <v>1310</v>
      </c>
      <c r="C472" s="400" t="s">
        <v>1311</v>
      </c>
      <c r="D472" s="400" t="s">
        <v>1394</v>
      </c>
      <c r="E472" s="400" t="s">
        <v>1395</v>
      </c>
      <c r="F472" s="403">
        <v>32</v>
      </c>
      <c r="G472" s="403">
        <v>24352</v>
      </c>
      <c r="H472" s="403">
        <v>1</v>
      </c>
      <c r="I472" s="403">
        <v>761</v>
      </c>
      <c r="J472" s="403">
        <v>26</v>
      </c>
      <c r="K472" s="403">
        <v>19786</v>
      </c>
      <c r="L472" s="403">
        <v>0.8125</v>
      </c>
      <c r="M472" s="403">
        <v>761</v>
      </c>
      <c r="N472" s="403">
        <v>25</v>
      </c>
      <c r="O472" s="403">
        <v>19040</v>
      </c>
      <c r="P472" s="425">
        <v>0.78186596583442836</v>
      </c>
      <c r="Q472" s="404">
        <v>761.6</v>
      </c>
    </row>
    <row r="473" spans="1:17" ht="14.4" customHeight="1" x14ac:dyDescent="0.3">
      <c r="A473" s="399" t="s">
        <v>1482</v>
      </c>
      <c r="B473" s="400" t="s">
        <v>1310</v>
      </c>
      <c r="C473" s="400" t="s">
        <v>1311</v>
      </c>
      <c r="D473" s="400" t="s">
        <v>1396</v>
      </c>
      <c r="E473" s="400" t="s">
        <v>1397</v>
      </c>
      <c r="F473" s="403">
        <v>7</v>
      </c>
      <c r="G473" s="403">
        <v>14091</v>
      </c>
      <c r="H473" s="403">
        <v>1</v>
      </c>
      <c r="I473" s="403">
        <v>2013</v>
      </c>
      <c r="J473" s="403">
        <v>18</v>
      </c>
      <c r="K473" s="403">
        <v>36522</v>
      </c>
      <c r="L473" s="403">
        <v>2.5918671492441985</v>
      </c>
      <c r="M473" s="403">
        <v>2029</v>
      </c>
      <c r="N473" s="403">
        <v>3</v>
      </c>
      <c r="O473" s="403">
        <v>6147</v>
      </c>
      <c r="P473" s="425">
        <v>0.43623589525228867</v>
      </c>
      <c r="Q473" s="404">
        <v>2049</v>
      </c>
    </row>
    <row r="474" spans="1:17" ht="14.4" customHeight="1" x14ac:dyDescent="0.3">
      <c r="A474" s="399" t="s">
        <v>1482</v>
      </c>
      <c r="B474" s="400" t="s">
        <v>1310</v>
      </c>
      <c r="C474" s="400" t="s">
        <v>1311</v>
      </c>
      <c r="D474" s="400" t="s">
        <v>1400</v>
      </c>
      <c r="E474" s="400" t="s">
        <v>1401</v>
      </c>
      <c r="F474" s="403"/>
      <c r="G474" s="403"/>
      <c r="H474" s="403"/>
      <c r="I474" s="403"/>
      <c r="J474" s="403">
        <v>1</v>
      </c>
      <c r="K474" s="403">
        <v>961</v>
      </c>
      <c r="L474" s="403"/>
      <c r="M474" s="403">
        <v>961</v>
      </c>
      <c r="N474" s="403"/>
      <c r="O474" s="403"/>
      <c r="P474" s="425"/>
      <c r="Q474" s="404"/>
    </row>
    <row r="475" spans="1:17" ht="14.4" customHeight="1" x14ac:dyDescent="0.3">
      <c r="A475" s="399" t="s">
        <v>1482</v>
      </c>
      <c r="B475" s="400" t="s">
        <v>1310</v>
      </c>
      <c r="C475" s="400" t="s">
        <v>1311</v>
      </c>
      <c r="D475" s="400" t="s">
        <v>1404</v>
      </c>
      <c r="E475" s="400" t="s">
        <v>1405</v>
      </c>
      <c r="F475" s="403">
        <v>1</v>
      </c>
      <c r="G475" s="403">
        <v>505</v>
      </c>
      <c r="H475" s="403">
        <v>1</v>
      </c>
      <c r="I475" s="403">
        <v>505</v>
      </c>
      <c r="J475" s="403"/>
      <c r="K475" s="403"/>
      <c r="L475" s="403"/>
      <c r="M475" s="403"/>
      <c r="N475" s="403"/>
      <c r="O475" s="403"/>
      <c r="P475" s="425"/>
      <c r="Q475" s="404"/>
    </row>
    <row r="476" spans="1:17" ht="14.4" customHeight="1" x14ac:dyDescent="0.3">
      <c r="A476" s="399" t="s">
        <v>1482</v>
      </c>
      <c r="B476" s="400" t="s">
        <v>1310</v>
      </c>
      <c r="C476" s="400" t="s">
        <v>1311</v>
      </c>
      <c r="D476" s="400" t="s">
        <v>1408</v>
      </c>
      <c r="E476" s="400" t="s">
        <v>1409</v>
      </c>
      <c r="F476" s="403">
        <v>6</v>
      </c>
      <c r="G476" s="403">
        <v>2916</v>
      </c>
      <c r="H476" s="403">
        <v>1</v>
      </c>
      <c r="I476" s="403">
        <v>486</v>
      </c>
      <c r="J476" s="403"/>
      <c r="K476" s="403"/>
      <c r="L476" s="403"/>
      <c r="M476" s="403"/>
      <c r="N476" s="403"/>
      <c r="O476" s="403"/>
      <c r="P476" s="425"/>
      <c r="Q476" s="404"/>
    </row>
    <row r="477" spans="1:17" ht="14.4" customHeight="1" x14ac:dyDescent="0.3">
      <c r="A477" s="399" t="s">
        <v>1482</v>
      </c>
      <c r="B477" s="400" t="s">
        <v>1310</v>
      </c>
      <c r="C477" s="400" t="s">
        <v>1311</v>
      </c>
      <c r="D477" s="400" t="s">
        <v>1412</v>
      </c>
      <c r="E477" s="400" t="s">
        <v>1413</v>
      </c>
      <c r="F477" s="403">
        <v>4</v>
      </c>
      <c r="G477" s="403">
        <v>976</v>
      </c>
      <c r="H477" s="403">
        <v>1</v>
      </c>
      <c r="I477" s="403">
        <v>244</v>
      </c>
      <c r="J477" s="403">
        <v>3</v>
      </c>
      <c r="K477" s="403">
        <v>735</v>
      </c>
      <c r="L477" s="403">
        <v>0.75307377049180324</v>
      </c>
      <c r="M477" s="403">
        <v>245</v>
      </c>
      <c r="N477" s="403"/>
      <c r="O477" s="403"/>
      <c r="P477" s="425"/>
      <c r="Q477" s="404"/>
    </row>
    <row r="478" spans="1:17" ht="14.4" customHeight="1" x14ac:dyDescent="0.3">
      <c r="A478" s="399" t="s">
        <v>1482</v>
      </c>
      <c r="B478" s="400" t="s">
        <v>1310</v>
      </c>
      <c r="C478" s="400" t="s">
        <v>1311</v>
      </c>
      <c r="D478" s="400" t="s">
        <v>1422</v>
      </c>
      <c r="E478" s="400" t="s">
        <v>1423</v>
      </c>
      <c r="F478" s="403">
        <v>115</v>
      </c>
      <c r="G478" s="403">
        <v>4485</v>
      </c>
      <c r="H478" s="403">
        <v>1</v>
      </c>
      <c r="I478" s="403">
        <v>39</v>
      </c>
      <c r="J478" s="403">
        <v>113</v>
      </c>
      <c r="K478" s="403">
        <v>4520</v>
      </c>
      <c r="L478" s="403">
        <v>1.0078037904124861</v>
      </c>
      <c r="M478" s="403">
        <v>40</v>
      </c>
      <c r="N478" s="403">
        <v>93</v>
      </c>
      <c r="O478" s="403">
        <v>3769</v>
      </c>
      <c r="P478" s="425">
        <v>0.84035674470457078</v>
      </c>
      <c r="Q478" s="404">
        <v>40.526881720430104</v>
      </c>
    </row>
    <row r="479" spans="1:17" ht="14.4" customHeight="1" x14ac:dyDescent="0.3">
      <c r="A479" s="399" t="s">
        <v>1483</v>
      </c>
      <c r="B479" s="400" t="s">
        <v>1310</v>
      </c>
      <c r="C479" s="400" t="s">
        <v>1311</v>
      </c>
      <c r="D479" s="400" t="s">
        <v>1312</v>
      </c>
      <c r="E479" s="400" t="s">
        <v>1313</v>
      </c>
      <c r="F479" s="403">
        <v>70</v>
      </c>
      <c r="G479" s="403">
        <v>11060</v>
      </c>
      <c r="H479" s="403">
        <v>1</v>
      </c>
      <c r="I479" s="403">
        <v>158</v>
      </c>
      <c r="J479" s="403">
        <v>59</v>
      </c>
      <c r="K479" s="403">
        <v>9381</v>
      </c>
      <c r="L479" s="403">
        <v>0.84819168173598558</v>
      </c>
      <c r="M479" s="403">
        <v>159</v>
      </c>
      <c r="N479" s="403">
        <v>72</v>
      </c>
      <c r="O479" s="403">
        <v>11478</v>
      </c>
      <c r="P479" s="425">
        <v>1.0377938517179024</v>
      </c>
      <c r="Q479" s="404">
        <v>159.41666666666666</v>
      </c>
    </row>
    <row r="480" spans="1:17" ht="14.4" customHeight="1" x14ac:dyDescent="0.3">
      <c r="A480" s="399" t="s">
        <v>1483</v>
      </c>
      <c r="B480" s="400" t="s">
        <v>1310</v>
      </c>
      <c r="C480" s="400" t="s">
        <v>1311</v>
      </c>
      <c r="D480" s="400" t="s">
        <v>1326</v>
      </c>
      <c r="E480" s="400" t="s">
        <v>1327</v>
      </c>
      <c r="F480" s="403"/>
      <c r="G480" s="403"/>
      <c r="H480" s="403"/>
      <c r="I480" s="403"/>
      <c r="J480" s="403"/>
      <c r="K480" s="403"/>
      <c r="L480" s="403"/>
      <c r="M480" s="403"/>
      <c r="N480" s="403">
        <v>1</v>
      </c>
      <c r="O480" s="403">
        <v>1165</v>
      </c>
      <c r="P480" s="425"/>
      <c r="Q480" s="404">
        <v>1165</v>
      </c>
    </row>
    <row r="481" spans="1:17" ht="14.4" customHeight="1" x14ac:dyDescent="0.3">
      <c r="A481" s="399" t="s">
        <v>1483</v>
      </c>
      <c r="B481" s="400" t="s">
        <v>1310</v>
      </c>
      <c r="C481" s="400" t="s">
        <v>1311</v>
      </c>
      <c r="D481" s="400" t="s">
        <v>1328</v>
      </c>
      <c r="E481" s="400" t="s">
        <v>1329</v>
      </c>
      <c r="F481" s="403">
        <v>69</v>
      </c>
      <c r="G481" s="403">
        <v>2691</v>
      </c>
      <c r="H481" s="403">
        <v>1</v>
      </c>
      <c r="I481" s="403">
        <v>39</v>
      </c>
      <c r="J481" s="403">
        <v>60</v>
      </c>
      <c r="K481" s="403">
        <v>2340</v>
      </c>
      <c r="L481" s="403">
        <v>0.86956521739130432</v>
      </c>
      <c r="M481" s="403">
        <v>39</v>
      </c>
      <c r="N481" s="403">
        <v>66</v>
      </c>
      <c r="O481" s="403">
        <v>2598</v>
      </c>
      <c r="P481" s="425">
        <v>0.96544035674470452</v>
      </c>
      <c r="Q481" s="404">
        <v>39.363636363636367</v>
      </c>
    </row>
    <row r="482" spans="1:17" ht="14.4" customHeight="1" x14ac:dyDescent="0.3">
      <c r="A482" s="399" t="s">
        <v>1483</v>
      </c>
      <c r="B482" s="400" t="s">
        <v>1310</v>
      </c>
      <c r="C482" s="400" t="s">
        <v>1311</v>
      </c>
      <c r="D482" s="400" t="s">
        <v>1332</v>
      </c>
      <c r="E482" s="400" t="s">
        <v>1333</v>
      </c>
      <c r="F482" s="403">
        <v>5</v>
      </c>
      <c r="G482" s="403">
        <v>1910</v>
      </c>
      <c r="H482" s="403">
        <v>1</v>
      </c>
      <c r="I482" s="403">
        <v>382</v>
      </c>
      <c r="J482" s="403">
        <v>1</v>
      </c>
      <c r="K482" s="403">
        <v>382</v>
      </c>
      <c r="L482" s="403">
        <v>0.2</v>
      </c>
      <c r="M482" s="403">
        <v>382</v>
      </c>
      <c r="N482" s="403">
        <v>16</v>
      </c>
      <c r="O482" s="403">
        <v>6117</v>
      </c>
      <c r="P482" s="425">
        <v>3.2026178010471202</v>
      </c>
      <c r="Q482" s="404">
        <v>382.3125</v>
      </c>
    </row>
    <row r="483" spans="1:17" ht="14.4" customHeight="1" x14ac:dyDescent="0.3">
      <c r="A483" s="399" t="s">
        <v>1483</v>
      </c>
      <c r="B483" s="400" t="s">
        <v>1310</v>
      </c>
      <c r="C483" s="400" t="s">
        <v>1311</v>
      </c>
      <c r="D483" s="400" t="s">
        <v>1334</v>
      </c>
      <c r="E483" s="400" t="s">
        <v>1335</v>
      </c>
      <c r="F483" s="403">
        <v>14</v>
      </c>
      <c r="G483" s="403">
        <v>504</v>
      </c>
      <c r="H483" s="403">
        <v>1</v>
      </c>
      <c r="I483" s="403">
        <v>36</v>
      </c>
      <c r="J483" s="403"/>
      <c r="K483" s="403"/>
      <c r="L483" s="403"/>
      <c r="M483" s="403"/>
      <c r="N483" s="403"/>
      <c r="O483" s="403"/>
      <c r="P483" s="425"/>
      <c r="Q483" s="404"/>
    </row>
    <row r="484" spans="1:17" ht="14.4" customHeight="1" x14ac:dyDescent="0.3">
      <c r="A484" s="399" t="s">
        <v>1483</v>
      </c>
      <c r="B484" s="400" t="s">
        <v>1310</v>
      </c>
      <c r="C484" s="400" t="s">
        <v>1311</v>
      </c>
      <c r="D484" s="400" t="s">
        <v>1338</v>
      </c>
      <c r="E484" s="400" t="s">
        <v>1339</v>
      </c>
      <c r="F484" s="403">
        <v>7</v>
      </c>
      <c r="G484" s="403">
        <v>3108</v>
      </c>
      <c r="H484" s="403">
        <v>1</v>
      </c>
      <c r="I484" s="403">
        <v>444</v>
      </c>
      <c r="J484" s="403">
        <v>6</v>
      </c>
      <c r="K484" s="403">
        <v>2664</v>
      </c>
      <c r="L484" s="403">
        <v>0.8571428571428571</v>
      </c>
      <c r="M484" s="403">
        <v>444</v>
      </c>
      <c r="N484" s="403">
        <v>13</v>
      </c>
      <c r="O484" s="403">
        <v>5779</v>
      </c>
      <c r="P484" s="425">
        <v>1.8593951093951093</v>
      </c>
      <c r="Q484" s="404">
        <v>444.53846153846155</v>
      </c>
    </row>
    <row r="485" spans="1:17" ht="14.4" customHeight="1" x14ac:dyDescent="0.3">
      <c r="A485" s="399" t="s">
        <v>1483</v>
      </c>
      <c r="B485" s="400" t="s">
        <v>1310</v>
      </c>
      <c r="C485" s="400" t="s">
        <v>1311</v>
      </c>
      <c r="D485" s="400" t="s">
        <v>1342</v>
      </c>
      <c r="E485" s="400" t="s">
        <v>1343</v>
      </c>
      <c r="F485" s="403">
        <v>3</v>
      </c>
      <c r="G485" s="403">
        <v>1470</v>
      </c>
      <c r="H485" s="403">
        <v>1</v>
      </c>
      <c r="I485" s="403">
        <v>490</v>
      </c>
      <c r="J485" s="403">
        <v>1</v>
      </c>
      <c r="K485" s="403">
        <v>490</v>
      </c>
      <c r="L485" s="403">
        <v>0.33333333333333331</v>
      </c>
      <c r="M485" s="403">
        <v>490</v>
      </c>
      <c r="N485" s="403">
        <v>2</v>
      </c>
      <c r="O485" s="403">
        <v>982</v>
      </c>
      <c r="P485" s="425">
        <v>0.66802721088435379</v>
      </c>
      <c r="Q485" s="404">
        <v>491</v>
      </c>
    </row>
    <row r="486" spans="1:17" ht="14.4" customHeight="1" x14ac:dyDescent="0.3">
      <c r="A486" s="399" t="s">
        <v>1483</v>
      </c>
      <c r="B486" s="400" t="s">
        <v>1310</v>
      </c>
      <c r="C486" s="400" t="s">
        <v>1311</v>
      </c>
      <c r="D486" s="400" t="s">
        <v>1344</v>
      </c>
      <c r="E486" s="400" t="s">
        <v>1345</v>
      </c>
      <c r="F486" s="403">
        <v>3</v>
      </c>
      <c r="G486" s="403">
        <v>93</v>
      </c>
      <c r="H486" s="403">
        <v>1</v>
      </c>
      <c r="I486" s="403">
        <v>31</v>
      </c>
      <c r="J486" s="403">
        <v>1</v>
      </c>
      <c r="K486" s="403">
        <v>31</v>
      </c>
      <c r="L486" s="403">
        <v>0.33333333333333331</v>
      </c>
      <c r="M486" s="403">
        <v>31</v>
      </c>
      <c r="N486" s="403">
        <v>7</v>
      </c>
      <c r="O486" s="403">
        <v>217</v>
      </c>
      <c r="P486" s="425">
        <v>2.3333333333333335</v>
      </c>
      <c r="Q486" s="404">
        <v>31</v>
      </c>
    </row>
    <row r="487" spans="1:17" ht="14.4" customHeight="1" x14ac:dyDescent="0.3">
      <c r="A487" s="399" t="s">
        <v>1483</v>
      </c>
      <c r="B487" s="400" t="s">
        <v>1310</v>
      </c>
      <c r="C487" s="400" t="s">
        <v>1311</v>
      </c>
      <c r="D487" s="400" t="s">
        <v>1348</v>
      </c>
      <c r="E487" s="400" t="s">
        <v>1349</v>
      </c>
      <c r="F487" s="403">
        <v>6</v>
      </c>
      <c r="G487" s="403">
        <v>1224</v>
      </c>
      <c r="H487" s="403">
        <v>1</v>
      </c>
      <c r="I487" s="403">
        <v>204</v>
      </c>
      <c r="J487" s="403">
        <v>4</v>
      </c>
      <c r="K487" s="403">
        <v>820</v>
      </c>
      <c r="L487" s="403">
        <v>0.66993464052287577</v>
      </c>
      <c r="M487" s="403">
        <v>205</v>
      </c>
      <c r="N487" s="403">
        <v>1</v>
      </c>
      <c r="O487" s="403">
        <v>205</v>
      </c>
      <c r="P487" s="425">
        <v>0.16748366013071894</v>
      </c>
      <c r="Q487" s="404">
        <v>205</v>
      </c>
    </row>
    <row r="488" spans="1:17" ht="14.4" customHeight="1" x14ac:dyDescent="0.3">
      <c r="A488" s="399" t="s">
        <v>1483</v>
      </c>
      <c r="B488" s="400" t="s">
        <v>1310</v>
      </c>
      <c r="C488" s="400" t="s">
        <v>1311</v>
      </c>
      <c r="D488" s="400" t="s">
        <v>1350</v>
      </c>
      <c r="E488" s="400" t="s">
        <v>1351</v>
      </c>
      <c r="F488" s="403">
        <v>6</v>
      </c>
      <c r="G488" s="403">
        <v>2256</v>
      </c>
      <c r="H488" s="403">
        <v>1</v>
      </c>
      <c r="I488" s="403">
        <v>376</v>
      </c>
      <c r="J488" s="403">
        <v>3</v>
      </c>
      <c r="K488" s="403">
        <v>1131</v>
      </c>
      <c r="L488" s="403">
        <v>0.50132978723404253</v>
      </c>
      <c r="M488" s="403">
        <v>377</v>
      </c>
      <c r="N488" s="403">
        <v>1</v>
      </c>
      <c r="O488" s="403">
        <v>377</v>
      </c>
      <c r="P488" s="425">
        <v>0.1671099290780142</v>
      </c>
      <c r="Q488" s="404">
        <v>377</v>
      </c>
    </row>
    <row r="489" spans="1:17" ht="14.4" customHeight="1" x14ac:dyDescent="0.3">
      <c r="A489" s="399" t="s">
        <v>1483</v>
      </c>
      <c r="B489" s="400" t="s">
        <v>1310</v>
      </c>
      <c r="C489" s="400" t="s">
        <v>1311</v>
      </c>
      <c r="D489" s="400" t="s">
        <v>1360</v>
      </c>
      <c r="E489" s="400" t="s">
        <v>1361</v>
      </c>
      <c r="F489" s="403">
        <v>26</v>
      </c>
      <c r="G489" s="403">
        <v>416</v>
      </c>
      <c r="H489" s="403">
        <v>1</v>
      </c>
      <c r="I489" s="403">
        <v>16</v>
      </c>
      <c r="J489" s="403">
        <v>32</v>
      </c>
      <c r="K489" s="403">
        <v>512</v>
      </c>
      <c r="L489" s="403">
        <v>1.2307692307692308</v>
      </c>
      <c r="M489" s="403">
        <v>16</v>
      </c>
      <c r="N489" s="403">
        <v>40</v>
      </c>
      <c r="O489" s="403">
        <v>640</v>
      </c>
      <c r="P489" s="425">
        <v>1.5384615384615385</v>
      </c>
      <c r="Q489" s="404">
        <v>16</v>
      </c>
    </row>
    <row r="490" spans="1:17" ht="14.4" customHeight="1" x14ac:dyDescent="0.3">
      <c r="A490" s="399" t="s">
        <v>1483</v>
      </c>
      <c r="B490" s="400" t="s">
        <v>1310</v>
      </c>
      <c r="C490" s="400" t="s">
        <v>1311</v>
      </c>
      <c r="D490" s="400" t="s">
        <v>1362</v>
      </c>
      <c r="E490" s="400" t="s">
        <v>1363</v>
      </c>
      <c r="F490" s="403">
        <v>3</v>
      </c>
      <c r="G490" s="403">
        <v>393</v>
      </c>
      <c r="H490" s="403">
        <v>1</v>
      </c>
      <c r="I490" s="403">
        <v>131</v>
      </c>
      <c r="J490" s="403">
        <v>1</v>
      </c>
      <c r="K490" s="403">
        <v>133</v>
      </c>
      <c r="L490" s="403">
        <v>0.33842239185750639</v>
      </c>
      <c r="M490" s="403">
        <v>133</v>
      </c>
      <c r="N490" s="403">
        <v>1</v>
      </c>
      <c r="O490" s="403">
        <v>133</v>
      </c>
      <c r="P490" s="425">
        <v>0.33842239185750639</v>
      </c>
      <c r="Q490" s="404">
        <v>133</v>
      </c>
    </row>
    <row r="491" spans="1:17" ht="14.4" customHeight="1" x14ac:dyDescent="0.3">
      <c r="A491" s="399" t="s">
        <v>1483</v>
      </c>
      <c r="B491" s="400" t="s">
        <v>1310</v>
      </c>
      <c r="C491" s="400" t="s">
        <v>1311</v>
      </c>
      <c r="D491" s="400" t="s">
        <v>1364</v>
      </c>
      <c r="E491" s="400" t="s">
        <v>1365</v>
      </c>
      <c r="F491" s="403">
        <v>5</v>
      </c>
      <c r="G491" s="403">
        <v>505</v>
      </c>
      <c r="H491" s="403">
        <v>1</v>
      </c>
      <c r="I491" s="403">
        <v>101</v>
      </c>
      <c r="J491" s="403">
        <v>2</v>
      </c>
      <c r="K491" s="403">
        <v>204</v>
      </c>
      <c r="L491" s="403">
        <v>0.40396039603960399</v>
      </c>
      <c r="M491" s="403">
        <v>102</v>
      </c>
      <c r="N491" s="403">
        <v>14</v>
      </c>
      <c r="O491" s="403">
        <v>1433</v>
      </c>
      <c r="P491" s="425">
        <v>2.8376237623762375</v>
      </c>
      <c r="Q491" s="404">
        <v>102.35714285714286</v>
      </c>
    </row>
    <row r="492" spans="1:17" ht="14.4" customHeight="1" x14ac:dyDescent="0.3">
      <c r="A492" s="399" t="s">
        <v>1483</v>
      </c>
      <c r="B492" s="400" t="s">
        <v>1310</v>
      </c>
      <c r="C492" s="400" t="s">
        <v>1311</v>
      </c>
      <c r="D492" s="400" t="s">
        <v>1368</v>
      </c>
      <c r="E492" s="400" t="s">
        <v>1369</v>
      </c>
      <c r="F492" s="403">
        <v>141</v>
      </c>
      <c r="G492" s="403">
        <v>15792</v>
      </c>
      <c r="H492" s="403">
        <v>1</v>
      </c>
      <c r="I492" s="403">
        <v>112</v>
      </c>
      <c r="J492" s="403">
        <v>121</v>
      </c>
      <c r="K492" s="403">
        <v>13673</v>
      </c>
      <c r="L492" s="403">
        <v>0.86581813576494426</v>
      </c>
      <c r="M492" s="403">
        <v>113</v>
      </c>
      <c r="N492" s="403">
        <v>160</v>
      </c>
      <c r="O492" s="403">
        <v>18224</v>
      </c>
      <c r="P492" s="425">
        <v>1.154002026342452</v>
      </c>
      <c r="Q492" s="404">
        <v>113.9</v>
      </c>
    </row>
    <row r="493" spans="1:17" ht="14.4" customHeight="1" x14ac:dyDescent="0.3">
      <c r="A493" s="399" t="s">
        <v>1483</v>
      </c>
      <c r="B493" s="400" t="s">
        <v>1310</v>
      </c>
      <c r="C493" s="400" t="s">
        <v>1311</v>
      </c>
      <c r="D493" s="400" t="s">
        <v>1370</v>
      </c>
      <c r="E493" s="400" t="s">
        <v>1371</v>
      </c>
      <c r="F493" s="403">
        <v>30</v>
      </c>
      <c r="G493" s="403">
        <v>2490</v>
      </c>
      <c r="H493" s="403">
        <v>1</v>
      </c>
      <c r="I493" s="403">
        <v>83</v>
      </c>
      <c r="J493" s="403">
        <v>17</v>
      </c>
      <c r="K493" s="403">
        <v>1428</v>
      </c>
      <c r="L493" s="403">
        <v>0.57349397590361451</v>
      </c>
      <c r="M493" s="403">
        <v>84</v>
      </c>
      <c r="N493" s="403">
        <v>24</v>
      </c>
      <c r="O493" s="403">
        <v>2028</v>
      </c>
      <c r="P493" s="425">
        <v>0.81445783132530125</v>
      </c>
      <c r="Q493" s="404">
        <v>84.5</v>
      </c>
    </row>
    <row r="494" spans="1:17" ht="14.4" customHeight="1" x14ac:dyDescent="0.3">
      <c r="A494" s="399" t="s">
        <v>1483</v>
      </c>
      <c r="B494" s="400" t="s">
        <v>1310</v>
      </c>
      <c r="C494" s="400" t="s">
        <v>1311</v>
      </c>
      <c r="D494" s="400" t="s">
        <v>1372</v>
      </c>
      <c r="E494" s="400" t="s">
        <v>1373</v>
      </c>
      <c r="F494" s="403">
        <v>1</v>
      </c>
      <c r="G494" s="403">
        <v>95</v>
      </c>
      <c r="H494" s="403">
        <v>1</v>
      </c>
      <c r="I494" s="403">
        <v>95</v>
      </c>
      <c r="J494" s="403">
        <v>1</v>
      </c>
      <c r="K494" s="403">
        <v>96</v>
      </c>
      <c r="L494" s="403">
        <v>1.0105263157894737</v>
      </c>
      <c r="M494" s="403">
        <v>96</v>
      </c>
      <c r="N494" s="403">
        <v>1</v>
      </c>
      <c r="O494" s="403">
        <v>96</v>
      </c>
      <c r="P494" s="425">
        <v>1.0105263157894737</v>
      </c>
      <c r="Q494" s="404">
        <v>96</v>
      </c>
    </row>
    <row r="495" spans="1:17" ht="14.4" customHeight="1" x14ac:dyDescent="0.3">
      <c r="A495" s="399" t="s">
        <v>1483</v>
      </c>
      <c r="B495" s="400" t="s">
        <v>1310</v>
      </c>
      <c r="C495" s="400" t="s">
        <v>1311</v>
      </c>
      <c r="D495" s="400" t="s">
        <v>1374</v>
      </c>
      <c r="E495" s="400" t="s">
        <v>1375</v>
      </c>
      <c r="F495" s="403">
        <v>11</v>
      </c>
      <c r="G495" s="403">
        <v>231</v>
      </c>
      <c r="H495" s="403">
        <v>1</v>
      </c>
      <c r="I495" s="403">
        <v>21</v>
      </c>
      <c r="J495" s="403">
        <v>1</v>
      </c>
      <c r="K495" s="403">
        <v>21</v>
      </c>
      <c r="L495" s="403">
        <v>9.0909090909090912E-2</v>
      </c>
      <c r="M495" s="403">
        <v>21</v>
      </c>
      <c r="N495" s="403">
        <v>13</v>
      </c>
      <c r="O495" s="403">
        <v>273</v>
      </c>
      <c r="P495" s="425">
        <v>1.1818181818181819</v>
      </c>
      <c r="Q495" s="404">
        <v>21</v>
      </c>
    </row>
    <row r="496" spans="1:17" ht="14.4" customHeight="1" x14ac:dyDescent="0.3">
      <c r="A496" s="399" t="s">
        <v>1483</v>
      </c>
      <c r="B496" s="400" t="s">
        <v>1310</v>
      </c>
      <c r="C496" s="400" t="s">
        <v>1311</v>
      </c>
      <c r="D496" s="400" t="s">
        <v>1376</v>
      </c>
      <c r="E496" s="400" t="s">
        <v>1377</v>
      </c>
      <c r="F496" s="403">
        <v>25</v>
      </c>
      <c r="G496" s="403">
        <v>12150</v>
      </c>
      <c r="H496" s="403">
        <v>1</v>
      </c>
      <c r="I496" s="403">
        <v>486</v>
      </c>
      <c r="J496" s="403">
        <v>62</v>
      </c>
      <c r="K496" s="403">
        <v>30132</v>
      </c>
      <c r="L496" s="403">
        <v>2.48</v>
      </c>
      <c r="M496" s="403">
        <v>486</v>
      </c>
      <c r="N496" s="403">
        <v>48</v>
      </c>
      <c r="O496" s="403">
        <v>23351</v>
      </c>
      <c r="P496" s="425">
        <v>1.9218930041152262</v>
      </c>
      <c r="Q496" s="404">
        <v>486.47916666666669</v>
      </c>
    </row>
    <row r="497" spans="1:17" ht="14.4" customHeight="1" x14ac:dyDescent="0.3">
      <c r="A497" s="399" t="s">
        <v>1483</v>
      </c>
      <c r="B497" s="400" t="s">
        <v>1310</v>
      </c>
      <c r="C497" s="400" t="s">
        <v>1311</v>
      </c>
      <c r="D497" s="400" t="s">
        <v>1384</v>
      </c>
      <c r="E497" s="400" t="s">
        <v>1385</v>
      </c>
      <c r="F497" s="403">
        <v>25</v>
      </c>
      <c r="G497" s="403">
        <v>1000</v>
      </c>
      <c r="H497" s="403">
        <v>1</v>
      </c>
      <c r="I497" s="403">
        <v>40</v>
      </c>
      <c r="J497" s="403">
        <v>11</v>
      </c>
      <c r="K497" s="403">
        <v>440</v>
      </c>
      <c r="L497" s="403">
        <v>0.44</v>
      </c>
      <c r="M497" s="403">
        <v>40</v>
      </c>
      <c r="N497" s="403">
        <v>20</v>
      </c>
      <c r="O497" s="403">
        <v>804</v>
      </c>
      <c r="P497" s="425">
        <v>0.80400000000000005</v>
      </c>
      <c r="Q497" s="404">
        <v>40.200000000000003</v>
      </c>
    </row>
    <row r="498" spans="1:17" ht="14.4" customHeight="1" x14ac:dyDescent="0.3">
      <c r="A498" s="399" t="s">
        <v>1483</v>
      </c>
      <c r="B498" s="400" t="s">
        <v>1310</v>
      </c>
      <c r="C498" s="400" t="s">
        <v>1311</v>
      </c>
      <c r="D498" s="400" t="s">
        <v>1394</v>
      </c>
      <c r="E498" s="400" t="s">
        <v>1395</v>
      </c>
      <c r="F498" s="403"/>
      <c r="G498" s="403"/>
      <c r="H498" s="403"/>
      <c r="I498" s="403"/>
      <c r="J498" s="403">
        <v>1</v>
      </c>
      <c r="K498" s="403">
        <v>761</v>
      </c>
      <c r="L498" s="403"/>
      <c r="M498" s="403">
        <v>761</v>
      </c>
      <c r="N498" s="403">
        <v>1</v>
      </c>
      <c r="O498" s="403">
        <v>762</v>
      </c>
      <c r="P498" s="425"/>
      <c r="Q498" s="404">
        <v>762</v>
      </c>
    </row>
    <row r="499" spans="1:17" ht="14.4" customHeight="1" x14ac:dyDescent="0.3">
      <c r="A499" s="399" t="s">
        <v>1483</v>
      </c>
      <c r="B499" s="400" t="s">
        <v>1310</v>
      </c>
      <c r="C499" s="400" t="s">
        <v>1311</v>
      </c>
      <c r="D499" s="400" t="s">
        <v>1398</v>
      </c>
      <c r="E499" s="400" t="s">
        <v>1399</v>
      </c>
      <c r="F499" s="403">
        <v>4</v>
      </c>
      <c r="G499" s="403">
        <v>2412</v>
      </c>
      <c r="H499" s="403">
        <v>1</v>
      </c>
      <c r="I499" s="403">
        <v>603</v>
      </c>
      <c r="J499" s="403">
        <v>4</v>
      </c>
      <c r="K499" s="403">
        <v>2416</v>
      </c>
      <c r="L499" s="403">
        <v>1.0016583747927033</v>
      </c>
      <c r="M499" s="403">
        <v>604</v>
      </c>
      <c r="N499" s="403">
        <v>7</v>
      </c>
      <c r="O499" s="403">
        <v>4246</v>
      </c>
      <c r="P499" s="425">
        <v>1.7603648424543947</v>
      </c>
      <c r="Q499" s="404">
        <v>606.57142857142856</v>
      </c>
    </row>
    <row r="500" spans="1:17" ht="14.4" customHeight="1" x14ac:dyDescent="0.3">
      <c r="A500" s="399" t="s">
        <v>1483</v>
      </c>
      <c r="B500" s="400" t="s">
        <v>1310</v>
      </c>
      <c r="C500" s="400" t="s">
        <v>1311</v>
      </c>
      <c r="D500" s="400" t="s">
        <v>1404</v>
      </c>
      <c r="E500" s="400" t="s">
        <v>1405</v>
      </c>
      <c r="F500" s="403">
        <v>3</v>
      </c>
      <c r="G500" s="403">
        <v>1515</v>
      </c>
      <c r="H500" s="403">
        <v>1</v>
      </c>
      <c r="I500" s="403">
        <v>505</v>
      </c>
      <c r="J500" s="403">
        <v>1</v>
      </c>
      <c r="K500" s="403">
        <v>506</v>
      </c>
      <c r="L500" s="403">
        <v>0.33399339933993399</v>
      </c>
      <c r="M500" s="403">
        <v>506</v>
      </c>
      <c r="N500" s="403">
        <v>11</v>
      </c>
      <c r="O500" s="403">
        <v>5572</v>
      </c>
      <c r="P500" s="425">
        <v>3.6778877887788779</v>
      </c>
      <c r="Q500" s="404">
        <v>506.54545454545456</v>
      </c>
    </row>
    <row r="501" spans="1:17" ht="14.4" customHeight="1" x14ac:dyDescent="0.3">
      <c r="A501" s="399" t="s">
        <v>1483</v>
      </c>
      <c r="B501" s="400" t="s">
        <v>1310</v>
      </c>
      <c r="C501" s="400" t="s">
        <v>1311</v>
      </c>
      <c r="D501" s="400" t="s">
        <v>1418</v>
      </c>
      <c r="E501" s="400" t="s">
        <v>1419</v>
      </c>
      <c r="F501" s="403"/>
      <c r="G501" s="403"/>
      <c r="H501" s="403"/>
      <c r="I501" s="403"/>
      <c r="J501" s="403"/>
      <c r="K501" s="403"/>
      <c r="L501" s="403"/>
      <c r="M501" s="403"/>
      <c r="N501" s="403">
        <v>2</v>
      </c>
      <c r="O501" s="403">
        <v>304</v>
      </c>
      <c r="P501" s="425"/>
      <c r="Q501" s="404">
        <v>152</v>
      </c>
    </row>
    <row r="502" spans="1:17" ht="14.4" customHeight="1" x14ac:dyDescent="0.3">
      <c r="A502" s="399" t="s">
        <v>1484</v>
      </c>
      <c r="B502" s="400" t="s">
        <v>1310</v>
      </c>
      <c r="C502" s="400" t="s">
        <v>1311</v>
      </c>
      <c r="D502" s="400" t="s">
        <v>1360</v>
      </c>
      <c r="E502" s="400" t="s">
        <v>1361</v>
      </c>
      <c r="F502" s="403"/>
      <c r="G502" s="403"/>
      <c r="H502" s="403"/>
      <c r="I502" s="403"/>
      <c r="J502" s="403"/>
      <c r="K502" s="403"/>
      <c r="L502" s="403"/>
      <c r="M502" s="403"/>
      <c r="N502" s="403">
        <v>1</v>
      </c>
      <c r="O502" s="403">
        <v>16</v>
      </c>
      <c r="P502" s="425"/>
      <c r="Q502" s="404">
        <v>16</v>
      </c>
    </row>
    <row r="503" spans="1:17" ht="14.4" customHeight="1" x14ac:dyDescent="0.3">
      <c r="A503" s="399" t="s">
        <v>1484</v>
      </c>
      <c r="B503" s="400" t="s">
        <v>1310</v>
      </c>
      <c r="C503" s="400" t="s">
        <v>1311</v>
      </c>
      <c r="D503" s="400" t="s">
        <v>1372</v>
      </c>
      <c r="E503" s="400" t="s">
        <v>1373</v>
      </c>
      <c r="F503" s="403">
        <v>1</v>
      </c>
      <c r="G503" s="403">
        <v>95</v>
      </c>
      <c r="H503" s="403">
        <v>1</v>
      </c>
      <c r="I503" s="403">
        <v>95</v>
      </c>
      <c r="J503" s="403"/>
      <c r="K503" s="403"/>
      <c r="L503" s="403"/>
      <c r="M503" s="403"/>
      <c r="N503" s="403"/>
      <c r="O503" s="403"/>
      <c r="P503" s="425"/>
      <c r="Q503" s="404"/>
    </row>
    <row r="504" spans="1:17" ht="14.4" customHeight="1" x14ac:dyDescent="0.3">
      <c r="A504" s="399" t="s">
        <v>1484</v>
      </c>
      <c r="B504" s="400" t="s">
        <v>1310</v>
      </c>
      <c r="C504" s="400" t="s">
        <v>1311</v>
      </c>
      <c r="D504" s="400" t="s">
        <v>1376</v>
      </c>
      <c r="E504" s="400" t="s">
        <v>1377</v>
      </c>
      <c r="F504" s="403"/>
      <c r="G504" s="403"/>
      <c r="H504" s="403"/>
      <c r="I504" s="403"/>
      <c r="J504" s="403"/>
      <c r="K504" s="403"/>
      <c r="L504" s="403"/>
      <c r="M504" s="403"/>
      <c r="N504" s="403">
        <v>3</v>
      </c>
      <c r="O504" s="403">
        <v>1461</v>
      </c>
      <c r="P504" s="425"/>
      <c r="Q504" s="404">
        <v>487</v>
      </c>
    </row>
    <row r="505" spans="1:17" ht="14.4" customHeight="1" x14ac:dyDescent="0.3">
      <c r="A505" s="399" t="s">
        <v>1485</v>
      </c>
      <c r="B505" s="400" t="s">
        <v>1310</v>
      </c>
      <c r="C505" s="400" t="s">
        <v>1311</v>
      </c>
      <c r="D505" s="400" t="s">
        <v>1312</v>
      </c>
      <c r="E505" s="400" t="s">
        <v>1313</v>
      </c>
      <c r="F505" s="403">
        <v>64</v>
      </c>
      <c r="G505" s="403">
        <v>10112</v>
      </c>
      <c r="H505" s="403">
        <v>1</v>
      </c>
      <c r="I505" s="403">
        <v>158</v>
      </c>
      <c r="J505" s="403">
        <v>77</v>
      </c>
      <c r="K505" s="403">
        <v>12243</v>
      </c>
      <c r="L505" s="403">
        <v>1.2107397151898733</v>
      </c>
      <c r="M505" s="403">
        <v>159</v>
      </c>
      <c r="N505" s="403">
        <v>73</v>
      </c>
      <c r="O505" s="403">
        <v>11635</v>
      </c>
      <c r="P505" s="425">
        <v>1.1506131329113924</v>
      </c>
      <c r="Q505" s="404">
        <v>159.38356164383561</v>
      </c>
    </row>
    <row r="506" spans="1:17" ht="14.4" customHeight="1" x14ac:dyDescent="0.3">
      <c r="A506" s="399" t="s">
        <v>1485</v>
      </c>
      <c r="B506" s="400" t="s">
        <v>1310</v>
      </c>
      <c r="C506" s="400" t="s">
        <v>1311</v>
      </c>
      <c r="D506" s="400" t="s">
        <v>1326</v>
      </c>
      <c r="E506" s="400" t="s">
        <v>1327</v>
      </c>
      <c r="F506" s="403"/>
      <c r="G506" s="403"/>
      <c r="H506" s="403"/>
      <c r="I506" s="403"/>
      <c r="J506" s="403"/>
      <c r="K506" s="403"/>
      <c r="L506" s="403"/>
      <c r="M506" s="403"/>
      <c r="N506" s="403">
        <v>1</v>
      </c>
      <c r="O506" s="403">
        <v>1165</v>
      </c>
      <c r="P506" s="425"/>
      <c r="Q506" s="404">
        <v>1165</v>
      </c>
    </row>
    <row r="507" spans="1:17" ht="14.4" customHeight="1" x14ac:dyDescent="0.3">
      <c r="A507" s="399" t="s">
        <v>1485</v>
      </c>
      <c r="B507" s="400" t="s">
        <v>1310</v>
      </c>
      <c r="C507" s="400" t="s">
        <v>1311</v>
      </c>
      <c r="D507" s="400" t="s">
        <v>1328</v>
      </c>
      <c r="E507" s="400" t="s">
        <v>1329</v>
      </c>
      <c r="F507" s="403">
        <v>16</v>
      </c>
      <c r="G507" s="403">
        <v>624</v>
      </c>
      <c r="H507" s="403">
        <v>1</v>
      </c>
      <c r="I507" s="403">
        <v>39</v>
      </c>
      <c r="J507" s="403">
        <v>19</v>
      </c>
      <c r="K507" s="403">
        <v>741</v>
      </c>
      <c r="L507" s="403">
        <v>1.1875</v>
      </c>
      <c r="M507" s="403">
        <v>39</v>
      </c>
      <c r="N507" s="403">
        <v>32</v>
      </c>
      <c r="O507" s="403">
        <v>1266</v>
      </c>
      <c r="P507" s="425">
        <v>2.0288461538461537</v>
      </c>
      <c r="Q507" s="404">
        <v>39.5625</v>
      </c>
    </row>
    <row r="508" spans="1:17" ht="14.4" customHeight="1" x14ac:dyDescent="0.3">
      <c r="A508" s="399" t="s">
        <v>1485</v>
      </c>
      <c r="B508" s="400" t="s">
        <v>1310</v>
      </c>
      <c r="C508" s="400" t="s">
        <v>1311</v>
      </c>
      <c r="D508" s="400" t="s">
        <v>1330</v>
      </c>
      <c r="E508" s="400" t="s">
        <v>1331</v>
      </c>
      <c r="F508" s="403">
        <v>1</v>
      </c>
      <c r="G508" s="403">
        <v>404</v>
      </c>
      <c r="H508" s="403">
        <v>1</v>
      </c>
      <c r="I508" s="403">
        <v>404</v>
      </c>
      <c r="J508" s="403"/>
      <c r="K508" s="403"/>
      <c r="L508" s="403"/>
      <c r="M508" s="403"/>
      <c r="N508" s="403"/>
      <c r="O508" s="403"/>
      <c r="P508" s="425"/>
      <c r="Q508" s="404"/>
    </row>
    <row r="509" spans="1:17" ht="14.4" customHeight="1" x14ac:dyDescent="0.3">
      <c r="A509" s="399" t="s">
        <v>1485</v>
      </c>
      <c r="B509" s="400" t="s">
        <v>1310</v>
      </c>
      <c r="C509" s="400" t="s">
        <v>1311</v>
      </c>
      <c r="D509" s="400" t="s">
        <v>1332</v>
      </c>
      <c r="E509" s="400" t="s">
        <v>1333</v>
      </c>
      <c r="F509" s="403">
        <v>7</v>
      </c>
      <c r="G509" s="403">
        <v>2674</v>
      </c>
      <c r="H509" s="403">
        <v>1</v>
      </c>
      <c r="I509" s="403">
        <v>382</v>
      </c>
      <c r="J509" s="403"/>
      <c r="K509" s="403"/>
      <c r="L509" s="403"/>
      <c r="M509" s="403"/>
      <c r="N509" s="403"/>
      <c r="O509" s="403"/>
      <c r="P509" s="425"/>
      <c r="Q509" s="404"/>
    </row>
    <row r="510" spans="1:17" ht="14.4" customHeight="1" x14ac:dyDescent="0.3">
      <c r="A510" s="399" t="s">
        <v>1485</v>
      </c>
      <c r="B510" s="400" t="s">
        <v>1310</v>
      </c>
      <c r="C510" s="400" t="s">
        <v>1311</v>
      </c>
      <c r="D510" s="400" t="s">
        <v>1338</v>
      </c>
      <c r="E510" s="400" t="s">
        <v>1339</v>
      </c>
      <c r="F510" s="403">
        <v>3</v>
      </c>
      <c r="G510" s="403">
        <v>1332</v>
      </c>
      <c r="H510" s="403">
        <v>1</v>
      </c>
      <c r="I510" s="403">
        <v>444</v>
      </c>
      <c r="J510" s="403"/>
      <c r="K510" s="403"/>
      <c r="L510" s="403"/>
      <c r="M510" s="403"/>
      <c r="N510" s="403">
        <v>6</v>
      </c>
      <c r="O510" s="403">
        <v>2667</v>
      </c>
      <c r="P510" s="425">
        <v>2.0022522522522523</v>
      </c>
      <c r="Q510" s="404">
        <v>444.5</v>
      </c>
    </row>
    <row r="511" spans="1:17" ht="14.4" customHeight="1" x14ac:dyDescent="0.3">
      <c r="A511" s="399" t="s">
        <v>1485</v>
      </c>
      <c r="B511" s="400" t="s">
        <v>1310</v>
      </c>
      <c r="C511" s="400" t="s">
        <v>1311</v>
      </c>
      <c r="D511" s="400" t="s">
        <v>1340</v>
      </c>
      <c r="E511" s="400" t="s">
        <v>1341</v>
      </c>
      <c r="F511" s="403">
        <v>1</v>
      </c>
      <c r="G511" s="403">
        <v>40</v>
      </c>
      <c r="H511" s="403">
        <v>1</v>
      </c>
      <c r="I511" s="403">
        <v>40</v>
      </c>
      <c r="J511" s="403"/>
      <c r="K511" s="403"/>
      <c r="L511" s="403"/>
      <c r="M511" s="403"/>
      <c r="N511" s="403"/>
      <c r="O511" s="403"/>
      <c r="P511" s="425"/>
      <c r="Q511" s="404"/>
    </row>
    <row r="512" spans="1:17" ht="14.4" customHeight="1" x14ac:dyDescent="0.3">
      <c r="A512" s="399" t="s">
        <v>1485</v>
      </c>
      <c r="B512" s="400" t="s">
        <v>1310</v>
      </c>
      <c r="C512" s="400" t="s">
        <v>1311</v>
      </c>
      <c r="D512" s="400" t="s">
        <v>1342</v>
      </c>
      <c r="E512" s="400" t="s">
        <v>1343</v>
      </c>
      <c r="F512" s="403">
        <v>2</v>
      </c>
      <c r="G512" s="403">
        <v>980</v>
      </c>
      <c r="H512" s="403">
        <v>1</v>
      </c>
      <c r="I512" s="403">
        <v>490</v>
      </c>
      <c r="J512" s="403"/>
      <c r="K512" s="403"/>
      <c r="L512" s="403"/>
      <c r="M512" s="403"/>
      <c r="N512" s="403"/>
      <c r="O512" s="403"/>
      <c r="P512" s="425"/>
      <c r="Q512" s="404"/>
    </row>
    <row r="513" spans="1:17" ht="14.4" customHeight="1" x14ac:dyDescent="0.3">
      <c r="A513" s="399" t="s">
        <v>1485</v>
      </c>
      <c r="B513" s="400" t="s">
        <v>1310</v>
      </c>
      <c r="C513" s="400" t="s">
        <v>1311</v>
      </c>
      <c r="D513" s="400" t="s">
        <v>1344</v>
      </c>
      <c r="E513" s="400" t="s">
        <v>1345</v>
      </c>
      <c r="F513" s="403"/>
      <c r="G513" s="403"/>
      <c r="H513" s="403"/>
      <c r="I513" s="403"/>
      <c r="J513" s="403">
        <v>4</v>
      </c>
      <c r="K513" s="403">
        <v>124</v>
      </c>
      <c r="L513" s="403"/>
      <c r="M513" s="403">
        <v>31</v>
      </c>
      <c r="N513" s="403">
        <v>3</v>
      </c>
      <c r="O513" s="403">
        <v>93</v>
      </c>
      <c r="P513" s="425"/>
      <c r="Q513" s="404">
        <v>31</v>
      </c>
    </row>
    <row r="514" spans="1:17" ht="14.4" customHeight="1" x14ac:dyDescent="0.3">
      <c r="A514" s="399" t="s">
        <v>1485</v>
      </c>
      <c r="B514" s="400" t="s">
        <v>1310</v>
      </c>
      <c r="C514" s="400" t="s">
        <v>1311</v>
      </c>
      <c r="D514" s="400" t="s">
        <v>1360</v>
      </c>
      <c r="E514" s="400" t="s">
        <v>1361</v>
      </c>
      <c r="F514" s="403">
        <v>10</v>
      </c>
      <c r="G514" s="403">
        <v>160</v>
      </c>
      <c r="H514" s="403">
        <v>1</v>
      </c>
      <c r="I514" s="403">
        <v>16</v>
      </c>
      <c r="J514" s="403"/>
      <c r="K514" s="403"/>
      <c r="L514" s="403"/>
      <c r="M514" s="403"/>
      <c r="N514" s="403">
        <v>13</v>
      </c>
      <c r="O514" s="403">
        <v>208</v>
      </c>
      <c r="P514" s="425">
        <v>1.3</v>
      </c>
      <c r="Q514" s="404">
        <v>16</v>
      </c>
    </row>
    <row r="515" spans="1:17" ht="14.4" customHeight="1" x14ac:dyDescent="0.3">
      <c r="A515" s="399" t="s">
        <v>1485</v>
      </c>
      <c r="B515" s="400" t="s">
        <v>1310</v>
      </c>
      <c r="C515" s="400" t="s">
        <v>1311</v>
      </c>
      <c r="D515" s="400" t="s">
        <v>1362</v>
      </c>
      <c r="E515" s="400" t="s">
        <v>1363</v>
      </c>
      <c r="F515" s="403"/>
      <c r="G515" s="403"/>
      <c r="H515" s="403"/>
      <c r="I515" s="403"/>
      <c r="J515" s="403"/>
      <c r="K515" s="403"/>
      <c r="L515" s="403"/>
      <c r="M515" s="403"/>
      <c r="N515" s="403">
        <v>1</v>
      </c>
      <c r="O515" s="403">
        <v>133</v>
      </c>
      <c r="P515" s="425"/>
      <c r="Q515" s="404">
        <v>133</v>
      </c>
    </row>
    <row r="516" spans="1:17" ht="14.4" customHeight="1" x14ac:dyDescent="0.3">
      <c r="A516" s="399" t="s">
        <v>1485</v>
      </c>
      <c r="B516" s="400" t="s">
        <v>1310</v>
      </c>
      <c r="C516" s="400" t="s">
        <v>1311</v>
      </c>
      <c r="D516" s="400" t="s">
        <v>1364</v>
      </c>
      <c r="E516" s="400" t="s">
        <v>1365</v>
      </c>
      <c r="F516" s="403"/>
      <c r="G516" s="403"/>
      <c r="H516" s="403"/>
      <c r="I516" s="403"/>
      <c r="J516" s="403">
        <v>1</v>
      </c>
      <c r="K516" s="403">
        <v>102</v>
      </c>
      <c r="L516" s="403"/>
      <c r="M516" s="403">
        <v>102</v>
      </c>
      <c r="N516" s="403">
        <v>1</v>
      </c>
      <c r="O516" s="403">
        <v>102</v>
      </c>
      <c r="P516" s="425"/>
      <c r="Q516" s="404">
        <v>102</v>
      </c>
    </row>
    <row r="517" spans="1:17" ht="14.4" customHeight="1" x14ac:dyDescent="0.3">
      <c r="A517" s="399" t="s">
        <v>1485</v>
      </c>
      <c r="B517" s="400" t="s">
        <v>1310</v>
      </c>
      <c r="C517" s="400" t="s">
        <v>1311</v>
      </c>
      <c r="D517" s="400" t="s">
        <v>1368</v>
      </c>
      <c r="E517" s="400" t="s">
        <v>1369</v>
      </c>
      <c r="F517" s="403">
        <v>10</v>
      </c>
      <c r="G517" s="403">
        <v>1120</v>
      </c>
      <c r="H517" s="403">
        <v>1</v>
      </c>
      <c r="I517" s="403">
        <v>112</v>
      </c>
      <c r="J517" s="403">
        <v>22</v>
      </c>
      <c r="K517" s="403">
        <v>2486</v>
      </c>
      <c r="L517" s="403">
        <v>2.219642857142857</v>
      </c>
      <c r="M517" s="403">
        <v>113</v>
      </c>
      <c r="N517" s="403">
        <v>21</v>
      </c>
      <c r="O517" s="403">
        <v>2379</v>
      </c>
      <c r="P517" s="425">
        <v>2.124107142857143</v>
      </c>
      <c r="Q517" s="404">
        <v>113.28571428571429</v>
      </c>
    </row>
    <row r="518" spans="1:17" ht="14.4" customHeight="1" x14ac:dyDescent="0.3">
      <c r="A518" s="399" t="s">
        <v>1485</v>
      </c>
      <c r="B518" s="400" t="s">
        <v>1310</v>
      </c>
      <c r="C518" s="400" t="s">
        <v>1311</v>
      </c>
      <c r="D518" s="400" t="s">
        <v>1370</v>
      </c>
      <c r="E518" s="400" t="s">
        <v>1371</v>
      </c>
      <c r="F518" s="403">
        <v>3</v>
      </c>
      <c r="G518" s="403">
        <v>249</v>
      </c>
      <c r="H518" s="403">
        <v>1</v>
      </c>
      <c r="I518" s="403">
        <v>83</v>
      </c>
      <c r="J518" s="403">
        <v>3</v>
      </c>
      <c r="K518" s="403">
        <v>252</v>
      </c>
      <c r="L518" s="403">
        <v>1.0120481927710843</v>
      </c>
      <c r="M518" s="403">
        <v>84</v>
      </c>
      <c r="N518" s="403">
        <v>7</v>
      </c>
      <c r="O518" s="403">
        <v>591</v>
      </c>
      <c r="P518" s="425">
        <v>2.3734939759036147</v>
      </c>
      <c r="Q518" s="404">
        <v>84.428571428571431</v>
      </c>
    </row>
    <row r="519" spans="1:17" ht="14.4" customHeight="1" x14ac:dyDescent="0.3">
      <c r="A519" s="399" t="s">
        <v>1485</v>
      </c>
      <c r="B519" s="400" t="s">
        <v>1310</v>
      </c>
      <c r="C519" s="400" t="s">
        <v>1311</v>
      </c>
      <c r="D519" s="400" t="s">
        <v>1374</v>
      </c>
      <c r="E519" s="400" t="s">
        <v>1375</v>
      </c>
      <c r="F519" s="403"/>
      <c r="G519" s="403"/>
      <c r="H519" s="403"/>
      <c r="I519" s="403"/>
      <c r="J519" s="403"/>
      <c r="K519" s="403"/>
      <c r="L519" s="403"/>
      <c r="M519" s="403"/>
      <c r="N519" s="403">
        <v>1</v>
      </c>
      <c r="O519" s="403">
        <v>21</v>
      </c>
      <c r="P519" s="425"/>
      <c r="Q519" s="404">
        <v>21</v>
      </c>
    </row>
    <row r="520" spans="1:17" ht="14.4" customHeight="1" x14ac:dyDescent="0.3">
      <c r="A520" s="399" t="s">
        <v>1485</v>
      </c>
      <c r="B520" s="400" t="s">
        <v>1310</v>
      </c>
      <c r="C520" s="400" t="s">
        <v>1311</v>
      </c>
      <c r="D520" s="400" t="s">
        <v>1376</v>
      </c>
      <c r="E520" s="400" t="s">
        <v>1377</v>
      </c>
      <c r="F520" s="403"/>
      <c r="G520" s="403"/>
      <c r="H520" s="403"/>
      <c r="I520" s="403"/>
      <c r="J520" s="403"/>
      <c r="K520" s="403"/>
      <c r="L520" s="403"/>
      <c r="M520" s="403"/>
      <c r="N520" s="403">
        <v>20</v>
      </c>
      <c r="O520" s="403">
        <v>9729</v>
      </c>
      <c r="P520" s="425"/>
      <c r="Q520" s="404">
        <v>486.45</v>
      </c>
    </row>
    <row r="521" spans="1:17" ht="14.4" customHeight="1" x14ac:dyDescent="0.3">
      <c r="A521" s="399" t="s">
        <v>1485</v>
      </c>
      <c r="B521" s="400" t="s">
        <v>1310</v>
      </c>
      <c r="C521" s="400" t="s">
        <v>1311</v>
      </c>
      <c r="D521" s="400" t="s">
        <v>1384</v>
      </c>
      <c r="E521" s="400" t="s">
        <v>1385</v>
      </c>
      <c r="F521" s="403">
        <v>8</v>
      </c>
      <c r="G521" s="403">
        <v>320</v>
      </c>
      <c r="H521" s="403">
        <v>1</v>
      </c>
      <c r="I521" s="403">
        <v>40</v>
      </c>
      <c r="J521" s="403">
        <v>16</v>
      </c>
      <c r="K521" s="403">
        <v>640</v>
      </c>
      <c r="L521" s="403">
        <v>2</v>
      </c>
      <c r="M521" s="403">
        <v>40</v>
      </c>
      <c r="N521" s="403">
        <v>9</v>
      </c>
      <c r="O521" s="403">
        <v>365</v>
      </c>
      <c r="P521" s="425">
        <v>1.140625</v>
      </c>
      <c r="Q521" s="404">
        <v>40.555555555555557</v>
      </c>
    </row>
    <row r="522" spans="1:17" ht="14.4" customHeight="1" x14ac:dyDescent="0.3">
      <c r="A522" s="399" t="s">
        <v>1485</v>
      </c>
      <c r="B522" s="400" t="s">
        <v>1310</v>
      </c>
      <c r="C522" s="400" t="s">
        <v>1311</v>
      </c>
      <c r="D522" s="400" t="s">
        <v>1404</v>
      </c>
      <c r="E522" s="400" t="s">
        <v>1405</v>
      </c>
      <c r="F522" s="403"/>
      <c r="G522" s="403"/>
      <c r="H522" s="403"/>
      <c r="I522" s="403"/>
      <c r="J522" s="403">
        <v>1</v>
      </c>
      <c r="K522" s="403">
        <v>506</v>
      </c>
      <c r="L522" s="403"/>
      <c r="M522" s="403">
        <v>506</v>
      </c>
      <c r="N522" s="403"/>
      <c r="O522" s="403"/>
      <c r="P522" s="425"/>
      <c r="Q522" s="404"/>
    </row>
    <row r="523" spans="1:17" ht="14.4" customHeight="1" x14ac:dyDescent="0.3">
      <c r="A523" s="399" t="s">
        <v>1486</v>
      </c>
      <c r="B523" s="400" t="s">
        <v>1310</v>
      </c>
      <c r="C523" s="400" t="s">
        <v>1311</v>
      </c>
      <c r="D523" s="400" t="s">
        <v>1312</v>
      </c>
      <c r="E523" s="400" t="s">
        <v>1313</v>
      </c>
      <c r="F523" s="403">
        <v>31</v>
      </c>
      <c r="G523" s="403">
        <v>4898</v>
      </c>
      <c r="H523" s="403">
        <v>1</v>
      </c>
      <c r="I523" s="403">
        <v>158</v>
      </c>
      <c r="J523" s="403">
        <v>9</v>
      </c>
      <c r="K523" s="403">
        <v>1431</v>
      </c>
      <c r="L523" s="403">
        <v>0.29216006533278888</v>
      </c>
      <c r="M523" s="403">
        <v>159</v>
      </c>
      <c r="N523" s="403">
        <v>23</v>
      </c>
      <c r="O523" s="403">
        <v>3668</v>
      </c>
      <c r="P523" s="425">
        <v>0.7488770926908942</v>
      </c>
      <c r="Q523" s="404">
        <v>159.47826086956522</v>
      </c>
    </row>
    <row r="524" spans="1:17" ht="14.4" customHeight="1" x14ac:dyDescent="0.3">
      <c r="A524" s="399" t="s">
        <v>1486</v>
      </c>
      <c r="B524" s="400" t="s">
        <v>1310</v>
      </c>
      <c r="C524" s="400" t="s">
        <v>1311</v>
      </c>
      <c r="D524" s="400" t="s">
        <v>1328</v>
      </c>
      <c r="E524" s="400" t="s">
        <v>1329</v>
      </c>
      <c r="F524" s="403">
        <v>15</v>
      </c>
      <c r="G524" s="403">
        <v>585</v>
      </c>
      <c r="H524" s="403">
        <v>1</v>
      </c>
      <c r="I524" s="403">
        <v>39</v>
      </c>
      <c r="J524" s="403">
        <v>16</v>
      </c>
      <c r="K524" s="403">
        <v>624</v>
      </c>
      <c r="L524" s="403">
        <v>1.0666666666666667</v>
      </c>
      <c r="M524" s="403">
        <v>39</v>
      </c>
      <c r="N524" s="403">
        <v>4</v>
      </c>
      <c r="O524" s="403">
        <v>157</v>
      </c>
      <c r="P524" s="425">
        <v>0.26837606837606837</v>
      </c>
      <c r="Q524" s="404">
        <v>39.25</v>
      </c>
    </row>
    <row r="525" spans="1:17" ht="14.4" customHeight="1" x14ac:dyDescent="0.3">
      <c r="A525" s="399" t="s">
        <v>1486</v>
      </c>
      <c r="B525" s="400" t="s">
        <v>1310</v>
      </c>
      <c r="C525" s="400" t="s">
        <v>1311</v>
      </c>
      <c r="D525" s="400" t="s">
        <v>1332</v>
      </c>
      <c r="E525" s="400" t="s">
        <v>1333</v>
      </c>
      <c r="F525" s="403">
        <v>5</v>
      </c>
      <c r="G525" s="403">
        <v>1910</v>
      </c>
      <c r="H525" s="403">
        <v>1</v>
      </c>
      <c r="I525" s="403">
        <v>382</v>
      </c>
      <c r="J525" s="403"/>
      <c r="K525" s="403"/>
      <c r="L525" s="403"/>
      <c r="M525" s="403"/>
      <c r="N525" s="403">
        <v>1</v>
      </c>
      <c r="O525" s="403">
        <v>382</v>
      </c>
      <c r="P525" s="425">
        <v>0.2</v>
      </c>
      <c r="Q525" s="404">
        <v>382</v>
      </c>
    </row>
    <row r="526" spans="1:17" ht="14.4" customHeight="1" x14ac:dyDescent="0.3">
      <c r="A526" s="399" t="s">
        <v>1486</v>
      </c>
      <c r="B526" s="400" t="s">
        <v>1310</v>
      </c>
      <c r="C526" s="400" t="s">
        <v>1311</v>
      </c>
      <c r="D526" s="400" t="s">
        <v>1334</v>
      </c>
      <c r="E526" s="400" t="s">
        <v>1335</v>
      </c>
      <c r="F526" s="403">
        <v>9</v>
      </c>
      <c r="G526" s="403">
        <v>324</v>
      </c>
      <c r="H526" s="403">
        <v>1</v>
      </c>
      <c r="I526" s="403">
        <v>36</v>
      </c>
      <c r="J526" s="403"/>
      <c r="K526" s="403"/>
      <c r="L526" s="403"/>
      <c r="M526" s="403"/>
      <c r="N526" s="403"/>
      <c r="O526" s="403"/>
      <c r="P526" s="425"/>
      <c r="Q526" s="404"/>
    </row>
    <row r="527" spans="1:17" ht="14.4" customHeight="1" x14ac:dyDescent="0.3">
      <c r="A527" s="399" t="s">
        <v>1486</v>
      </c>
      <c r="B527" s="400" t="s">
        <v>1310</v>
      </c>
      <c r="C527" s="400" t="s">
        <v>1311</v>
      </c>
      <c r="D527" s="400" t="s">
        <v>1340</v>
      </c>
      <c r="E527" s="400" t="s">
        <v>1341</v>
      </c>
      <c r="F527" s="403">
        <v>1</v>
      </c>
      <c r="G527" s="403">
        <v>40</v>
      </c>
      <c r="H527" s="403">
        <v>1</v>
      </c>
      <c r="I527" s="403">
        <v>40</v>
      </c>
      <c r="J527" s="403"/>
      <c r="K527" s="403"/>
      <c r="L527" s="403"/>
      <c r="M527" s="403"/>
      <c r="N527" s="403"/>
      <c r="O527" s="403"/>
      <c r="P527" s="425"/>
      <c r="Q527" s="404"/>
    </row>
    <row r="528" spans="1:17" ht="14.4" customHeight="1" x14ac:dyDescent="0.3">
      <c r="A528" s="399" t="s">
        <v>1486</v>
      </c>
      <c r="B528" s="400" t="s">
        <v>1310</v>
      </c>
      <c r="C528" s="400" t="s">
        <v>1311</v>
      </c>
      <c r="D528" s="400" t="s">
        <v>1342</v>
      </c>
      <c r="E528" s="400" t="s">
        <v>1343</v>
      </c>
      <c r="F528" s="403">
        <v>1</v>
      </c>
      <c r="G528" s="403">
        <v>490</v>
      </c>
      <c r="H528" s="403">
        <v>1</v>
      </c>
      <c r="I528" s="403">
        <v>490</v>
      </c>
      <c r="J528" s="403"/>
      <c r="K528" s="403"/>
      <c r="L528" s="403"/>
      <c r="M528" s="403"/>
      <c r="N528" s="403">
        <v>1</v>
      </c>
      <c r="O528" s="403">
        <v>490</v>
      </c>
      <c r="P528" s="425">
        <v>1</v>
      </c>
      <c r="Q528" s="404">
        <v>490</v>
      </c>
    </row>
    <row r="529" spans="1:17" ht="14.4" customHeight="1" x14ac:dyDescent="0.3">
      <c r="A529" s="399" t="s">
        <v>1486</v>
      </c>
      <c r="B529" s="400" t="s">
        <v>1310</v>
      </c>
      <c r="C529" s="400" t="s">
        <v>1311</v>
      </c>
      <c r="D529" s="400" t="s">
        <v>1360</v>
      </c>
      <c r="E529" s="400" t="s">
        <v>1361</v>
      </c>
      <c r="F529" s="403">
        <v>18</v>
      </c>
      <c r="G529" s="403">
        <v>288</v>
      </c>
      <c r="H529" s="403">
        <v>1</v>
      </c>
      <c r="I529" s="403">
        <v>16</v>
      </c>
      <c r="J529" s="403">
        <v>4</v>
      </c>
      <c r="K529" s="403">
        <v>64</v>
      </c>
      <c r="L529" s="403">
        <v>0.22222222222222221</v>
      </c>
      <c r="M529" s="403">
        <v>16</v>
      </c>
      <c r="N529" s="403">
        <v>7</v>
      </c>
      <c r="O529" s="403">
        <v>112</v>
      </c>
      <c r="P529" s="425">
        <v>0.3888888888888889</v>
      </c>
      <c r="Q529" s="404">
        <v>16</v>
      </c>
    </row>
    <row r="530" spans="1:17" ht="14.4" customHeight="1" x14ac:dyDescent="0.3">
      <c r="A530" s="399" t="s">
        <v>1486</v>
      </c>
      <c r="B530" s="400" t="s">
        <v>1310</v>
      </c>
      <c r="C530" s="400" t="s">
        <v>1311</v>
      </c>
      <c r="D530" s="400" t="s">
        <v>1362</v>
      </c>
      <c r="E530" s="400" t="s">
        <v>1363</v>
      </c>
      <c r="F530" s="403">
        <v>1</v>
      </c>
      <c r="G530" s="403">
        <v>131</v>
      </c>
      <c r="H530" s="403">
        <v>1</v>
      </c>
      <c r="I530" s="403">
        <v>131</v>
      </c>
      <c r="J530" s="403"/>
      <c r="K530" s="403"/>
      <c r="L530" s="403"/>
      <c r="M530" s="403"/>
      <c r="N530" s="403"/>
      <c r="O530" s="403"/>
      <c r="P530" s="425"/>
      <c r="Q530" s="404"/>
    </row>
    <row r="531" spans="1:17" ht="14.4" customHeight="1" x14ac:dyDescent="0.3">
      <c r="A531" s="399" t="s">
        <v>1486</v>
      </c>
      <c r="B531" s="400" t="s">
        <v>1310</v>
      </c>
      <c r="C531" s="400" t="s">
        <v>1311</v>
      </c>
      <c r="D531" s="400" t="s">
        <v>1364</v>
      </c>
      <c r="E531" s="400" t="s">
        <v>1365</v>
      </c>
      <c r="F531" s="403">
        <v>2</v>
      </c>
      <c r="G531" s="403">
        <v>202</v>
      </c>
      <c r="H531" s="403">
        <v>1</v>
      </c>
      <c r="I531" s="403">
        <v>101</v>
      </c>
      <c r="J531" s="403">
        <v>1</v>
      </c>
      <c r="K531" s="403">
        <v>102</v>
      </c>
      <c r="L531" s="403">
        <v>0.50495049504950495</v>
      </c>
      <c r="M531" s="403">
        <v>102</v>
      </c>
      <c r="N531" s="403"/>
      <c r="O531" s="403"/>
      <c r="P531" s="425"/>
      <c r="Q531" s="404"/>
    </row>
    <row r="532" spans="1:17" ht="14.4" customHeight="1" x14ac:dyDescent="0.3">
      <c r="A532" s="399" t="s">
        <v>1486</v>
      </c>
      <c r="B532" s="400" t="s">
        <v>1310</v>
      </c>
      <c r="C532" s="400" t="s">
        <v>1311</v>
      </c>
      <c r="D532" s="400" t="s">
        <v>1368</v>
      </c>
      <c r="E532" s="400" t="s">
        <v>1369</v>
      </c>
      <c r="F532" s="403">
        <v>54</v>
      </c>
      <c r="G532" s="403">
        <v>6048</v>
      </c>
      <c r="H532" s="403">
        <v>1</v>
      </c>
      <c r="I532" s="403">
        <v>112</v>
      </c>
      <c r="J532" s="403">
        <v>34</v>
      </c>
      <c r="K532" s="403">
        <v>3842</v>
      </c>
      <c r="L532" s="403">
        <v>0.63525132275132279</v>
      </c>
      <c r="M532" s="403">
        <v>113</v>
      </c>
      <c r="N532" s="403">
        <v>53</v>
      </c>
      <c r="O532" s="403">
        <v>6009</v>
      </c>
      <c r="P532" s="425">
        <v>0.99355158730158732</v>
      </c>
      <c r="Q532" s="404">
        <v>113.37735849056604</v>
      </c>
    </row>
    <row r="533" spans="1:17" ht="14.4" customHeight="1" x14ac:dyDescent="0.3">
      <c r="A533" s="399" t="s">
        <v>1486</v>
      </c>
      <c r="B533" s="400" t="s">
        <v>1310</v>
      </c>
      <c r="C533" s="400" t="s">
        <v>1311</v>
      </c>
      <c r="D533" s="400" t="s">
        <v>1370</v>
      </c>
      <c r="E533" s="400" t="s">
        <v>1371</v>
      </c>
      <c r="F533" s="403">
        <v>19</v>
      </c>
      <c r="G533" s="403">
        <v>1577</v>
      </c>
      <c r="H533" s="403">
        <v>1</v>
      </c>
      <c r="I533" s="403">
        <v>83</v>
      </c>
      <c r="J533" s="403">
        <v>5</v>
      </c>
      <c r="K533" s="403">
        <v>420</v>
      </c>
      <c r="L533" s="403">
        <v>0.26632847178186431</v>
      </c>
      <c r="M533" s="403">
        <v>84</v>
      </c>
      <c r="N533" s="403">
        <v>10</v>
      </c>
      <c r="O533" s="403">
        <v>845</v>
      </c>
      <c r="P533" s="425">
        <v>0.53582752060875083</v>
      </c>
      <c r="Q533" s="404">
        <v>84.5</v>
      </c>
    </row>
    <row r="534" spans="1:17" ht="14.4" customHeight="1" x14ac:dyDescent="0.3">
      <c r="A534" s="399" t="s">
        <v>1486</v>
      </c>
      <c r="B534" s="400" t="s">
        <v>1310</v>
      </c>
      <c r="C534" s="400" t="s">
        <v>1311</v>
      </c>
      <c r="D534" s="400" t="s">
        <v>1372</v>
      </c>
      <c r="E534" s="400" t="s">
        <v>1373</v>
      </c>
      <c r="F534" s="403">
        <v>1</v>
      </c>
      <c r="G534" s="403">
        <v>95</v>
      </c>
      <c r="H534" s="403">
        <v>1</v>
      </c>
      <c r="I534" s="403">
        <v>95</v>
      </c>
      <c r="J534" s="403"/>
      <c r="K534" s="403"/>
      <c r="L534" s="403"/>
      <c r="M534" s="403"/>
      <c r="N534" s="403"/>
      <c r="O534" s="403"/>
      <c r="P534" s="425"/>
      <c r="Q534" s="404"/>
    </row>
    <row r="535" spans="1:17" ht="14.4" customHeight="1" x14ac:dyDescent="0.3">
      <c r="A535" s="399" t="s">
        <v>1486</v>
      </c>
      <c r="B535" s="400" t="s">
        <v>1310</v>
      </c>
      <c r="C535" s="400" t="s">
        <v>1311</v>
      </c>
      <c r="D535" s="400" t="s">
        <v>1374</v>
      </c>
      <c r="E535" s="400" t="s">
        <v>1375</v>
      </c>
      <c r="F535" s="403">
        <v>3</v>
      </c>
      <c r="G535" s="403">
        <v>63</v>
      </c>
      <c r="H535" s="403">
        <v>1</v>
      </c>
      <c r="I535" s="403">
        <v>21</v>
      </c>
      <c r="J535" s="403">
        <v>1</v>
      </c>
      <c r="K535" s="403">
        <v>21</v>
      </c>
      <c r="L535" s="403">
        <v>0.33333333333333331</v>
      </c>
      <c r="M535" s="403">
        <v>21</v>
      </c>
      <c r="N535" s="403">
        <v>3</v>
      </c>
      <c r="O535" s="403">
        <v>63</v>
      </c>
      <c r="P535" s="425">
        <v>1</v>
      </c>
      <c r="Q535" s="404">
        <v>21</v>
      </c>
    </row>
    <row r="536" spans="1:17" ht="14.4" customHeight="1" x14ac:dyDescent="0.3">
      <c r="A536" s="399" t="s">
        <v>1486</v>
      </c>
      <c r="B536" s="400" t="s">
        <v>1310</v>
      </c>
      <c r="C536" s="400" t="s">
        <v>1311</v>
      </c>
      <c r="D536" s="400" t="s">
        <v>1376</v>
      </c>
      <c r="E536" s="400" t="s">
        <v>1377</v>
      </c>
      <c r="F536" s="403">
        <v>19</v>
      </c>
      <c r="G536" s="403">
        <v>9234</v>
      </c>
      <c r="H536" s="403">
        <v>1</v>
      </c>
      <c r="I536" s="403">
        <v>486</v>
      </c>
      <c r="J536" s="403">
        <v>9</v>
      </c>
      <c r="K536" s="403">
        <v>4374</v>
      </c>
      <c r="L536" s="403">
        <v>0.47368421052631576</v>
      </c>
      <c r="M536" s="403">
        <v>486</v>
      </c>
      <c r="N536" s="403">
        <v>10</v>
      </c>
      <c r="O536" s="403">
        <v>4863</v>
      </c>
      <c r="P536" s="425">
        <v>0.52664067576348284</v>
      </c>
      <c r="Q536" s="404">
        <v>486.3</v>
      </c>
    </row>
    <row r="537" spans="1:17" ht="14.4" customHeight="1" x14ac:dyDescent="0.3">
      <c r="A537" s="399" t="s">
        <v>1486</v>
      </c>
      <c r="B537" s="400" t="s">
        <v>1310</v>
      </c>
      <c r="C537" s="400" t="s">
        <v>1311</v>
      </c>
      <c r="D537" s="400" t="s">
        <v>1384</v>
      </c>
      <c r="E537" s="400" t="s">
        <v>1385</v>
      </c>
      <c r="F537" s="403">
        <v>5</v>
      </c>
      <c r="G537" s="403">
        <v>200</v>
      </c>
      <c r="H537" s="403">
        <v>1</v>
      </c>
      <c r="I537" s="403">
        <v>40</v>
      </c>
      <c r="J537" s="403">
        <v>4</v>
      </c>
      <c r="K537" s="403">
        <v>160</v>
      </c>
      <c r="L537" s="403">
        <v>0.8</v>
      </c>
      <c r="M537" s="403">
        <v>40</v>
      </c>
      <c r="N537" s="403">
        <v>3</v>
      </c>
      <c r="O537" s="403">
        <v>122</v>
      </c>
      <c r="P537" s="425">
        <v>0.61</v>
      </c>
      <c r="Q537" s="404">
        <v>40.666666666666664</v>
      </c>
    </row>
    <row r="538" spans="1:17" ht="14.4" customHeight="1" x14ac:dyDescent="0.3">
      <c r="A538" s="399" t="s">
        <v>1486</v>
      </c>
      <c r="B538" s="400" t="s">
        <v>1310</v>
      </c>
      <c r="C538" s="400" t="s">
        <v>1311</v>
      </c>
      <c r="D538" s="400" t="s">
        <v>1394</v>
      </c>
      <c r="E538" s="400" t="s">
        <v>1395</v>
      </c>
      <c r="F538" s="403">
        <v>1</v>
      </c>
      <c r="G538" s="403">
        <v>761</v>
      </c>
      <c r="H538" s="403">
        <v>1</v>
      </c>
      <c r="I538" s="403">
        <v>761</v>
      </c>
      <c r="J538" s="403"/>
      <c r="K538" s="403"/>
      <c r="L538" s="403"/>
      <c r="M538" s="403"/>
      <c r="N538" s="403"/>
      <c r="O538" s="403"/>
      <c r="P538" s="425"/>
      <c r="Q538" s="404"/>
    </row>
    <row r="539" spans="1:17" ht="14.4" customHeight="1" x14ac:dyDescent="0.3">
      <c r="A539" s="399" t="s">
        <v>1486</v>
      </c>
      <c r="B539" s="400" t="s">
        <v>1310</v>
      </c>
      <c r="C539" s="400" t="s">
        <v>1311</v>
      </c>
      <c r="D539" s="400" t="s">
        <v>1398</v>
      </c>
      <c r="E539" s="400" t="s">
        <v>1399</v>
      </c>
      <c r="F539" s="403">
        <v>7</v>
      </c>
      <c r="G539" s="403">
        <v>4221</v>
      </c>
      <c r="H539" s="403">
        <v>1</v>
      </c>
      <c r="I539" s="403">
        <v>603</v>
      </c>
      <c r="J539" s="403">
        <v>2</v>
      </c>
      <c r="K539" s="403">
        <v>1208</v>
      </c>
      <c r="L539" s="403">
        <v>0.28618810708362946</v>
      </c>
      <c r="M539" s="403">
        <v>604</v>
      </c>
      <c r="N539" s="403"/>
      <c r="O539" s="403"/>
      <c r="P539" s="425"/>
      <c r="Q539" s="404"/>
    </row>
    <row r="540" spans="1:17" ht="14.4" customHeight="1" x14ac:dyDescent="0.3">
      <c r="A540" s="399" t="s">
        <v>1486</v>
      </c>
      <c r="B540" s="400" t="s">
        <v>1310</v>
      </c>
      <c r="C540" s="400" t="s">
        <v>1311</v>
      </c>
      <c r="D540" s="400" t="s">
        <v>1404</v>
      </c>
      <c r="E540" s="400" t="s">
        <v>1405</v>
      </c>
      <c r="F540" s="403">
        <v>2</v>
      </c>
      <c r="G540" s="403">
        <v>1010</v>
      </c>
      <c r="H540" s="403">
        <v>1</v>
      </c>
      <c r="I540" s="403">
        <v>505</v>
      </c>
      <c r="J540" s="403"/>
      <c r="K540" s="403"/>
      <c r="L540" s="403"/>
      <c r="M540" s="403"/>
      <c r="N540" s="403"/>
      <c r="O540" s="403"/>
      <c r="P540" s="425"/>
      <c r="Q540" s="404"/>
    </row>
    <row r="541" spans="1:17" ht="14.4" customHeight="1" x14ac:dyDescent="0.3">
      <c r="A541" s="399" t="s">
        <v>1486</v>
      </c>
      <c r="B541" s="400" t="s">
        <v>1310</v>
      </c>
      <c r="C541" s="400" t="s">
        <v>1311</v>
      </c>
      <c r="D541" s="400" t="s">
        <v>1418</v>
      </c>
      <c r="E541" s="400" t="s">
        <v>1419</v>
      </c>
      <c r="F541" s="403">
        <v>4</v>
      </c>
      <c r="G541" s="403">
        <v>604</v>
      </c>
      <c r="H541" s="403">
        <v>1</v>
      </c>
      <c r="I541" s="403">
        <v>151</v>
      </c>
      <c r="J541" s="403"/>
      <c r="K541" s="403"/>
      <c r="L541" s="403"/>
      <c r="M541" s="403"/>
      <c r="N541" s="403"/>
      <c r="O541" s="403"/>
      <c r="P541" s="425"/>
      <c r="Q541" s="404"/>
    </row>
    <row r="542" spans="1:17" ht="14.4" customHeight="1" x14ac:dyDescent="0.3">
      <c r="A542" s="399" t="s">
        <v>1487</v>
      </c>
      <c r="B542" s="400" t="s">
        <v>1310</v>
      </c>
      <c r="C542" s="400" t="s">
        <v>1311</v>
      </c>
      <c r="D542" s="400" t="s">
        <v>1312</v>
      </c>
      <c r="E542" s="400" t="s">
        <v>1313</v>
      </c>
      <c r="F542" s="403">
        <v>190</v>
      </c>
      <c r="G542" s="403">
        <v>30020</v>
      </c>
      <c r="H542" s="403">
        <v>1</v>
      </c>
      <c r="I542" s="403">
        <v>158</v>
      </c>
      <c r="J542" s="403"/>
      <c r="K542" s="403"/>
      <c r="L542" s="403"/>
      <c r="M542" s="403"/>
      <c r="N542" s="403"/>
      <c r="O542" s="403"/>
      <c r="P542" s="425"/>
      <c r="Q542" s="404"/>
    </row>
    <row r="543" spans="1:17" ht="14.4" customHeight="1" x14ac:dyDescent="0.3">
      <c r="A543" s="399" t="s">
        <v>1487</v>
      </c>
      <c r="B543" s="400" t="s">
        <v>1310</v>
      </c>
      <c r="C543" s="400" t="s">
        <v>1311</v>
      </c>
      <c r="D543" s="400" t="s">
        <v>1328</v>
      </c>
      <c r="E543" s="400" t="s">
        <v>1329</v>
      </c>
      <c r="F543" s="403">
        <v>49</v>
      </c>
      <c r="G543" s="403">
        <v>1911</v>
      </c>
      <c r="H543" s="403">
        <v>1</v>
      </c>
      <c r="I543" s="403">
        <v>39</v>
      </c>
      <c r="J543" s="403"/>
      <c r="K543" s="403"/>
      <c r="L543" s="403"/>
      <c r="M543" s="403"/>
      <c r="N543" s="403"/>
      <c r="O543" s="403"/>
      <c r="P543" s="425"/>
      <c r="Q543" s="404"/>
    </row>
    <row r="544" spans="1:17" ht="14.4" customHeight="1" x14ac:dyDescent="0.3">
      <c r="A544" s="399" t="s">
        <v>1487</v>
      </c>
      <c r="B544" s="400" t="s">
        <v>1310</v>
      </c>
      <c r="C544" s="400" t="s">
        <v>1311</v>
      </c>
      <c r="D544" s="400" t="s">
        <v>1344</v>
      </c>
      <c r="E544" s="400" t="s">
        <v>1345</v>
      </c>
      <c r="F544" s="403">
        <v>10</v>
      </c>
      <c r="G544" s="403">
        <v>310</v>
      </c>
      <c r="H544" s="403">
        <v>1</v>
      </c>
      <c r="I544" s="403">
        <v>31</v>
      </c>
      <c r="J544" s="403"/>
      <c r="K544" s="403"/>
      <c r="L544" s="403"/>
      <c r="M544" s="403"/>
      <c r="N544" s="403"/>
      <c r="O544" s="403"/>
      <c r="P544" s="425"/>
      <c r="Q544" s="404"/>
    </row>
    <row r="545" spans="1:17" ht="14.4" customHeight="1" x14ac:dyDescent="0.3">
      <c r="A545" s="399" t="s">
        <v>1487</v>
      </c>
      <c r="B545" s="400" t="s">
        <v>1310</v>
      </c>
      <c r="C545" s="400" t="s">
        <v>1311</v>
      </c>
      <c r="D545" s="400" t="s">
        <v>1360</v>
      </c>
      <c r="E545" s="400" t="s">
        <v>1361</v>
      </c>
      <c r="F545" s="403">
        <v>4</v>
      </c>
      <c r="G545" s="403">
        <v>64</v>
      </c>
      <c r="H545" s="403">
        <v>1</v>
      </c>
      <c r="I545" s="403">
        <v>16</v>
      </c>
      <c r="J545" s="403"/>
      <c r="K545" s="403"/>
      <c r="L545" s="403"/>
      <c r="M545" s="403"/>
      <c r="N545" s="403"/>
      <c r="O545" s="403"/>
      <c r="P545" s="425"/>
      <c r="Q545" s="404"/>
    </row>
    <row r="546" spans="1:17" ht="14.4" customHeight="1" x14ac:dyDescent="0.3">
      <c r="A546" s="399" t="s">
        <v>1487</v>
      </c>
      <c r="B546" s="400" t="s">
        <v>1310</v>
      </c>
      <c r="C546" s="400" t="s">
        <v>1311</v>
      </c>
      <c r="D546" s="400" t="s">
        <v>1368</v>
      </c>
      <c r="E546" s="400" t="s">
        <v>1369</v>
      </c>
      <c r="F546" s="403">
        <v>112</v>
      </c>
      <c r="G546" s="403">
        <v>12544</v>
      </c>
      <c r="H546" s="403">
        <v>1</v>
      </c>
      <c r="I546" s="403">
        <v>112</v>
      </c>
      <c r="J546" s="403"/>
      <c r="K546" s="403"/>
      <c r="L546" s="403"/>
      <c r="M546" s="403"/>
      <c r="N546" s="403"/>
      <c r="O546" s="403"/>
      <c r="P546" s="425"/>
      <c r="Q546" s="404"/>
    </row>
    <row r="547" spans="1:17" ht="14.4" customHeight="1" x14ac:dyDescent="0.3">
      <c r="A547" s="399" t="s">
        <v>1487</v>
      </c>
      <c r="B547" s="400" t="s">
        <v>1310</v>
      </c>
      <c r="C547" s="400" t="s">
        <v>1311</v>
      </c>
      <c r="D547" s="400" t="s">
        <v>1370</v>
      </c>
      <c r="E547" s="400" t="s">
        <v>1371</v>
      </c>
      <c r="F547" s="403">
        <v>17</v>
      </c>
      <c r="G547" s="403">
        <v>1411</v>
      </c>
      <c r="H547" s="403">
        <v>1</v>
      </c>
      <c r="I547" s="403">
        <v>83</v>
      </c>
      <c r="J547" s="403"/>
      <c r="K547" s="403"/>
      <c r="L547" s="403"/>
      <c r="M547" s="403"/>
      <c r="N547" s="403"/>
      <c r="O547" s="403"/>
      <c r="P547" s="425"/>
      <c r="Q547" s="404"/>
    </row>
    <row r="548" spans="1:17" ht="14.4" customHeight="1" x14ac:dyDescent="0.3">
      <c r="A548" s="399" t="s">
        <v>1487</v>
      </c>
      <c r="B548" s="400" t="s">
        <v>1310</v>
      </c>
      <c r="C548" s="400" t="s">
        <v>1311</v>
      </c>
      <c r="D548" s="400" t="s">
        <v>1374</v>
      </c>
      <c r="E548" s="400" t="s">
        <v>1375</v>
      </c>
      <c r="F548" s="403">
        <v>5</v>
      </c>
      <c r="G548" s="403">
        <v>105</v>
      </c>
      <c r="H548" s="403">
        <v>1</v>
      </c>
      <c r="I548" s="403">
        <v>21</v>
      </c>
      <c r="J548" s="403"/>
      <c r="K548" s="403"/>
      <c r="L548" s="403"/>
      <c r="M548" s="403"/>
      <c r="N548" s="403"/>
      <c r="O548" s="403"/>
      <c r="P548" s="425"/>
      <c r="Q548" s="404"/>
    </row>
    <row r="549" spans="1:17" ht="14.4" customHeight="1" x14ac:dyDescent="0.3">
      <c r="A549" s="399" t="s">
        <v>1487</v>
      </c>
      <c r="B549" s="400" t="s">
        <v>1310</v>
      </c>
      <c r="C549" s="400" t="s">
        <v>1311</v>
      </c>
      <c r="D549" s="400" t="s">
        <v>1376</v>
      </c>
      <c r="E549" s="400" t="s">
        <v>1377</v>
      </c>
      <c r="F549" s="403">
        <v>9</v>
      </c>
      <c r="G549" s="403">
        <v>4374</v>
      </c>
      <c r="H549" s="403">
        <v>1</v>
      </c>
      <c r="I549" s="403">
        <v>486</v>
      </c>
      <c r="J549" s="403"/>
      <c r="K549" s="403"/>
      <c r="L549" s="403"/>
      <c r="M549" s="403"/>
      <c r="N549" s="403"/>
      <c r="O549" s="403"/>
      <c r="P549" s="425"/>
      <c r="Q549" s="404"/>
    </row>
    <row r="550" spans="1:17" ht="14.4" customHeight="1" x14ac:dyDescent="0.3">
      <c r="A550" s="399" t="s">
        <v>1487</v>
      </c>
      <c r="B550" s="400" t="s">
        <v>1310</v>
      </c>
      <c r="C550" s="400" t="s">
        <v>1311</v>
      </c>
      <c r="D550" s="400" t="s">
        <v>1384</v>
      </c>
      <c r="E550" s="400" t="s">
        <v>1385</v>
      </c>
      <c r="F550" s="403">
        <v>26</v>
      </c>
      <c r="G550" s="403">
        <v>1040</v>
      </c>
      <c r="H550" s="403">
        <v>1</v>
      </c>
      <c r="I550" s="403">
        <v>40</v>
      </c>
      <c r="J550" s="403"/>
      <c r="K550" s="403"/>
      <c r="L550" s="403"/>
      <c r="M550" s="403"/>
      <c r="N550" s="403"/>
      <c r="O550" s="403"/>
      <c r="P550" s="425"/>
      <c r="Q550" s="404"/>
    </row>
    <row r="551" spans="1:17" ht="14.4" customHeight="1" x14ac:dyDescent="0.3">
      <c r="A551" s="399" t="s">
        <v>1487</v>
      </c>
      <c r="B551" s="400" t="s">
        <v>1310</v>
      </c>
      <c r="C551" s="400" t="s">
        <v>1311</v>
      </c>
      <c r="D551" s="400" t="s">
        <v>1396</v>
      </c>
      <c r="E551" s="400" t="s">
        <v>1397</v>
      </c>
      <c r="F551" s="403">
        <v>2</v>
      </c>
      <c r="G551" s="403">
        <v>4026</v>
      </c>
      <c r="H551" s="403">
        <v>1</v>
      </c>
      <c r="I551" s="403">
        <v>2013</v>
      </c>
      <c r="J551" s="403"/>
      <c r="K551" s="403"/>
      <c r="L551" s="403"/>
      <c r="M551" s="403"/>
      <c r="N551" s="403"/>
      <c r="O551" s="403"/>
      <c r="P551" s="425"/>
      <c r="Q551" s="404"/>
    </row>
    <row r="552" spans="1:17" ht="14.4" customHeight="1" x14ac:dyDescent="0.3">
      <c r="A552" s="399" t="s">
        <v>1488</v>
      </c>
      <c r="B552" s="400" t="s">
        <v>1310</v>
      </c>
      <c r="C552" s="400" t="s">
        <v>1311</v>
      </c>
      <c r="D552" s="400" t="s">
        <v>1312</v>
      </c>
      <c r="E552" s="400" t="s">
        <v>1313</v>
      </c>
      <c r="F552" s="403">
        <v>145</v>
      </c>
      <c r="G552" s="403">
        <v>22910</v>
      </c>
      <c r="H552" s="403">
        <v>1</v>
      </c>
      <c r="I552" s="403">
        <v>158</v>
      </c>
      <c r="J552" s="403">
        <v>157</v>
      </c>
      <c r="K552" s="403">
        <v>24963</v>
      </c>
      <c r="L552" s="403">
        <v>1.0896115233522479</v>
      </c>
      <c r="M552" s="403">
        <v>159</v>
      </c>
      <c r="N552" s="403">
        <v>116</v>
      </c>
      <c r="O552" s="403">
        <v>18511</v>
      </c>
      <c r="P552" s="425">
        <v>0.80798777826276735</v>
      </c>
      <c r="Q552" s="404">
        <v>159.57758620689654</v>
      </c>
    </row>
    <row r="553" spans="1:17" ht="14.4" customHeight="1" x14ac:dyDescent="0.3">
      <c r="A553" s="399" t="s">
        <v>1488</v>
      </c>
      <c r="B553" s="400" t="s">
        <v>1310</v>
      </c>
      <c r="C553" s="400" t="s">
        <v>1311</v>
      </c>
      <c r="D553" s="400" t="s">
        <v>1326</v>
      </c>
      <c r="E553" s="400" t="s">
        <v>1327</v>
      </c>
      <c r="F553" s="403">
        <v>1</v>
      </c>
      <c r="G553" s="403">
        <v>1164</v>
      </c>
      <c r="H553" s="403">
        <v>1</v>
      </c>
      <c r="I553" s="403">
        <v>1164</v>
      </c>
      <c r="J553" s="403">
        <v>1</v>
      </c>
      <c r="K553" s="403">
        <v>1165</v>
      </c>
      <c r="L553" s="403">
        <v>1.0008591065292096</v>
      </c>
      <c r="M553" s="403">
        <v>1165</v>
      </c>
      <c r="N553" s="403"/>
      <c r="O553" s="403"/>
      <c r="P553" s="425"/>
      <c r="Q553" s="404"/>
    </row>
    <row r="554" spans="1:17" ht="14.4" customHeight="1" x14ac:dyDescent="0.3">
      <c r="A554" s="399" t="s">
        <v>1488</v>
      </c>
      <c r="B554" s="400" t="s">
        <v>1310</v>
      </c>
      <c r="C554" s="400" t="s">
        <v>1311</v>
      </c>
      <c r="D554" s="400" t="s">
        <v>1328</v>
      </c>
      <c r="E554" s="400" t="s">
        <v>1329</v>
      </c>
      <c r="F554" s="403">
        <v>144</v>
      </c>
      <c r="G554" s="403">
        <v>5616</v>
      </c>
      <c r="H554" s="403">
        <v>1</v>
      </c>
      <c r="I554" s="403">
        <v>39</v>
      </c>
      <c r="J554" s="403">
        <v>191</v>
      </c>
      <c r="K554" s="403">
        <v>7449</v>
      </c>
      <c r="L554" s="403">
        <v>1.3263888888888888</v>
      </c>
      <c r="M554" s="403">
        <v>39</v>
      </c>
      <c r="N554" s="403">
        <v>182</v>
      </c>
      <c r="O554" s="403">
        <v>7205</v>
      </c>
      <c r="P554" s="425">
        <v>1.2829415954415955</v>
      </c>
      <c r="Q554" s="404">
        <v>39.587912087912088</v>
      </c>
    </row>
    <row r="555" spans="1:17" ht="14.4" customHeight="1" x14ac:dyDescent="0.3">
      <c r="A555" s="399" t="s">
        <v>1488</v>
      </c>
      <c r="B555" s="400" t="s">
        <v>1310</v>
      </c>
      <c r="C555" s="400" t="s">
        <v>1311</v>
      </c>
      <c r="D555" s="400" t="s">
        <v>1332</v>
      </c>
      <c r="E555" s="400" t="s">
        <v>1333</v>
      </c>
      <c r="F555" s="403">
        <v>12</v>
      </c>
      <c r="G555" s="403">
        <v>4584</v>
      </c>
      <c r="H555" s="403">
        <v>1</v>
      </c>
      <c r="I555" s="403">
        <v>382</v>
      </c>
      <c r="J555" s="403">
        <v>7</v>
      </c>
      <c r="K555" s="403">
        <v>2674</v>
      </c>
      <c r="L555" s="403">
        <v>0.58333333333333337</v>
      </c>
      <c r="M555" s="403">
        <v>382</v>
      </c>
      <c r="N555" s="403">
        <v>4</v>
      </c>
      <c r="O555" s="403">
        <v>1532</v>
      </c>
      <c r="P555" s="425">
        <v>0.33420593368237345</v>
      </c>
      <c r="Q555" s="404">
        <v>383</v>
      </c>
    </row>
    <row r="556" spans="1:17" ht="14.4" customHeight="1" x14ac:dyDescent="0.3">
      <c r="A556" s="399" t="s">
        <v>1488</v>
      </c>
      <c r="B556" s="400" t="s">
        <v>1310</v>
      </c>
      <c r="C556" s="400" t="s">
        <v>1311</v>
      </c>
      <c r="D556" s="400" t="s">
        <v>1334</v>
      </c>
      <c r="E556" s="400" t="s">
        <v>1335</v>
      </c>
      <c r="F556" s="403">
        <v>9</v>
      </c>
      <c r="G556" s="403">
        <v>324</v>
      </c>
      <c r="H556" s="403">
        <v>1</v>
      </c>
      <c r="I556" s="403">
        <v>36</v>
      </c>
      <c r="J556" s="403"/>
      <c r="K556" s="403"/>
      <c r="L556" s="403"/>
      <c r="M556" s="403"/>
      <c r="N556" s="403"/>
      <c r="O556" s="403"/>
      <c r="P556" s="425"/>
      <c r="Q556" s="404"/>
    </row>
    <row r="557" spans="1:17" ht="14.4" customHeight="1" x14ac:dyDescent="0.3">
      <c r="A557" s="399" t="s">
        <v>1488</v>
      </c>
      <c r="B557" s="400" t="s">
        <v>1310</v>
      </c>
      <c r="C557" s="400" t="s">
        <v>1311</v>
      </c>
      <c r="D557" s="400" t="s">
        <v>1338</v>
      </c>
      <c r="E557" s="400" t="s">
        <v>1339</v>
      </c>
      <c r="F557" s="403">
        <v>12</v>
      </c>
      <c r="G557" s="403">
        <v>5328</v>
      </c>
      <c r="H557" s="403">
        <v>1</v>
      </c>
      <c r="I557" s="403">
        <v>444</v>
      </c>
      <c r="J557" s="403"/>
      <c r="K557" s="403"/>
      <c r="L557" s="403"/>
      <c r="M557" s="403"/>
      <c r="N557" s="403">
        <v>6</v>
      </c>
      <c r="O557" s="403">
        <v>2667</v>
      </c>
      <c r="P557" s="425">
        <v>0.50056306306306309</v>
      </c>
      <c r="Q557" s="404">
        <v>444.5</v>
      </c>
    </row>
    <row r="558" spans="1:17" ht="14.4" customHeight="1" x14ac:dyDescent="0.3">
      <c r="A558" s="399" t="s">
        <v>1488</v>
      </c>
      <c r="B558" s="400" t="s">
        <v>1310</v>
      </c>
      <c r="C558" s="400" t="s">
        <v>1311</v>
      </c>
      <c r="D558" s="400" t="s">
        <v>1340</v>
      </c>
      <c r="E558" s="400" t="s">
        <v>1341</v>
      </c>
      <c r="F558" s="403">
        <v>4</v>
      </c>
      <c r="G558" s="403">
        <v>160</v>
      </c>
      <c r="H558" s="403">
        <v>1</v>
      </c>
      <c r="I558" s="403">
        <v>40</v>
      </c>
      <c r="J558" s="403">
        <v>1</v>
      </c>
      <c r="K558" s="403">
        <v>41</v>
      </c>
      <c r="L558" s="403">
        <v>0.25624999999999998</v>
      </c>
      <c r="M558" s="403">
        <v>41</v>
      </c>
      <c r="N558" s="403">
        <v>1</v>
      </c>
      <c r="O558" s="403">
        <v>41</v>
      </c>
      <c r="P558" s="425">
        <v>0.25624999999999998</v>
      </c>
      <c r="Q558" s="404">
        <v>41</v>
      </c>
    </row>
    <row r="559" spans="1:17" ht="14.4" customHeight="1" x14ac:dyDescent="0.3">
      <c r="A559" s="399" t="s">
        <v>1488</v>
      </c>
      <c r="B559" s="400" t="s">
        <v>1310</v>
      </c>
      <c r="C559" s="400" t="s">
        <v>1311</v>
      </c>
      <c r="D559" s="400" t="s">
        <v>1342</v>
      </c>
      <c r="E559" s="400" t="s">
        <v>1343</v>
      </c>
      <c r="F559" s="403">
        <v>3</v>
      </c>
      <c r="G559" s="403">
        <v>1470</v>
      </c>
      <c r="H559" s="403">
        <v>1</v>
      </c>
      <c r="I559" s="403">
        <v>490</v>
      </c>
      <c r="J559" s="403">
        <v>4</v>
      </c>
      <c r="K559" s="403">
        <v>1960</v>
      </c>
      <c r="L559" s="403">
        <v>1.3333333333333333</v>
      </c>
      <c r="M559" s="403">
        <v>490</v>
      </c>
      <c r="N559" s="403">
        <v>14</v>
      </c>
      <c r="O559" s="403">
        <v>6869</v>
      </c>
      <c r="P559" s="425">
        <v>4.6727891156462587</v>
      </c>
      <c r="Q559" s="404">
        <v>490.64285714285717</v>
      </c>
    </row>
    <row r="560" spans="1:17" ht="14.4" customHeight="1" x14ac:dyDescent="0.3">
      <c r="A560" s="399" t="s">
        <v>1488</v>
      </c>
      <c r="B560" s="400" t="s">
        <v>1310</v>
      </c>
      <c r="C560" s="400" t="s">
        <v>1311</v>
      </c>
      <c r="D560" s="400" t="s">
        <v>1344</v>
      </c>
      <c r="E560" s="400" t="s">
        <v>1345</v>
      </c>
      <c r="F560" s="403"/>
      <c r="G560" s="403"/>
      <c r="H560" s="403"/>
      <c r="I560" s="403"/>
      <c r="J560" s="403">
        <v>15</v>
      </c>
      <c r="K560" s="403">
        <v>465</v>
      </c>
      <c r="L560" s="403"/>
      <c r="M560" s="403">
        <v>31</v>
      </c>
      <c r="N560" s="403">
        <v>7</v>
      </c>
      <c r="O560" s="403">
        <v>217</v>
      </c>
      <c r="P560" s="425"/>
      <c r="Q560" s="404">
        <v>31</v>
      </c>
    </row>
    <row r="561" spans="1:17" ht="14.4" customHeight="1" x14ac:dyDescent="0.3">
      <c r="A561" s="399" t="s">
        <v>1488</v>
      </c>
      <c r="B561" s="400" t="s">
        <v>1310</v>
      </c>
      <c r="C561" s="400" t="s">
        <v>1311</v>
      </c>
      <c r="D561" s="400" t="s">
        <v>1348</v>
      </c>
      <c r="E561" s="400" t="s">
        <v>1349</v>
      </c>
      <c r="F561" s="403">
        <v>1</v>
      </c>
      <c r="G561" s="403">
        <v>204</v>
      </c>
      <c r="H561" s="403">
        <v>1</v>
      </c>
      <c r="I561" s="403">
        <v>204</v>
      </c>
      <c r="J561" s="403">
        <v>1</v>
      </c>
      <c r="K561" s="403">
        <v>205</v>
      </c>
      <c r="L561" s="403">
        <v>1.0049019607843137</v>
      </c>
      <c r="M561" s="403">
        <v>205</v>
      </c>
      <c r="N561" s="403"/>
      <c r="O561" s="403"/>
      <c r="P561" s="425"/>
      <c r="Q561" s="404"/>
    </row>
    <row r="562" spans="1:17" ht="14.4" customHeight="1" x14ac:dyDescent="0.3">
      <c r="A562" s="399" t="s">
        <v>1488</v>
      </c>
      <c r="B562" s="400" t="s">
        <v>1310</v>
      </c>
      <c r="C562" s="400" t="s">
        <v>1311</v>
      </c>
      <c r="D562" s="400" t="s">
        <v>1350</v>
      </c>
      <c r="E562" s="400" t="s">
        <v>1351</v>
      </c>
      <c r="F562" s="403">
        <v>1</v>
      </c>
      <c r="G562" s="403">
        <v>376</v>
      </c>
      <c r="H562" s="403">
        <v>1</v>
      </c>
      <c r="I562" s="403">
        <v>376</v>
      </c>
      <c r="J562" s="403">
        <v>1</v>
      </c>
      <c r="K562" s="403">
        <v>377</v>
      </c>
      <c r="L562" s="403">
        <v>1.0026595744680851</v>
      </c>
      <c r="M562" s="403">
        <v>377</v>
      </c>
      <c r="N562" s="403"/>
      <c r="O562" s="403"/>
      <c r="P562" s="425"/>
      <c r="Q562" s="404"/>
    </row>
    <row r="563" spans="1:17" ht="14.4" customHeight="1" x14ac:dyDescent="0.3">
      <c r="A563" s="399" t="s">
        <v>1488</v>
      </c>
      <c r="B563" s="400" t="s">
        <v>1310</v>
      </c>
      <c r="C563" s="400" t="s">
        <v>1311</v>
      </c>
      <c r="D563" s="400" t="s">
        <v>1354</v>
      </c>
      <c r="E563" s="400" t="s">
        <v>1355</v>
      </c>
      <c r="F563" s="403"/>
      <c r="G563" s="403"/>
      <c r="H563" s="403"/>
      <c r="I563" s="403"/>
      <c r="J563" s="403"/>
      <c r="K563" s="403"/>
      <c r="L563" s="403"/>
      <c r="M563" s="403"/>
      <c r="N563" s="403">
        <v>2</v>
      </c>
      <c r="O563" s="403">
        <v>258</v>
      </c>
      <c r="P563" s="425"/>
      <c r="Q563" s="404">
        <v>129</v>
      </c>
    </row>
    <row r="564" spans="1:17" ht="14.4" customHeight="1" x14ac:dyDescent="0.3">
      <c r="A564" s="399" t="s">
        <v>1488</v>
      </c>
      <c r="B564" s="400" t="s">
        <v>1310</v>
      </c>
      <c r="C564" s="400" t="s">
        <v>1311</v>
      </c>
      <c r="D564" s="400" t="s">
        <v>1360</v>
      </c>
      <c r="E564" s="400" t="s">
        <v>1361</v>
      </c>
      <c r="F564" s="403">
        <v>72</v>
      </c>
      <c r="G564" s="403">
        <v>1152</v>
      </c>
      <c r="H564" s="403">
        <v>1</v>
      </c>
      <c r="I564" s="403">
        <v>16</v>
      </c>
      <c r="J564" s="403">
        <v>71</v>
      </c>
      <c r="K564" s="403">
        <v>1136</v>
      </c>
      <c r="L564" s="403">
        <v>0.98611111111111116</v>
      </c>
      <c r="M564" s="403">
        <v>16</v>
      </c>
      <c r="N564" s="403">
        <v>42</v>
      </c>
      <c r="O564" s="403">
        <v>672</v>
      </c>
      <c r="P564" s="425">
        <v>0.58333333333333337</v>
      </c>
      <c r="Q564" s="404">
        <v>16</v>
      </c>
    </row>
    <row r="565" spans="1:17" ht="14.4" customHeight="1" x14ac:dyDescent="0.3">
      <c r="A565" s="399" t="s">
        <v>1488</v>
      </c>
      <c r="B565" s="400" t="s">
        <v>1310</v>
      </c>
      <c r="C565" s="400" t="s">
        <v>1311</v>
      </c>
      <c r="D565" s="400" t="s">
        <v>1362</v>
      </c>
      <c r="E565" s="400" t="s">
        <v>1363</v>
      </c>
      <c r="F565" s="403">
        <v>1</v>
      </c>
      <c r="G565" s="403">
        <v>131</v>
      </c>
      <c r="H565" s="403">
        <v>1</v>
      </c>
      <c r="I565" s="403">
        <v>131</v>
      </c>
      <c r="J565" s="403">
        <v>1</v>
      </c>
      <c r="K565" s="403">
        <v>133</v>
      </c>
      <c r="L565" s="403">
        <v>1.0152671755725191</v>
      </c>
      <c r="M565" s="403">
        <v>133</v>
      </c>
      <c r="N565" s="403">
        <v>2</v>
      </c>
      <c r="O565" s="403">
        <v>266</v>
      </c>
      <c r="P565" s="425">
        <v>2.0305343511450382</v>
      </c>
      <c r="Q565" s="404">
        <v>133</v>
      </c>
    </row>
    <row r="566" spans="1:17" ht="14.4" customHeight="1" x14ac:dyDescent="0.3">
      <c r="A566" s="399" t="s">
        <v>1488</v>
      </c>
      <c r="B566" s="400" t="s">
        <v>1310</v>
      </c>
      <c r="C566" s="400" t="s">
        <v>1311</v>
      </c>
      <c r="D566" s="400" t="s">
        <v>1364</v>
      </c>
      <c r="E566" s="400" t="s">
        <v>1365</v>
      </c>
      <c r="F566" s="403">
        <v>13</v>
      </c>
      <c r="G566" s="403">
        <v>1313</v>
      </c>
      <c r="H566" s="403">
        <v>1</v>
      </c>
      <c r="I566" s="403">
        <v>101</v>
      </c>
      <c r="J566" s="403">
        <v>24</v>
      </c>
      <c r="K566" s="403">
        <v>2448</v>
      </c>
      <c r="L566" s="403">
        <v>1.8644325971058644</v>
      </c>
      <c r="M566" s="403">
        <v>102</v>
      </c>
      <c r="N566" s="403">
        <v>11</v>
      </c>
      <c r="O566" s="403">
        <v>1122</v>
      </c>
      <c r="P566" s="425">
        <v>0.85453160700685449</v>
      </c>
      <c r="Q566" s="404">
        <v>102</v>
      </c>
    </row>
    <row r="567" spans="1:17" ht="14.4" customHeight="1" x14ac:dyDescent="0.3">
      <c r="A567" s="399" t="s">
        <v>1488</v>
      </c>
      <c r="B567" s="400" t="s">
        <v>1310</v>
      </c>
      <c r="C567" s="400" t="s">
        <v>1311</v>
      </c>
      <c r="D567" s="400" t="s">
        <v>1368</v>
      </c>
      <c r="E567" s="400" t="s">
        <v>1369</v>
      </c>
      <c r="F567" s="403">
        <v>394</v>
      </c>
      <c r="G567" s="403">
        <v>44128</v>
      </c>
      <c r="H567" s="403">
        <v>1</v>
      </c>
      <c r="I567" s="403">
        <v>112</v>
      </c>
      <c r="J567" s="403">
        <v>396</v>
      </c>
      <c r="K567" s="403">
        <v>44748</v>
      </c>
      <c r="L567" s="403">
        <v>1.0140500362581581</v>
      </c>
      <c r="M567" s="403">
        <v>113</v>
      </c>
      <c r="N567" s="403">
        <v>281</v>
      </c>
      <c r="O567" s="403">
        <v>32017</v>
      </c>
      <c r="P567" s="425">
        <v>0.7255484046410442</v>
      </c>
      <c r="Q567" s="404">
        <v>113.93950177935943</v>
      </c>
    </row>
    <row r="568" spans="1:17" ht="14.4" customHeight="1" x14ac:dyDescent="0.3">
      <c r="A568" s="399" t="s">
        <v>1488</v>
      </c>
      <c r="B568" s="400" t="s">
        <v>1310</v>
      </c>
      <c r="C568" s="400" t="s">
        <v>1311</v>
      </c>
      <c r="D568" s="400" t="s">
        <v>1370</v>
      </c>
      <c r="E568" s="400" t="s">
        <v>1371</v>
      </c>
      <c r="F568" s="403">
        <v>67</v>
      </c>
      <c r="G568" s="403">
        <v>5561</v>
      </c>
      <c r="H568" s="403">
        <v>1</v>
      </c>
      <c r="I568" s="403">
        <v>83</v>
      </c>
      <c r="J568" s="403">
        <v>75</v>
      </c>
      <c r="K568" s="403">
        <v>6300</v>
      </c>
      <c r="L568" s="403">
        <v>1.1328897680273333</v>
      </c>
      <c r="M568" s="403">
        <v>84</v>
      </c>
      <c r="N568" s="403">
        <v>55</v>
      </c>
      <c r="O568" s="403">
        <v>4655</v>
      </c>
      <c r="P568" s="425">
        <v>0.83707966193130734</v>
      </c>
      <c r="Q568" s="404">
        <v>84.63636363636364</v>
      </c>
    </row>
    <row r="569" spans="1:17" ht="14.4" customHeight="1" x14ac:dyDescent="0.3">
      <c r="A569" s="399" t="s">
        <v>1488</v>
      </c>
      <c r="B569" s="400" t="s">
        <v>1310</v>
      </c>
      <c r="C569" s="400" t="s">
        <v>1311</v>
      </c>
      <c r="D569" s="400" t="s">
        <v>1372</v>
      </c>
      <c r="E569" s="400" t="s">
        <v>1373</v>
      </c>
      <c r="F569" s="403">
        <v>9</v>
      </c>
      <c r="G569" s="403">
        <v>855</v>
      </c>
      <c r="H569" s="403">
        <v>1</v>
      </c>
      <c r="I569" s="403">
        <v>95</v>
      </c>
      <c r="J569" s="403">
        <v>1</v>
      </c>
      <c r="K569" s="403">
        <v>96</v>
      </c>
      <c r="L569" s="403">
        <v>0.11228070175438597</v>
      </c>
      <c r="M569" s="403">
        <v>96</v>
      </c>
      <c r="N569" s="403"/>
      <c r="O569" s="403"/>
      <c r="P569" s="425"/>
      <c r="Q569" s="404"/>
    </row>
    <row r="570" spans="1:17" ht="14.4" customHeight="1" x14ac:dyDescent="0.3">
      <c r="A570" s="399" t="s">
        <v>1488</v>
      </c>
      <c r="B570" s="400" t="s">
        <v>1310</v>
      </c>
      <c r="C570" s="400" t="s">
        <v>1311</v>
      </c>
      <c r="D570" s="400" t="s">
        <v>1374</v>
      </c>
      <c r="E570" s="400" t="s">
        <v>1375</v>
      </c>
      <c r="F570" s="403">
        <v>46</v>
      </c>
      <c r="G570" s="403">
        <v>966</v>
      </c>
      <c r="H570" s="403">
        <v>1</v>
      </c>
      <c r="I570" s="403">
        <v>21</v>
      </c>
      <c r="J570" s="403">
        <v>40</v>
      </c>
      <c r="K570" s="403">
        <v>840</v>
      </c>
      <c r="L570" s="403">
        <v>0.86956521739130432</v>
      </c>
      <c r="M570" s="403">
        <v>21</v>
      </c>
      <c r="N570" s="403">
        <v>39</v>
      </c>
      <c r="O570" s="403">
        <v>819</v>
      </c>
      <c r="P570" s="425">
        <v>0.84782608695652173</v>
      </c>
      <c r="Q570" s="404">
        <v>21</v>
      </c>
    </row>
    <row r="571" spans="1:17" ht="14.4" customHeight="1" x14ac:dyDescent="0.3">
      <c r="A571" s="399" t="s">
        <v>1488</v>
      </c>
      <c r="B571" s="400" t="s">
        <v>1310</v>
      </c>
      <c r="C571" s="400" t="s">
        <v>1311</v>
      </c>
      <c r="D571" s="400" t="s">
        <v>1376</v>
      </c>
      <c r="E571" s="400" t="s">
        <v>1377</v>
      </c>
      <c r="F571" s="403">
        <v>102</v>
      </c>
      <c r="G571" s="403">
        <v>49572</v>
      </c>
      <c r="H571" s="403">
        <v>1</v>
      </c>
      <c r="I571" s="403">
        <v>486</v>
      </c>
      <c r="J571" s="403">
        <v>152</v>
      </c>
      <c r="K571" s="403">
        <v>73872</v>
      </c>
      <c r="L571" s="403">
        <v>1.4901960784313726</v>
      </c>
      <c r="M571" s="403">
        <v>486</v>
      </c>
      <c r="N571" s="403">
        <v>81</v>
      </c>
      <c r="O571" s="403">
        <v>39392</v>
      </c>
      <c r="P571" s="425">
        <v>0.794642136690067</v>
      </c>
      <c r="Q571" s="404">
        <v>486.32098765432102</v>
      </c>
    </row>
    <row r="572" spans="1:17" ht="14.4" customHeight="1" x14ac:dyDescent="0.3">
      <c r="A572" s="399" t="s">
        <v>1488</v>
      </c>
      <c r="B572" s="400" t="s">
        <v>1310</v>
      </c>
      <c r="C572" s="400" t="s">
        <v>1311</v>
      </c>
      <c r="D572" s="400" t="s">
        <v>1384</v>
      </c>
      <c r="E572" s="400" t="s">
        <v>1385</v>
      </c>
      <c r="F572" s="403">
        <v>13</v>
      </c>
      <c r="G572" s="403">
        <v>520</v>
      </c>
      <c r="H572" s="403">
        <v>1</v>
      </c>
      <c r="I572" s="403">
        <v>40</v>
      </c>
      <c r="J572" s="403">
        <v>17</v>
      </c>
      <c r="K572" s="403">
        <v>680</v>
      </c>
      <c r="L572" s="403">
        <v>1.3076923076923077</v>
      </c>
      <c r="M572" s="403">
        <v>40</v>
      </c>
      <c r="N572" s="403">
        <v>20</v>
      </c>
      <c r="O572" s="403">
        <v>812</v>
      </c>
      <c r="P572" s="425">
        <v>1.5615384615384615</v>
      </c>
      <c r="Q572" s="404">
        <v>40.6</v>
      </c>
    </row>
    <row r="573" spans="1:17" ht="14.4" customHeight="1" x14ac:dyDescent="0.3">
      <c r="A573" s="399" t="s">
        <v>1488</v>
      </c>
      <c r="B573" s="400" t="s">
        <v>1310</v>
      </c>
      <c r="C573" s="400" t="s">
        <v>1311</v>
      </c>
      <c r="D573" s="400" t="s">
        <v>1394</v>
      </c>
      <c r="E573" s="400" t="s">
        <v>1395</v>
      </c>
      <c r="F573" s="403">
        <v>3</v>
      </c>
      <c r="G573" s="403">
        <v>2283</v>
      </c>
      <c r="H573" s="403">
        <v>1</v>
      </c>
      <c r="I573" s="403">
        <v>761</v>
      </c>
      <c r="J573" s="403"/>
      <c r="K573" s="403"/>
      <c r="L573" s="403"/>
      <c r="M573" s="403"/>
      <c r="N573" s="403"/>
      <c r="O573" s="403"/>
      <c r="P573" s="425"/>
      <c r="Q573" s="404"/>
    </row>
    <row r="574" spans="1:17" ht="14.4" customHeight="1" x14ac:dyDescent="0.3">
      <c r="A574" s="399" t="s">
        <v>1488</v>
      </c>
      <c r="B574" s="400" t="s">
        <v>1310</v>
      </c>
      <c r="C574" s="400" t="s">
        <v>1311</v>
      </c>
      <c r="D574" s="400" t="s">
        <v>1396</v>
      </c>
      <c r="E574" s="400" t="s">
        <v>1397</v>
      </c>
      <c r="F574" s="403">
        <v>1</v>
      </c>
      <c r="G574" s="403">
        <v>2013</v>
      </c>
      <c r="H574" s="403">
        <v>1</v>
      </c>
      <c r="I574" s="403">
        <v>2013</v>
      </c>
      <c r="J574" s="403"/>
      <c r="K574" s="403"/>
      <c r="L574" s="403"/>
      <c r="M574" s="403"/>
      <c r="N574" s="403"/>
      <c r="O574" s="403"/>
      <c r="P574" s="425"/>
      <c r="Q574" s="404"/>
    </row>
    <row r="575" spans="1:17" ht="14.4" customHeight="1" x14ac:dyDescent="0.3">
      <c r="A575" s="399" t="s">
        <v>1488</v>
      </c>
      <c r="B575" s="400" t="s">
        <v>1310</v>
      </c>
      <c r="C575" s="400" t="s">
        <v>1311</v>
      </c>
      <c r="D575" s="400" t="s">
        <v>1398</v>
      </c>
      <c r="E575" s="400" t="s">
        <v>1399</v>
      </c>
      <c r="F575" s="403">
        <v>60</v>
      </c>
      <c r="G575" s="403">
        <v>36180</v>
      </c>
      <c r="H575" s="403">
        <v>1</v>
      </c>
      <c r="I575" s="403">
        <v>603</v>
      </c>
      <c r="J575" s="403">
        <v>49</v>
      </c>
      <c r="K575" s="403">
        <v>29596</v>
      </c>
      <c r="L575" s="403">
        <v>0.8180210060807076</v>
      </c>
      <c r="M575" s="403">
        <v>604</v>
      </c>
      <c r="N575" s="403">
        <v>49</v>
      </c>
      <c r="O575" s="403">
        <v>29668</v>
      </c>
      <c r="P575" s="425">
        <v>0.82001105583195133</v>
      </c>
      <c r="Q575" s="404">
        <v>605.46938775510205</v>
      </c>
    </row>
    <row r="576" spans="1:17" ht="14.4" customHeight="1" x14ac:dyDescent="0.3">
      <c r="A576" s="399" t="s">
        <v>1488</v>
      </c>
      <c r="B576" s="400" t="s">
        <v>1310</v>
      </c>
      <c r="C576" s="400" t="s">
        <v>1311</v>
      </c>
      <c r="D576" s="400" t="s">
        <v>1404</v>
      </c>
      <c r="E576" s="400" t="s">
        <v>1405</v>
      </c>
      <c r="F576" s="403">
        <v>3</v>
      </c>
      <c r="G576" s="403">
        <v>1515</v>
      </c>
      <c r="H576" s="403">
        <v>1</v>
      </c>
      <c r="I576" s="403">
        <v>505</v>
      </c>
      <c r="J576" s="403">
        <v>17</v>
      </c>
      <c r="K576" s="403">
        <v>8602</v>
      </c>
      <c r="L576" s="403">
        <v>5.6778877887788779</v>
      </c>
      <c r="M576" s="403">
        <v>506</v>
      </c>
      <c r="N576" s="403">
        <v>6</v>
      </c>
      <c r="O576" s="403">
        <v>3036</v>
      </c>
      <c r="P576" s="425">
        <v>2.003960396039604</v>
      </c>
      <c r="Q576" s="404">
        <v>506</v>
      </c>
    </row>
    <row r="577" spans="1:17" ht="14.4" customHeight="1" x14ac:dyDescent="0.3">
      <c r="A577" s="399" t="s">
        <v>1488</v>
      </c>
      <c r="B577" s="400" t="s">
        <v>1310</v>
      </c>
      <c r="C577" s="400" t="s">
        <v>1311</v>
      </c>
      <c r="D577" s="400" t="s">
        <v>1418</v>
      </c>
      <c r="E577" s="400" t="s">
        <v>1419</v>
      </c>
      <c r="F577" s="403">
        <v>28</v>
      </c>
      <c r="G577" s="403">
        <v>4228</v>
      </c>
      <c r="H577" s="403">
        <v>1</v>
      </c>
      <c r="I577" s="403">
        <v>151</v>
      </c>
      <c r="J577" s="403">
        <v>2</v>
      </c>
      <c r="K577" s="403">
        <v>304</v>
      </c>
      <c r="L577" s="403">
        <v>7.1901608325449382E-2</v>
      </c>
      <c r="M577" s="403">
        <v>152</v>
      </c>
      <c r="N577" s="403">
        <v>8</v>
      </c>
      <c r="O577" s="403">
        <v>1216</v>
      </c>
      <c r="P577" s="425">
        <v>0.28760643330179753</v>
      </c>
      <c r="Q577" s="404">
        <v>152</v>
      </c>
    </row>
    <row r="578" spans="1:17" ht="14.4" customHeight="1" x14ac:dyDescent="0.3">
      <c r="A578" s="399" t="s">
        <v>1488</v>
      </c>
      <c r="B578" s="400" t="s">
        <v>1310</v>
      </c>
      <c r="C578" s="400" t="s">
        <v>1311</v>
      </c>
      <c r="D578" s="400" t="s">
        <v>1420</v>
      </c>
      <c r="E578" s="400" t="s">
        <v>1421</v>
      </c>
      <c r="F578" s="403">
        <v>1</v>
      </c>
      <c r="G578" s="403">
        <v>27</v>
      </c>
      <c r="H578" s="403">
        <v>1</v>
      </c>
      <c r="I578" s="403">
        <v>27</v>
      </c>
      <c r="J578" s="403"/>
      <c r="K578" s="403"/>
      <c r="L578" s="403"/>
      <c r="M578" s="403"/>
      <c r="N578" s="403"/>
      <c r="O578" s="403"/>
      <c r="P578" s="425"/>
      <c r="Q578" s="404"/>
    </row>
    <row r="579" spans="1:17" ht="14.4" customHeight="1" x14ac:dyDescent="0.3">
      <c r="A579" s="399" t="s">
        <v>1489</v>
      </c>
      <c r="B579" s="400" t="s">
        <v>1310</v>
      </c>
      <c r="C579" s="400" t="s">
        <v>1311</v>
      </c>
      <c r="D579" s="400" t="s">
        <v>1312</v>
      </c>
      <c r="E579" s="400" t="s">
        <v>1313</v>
      </c>
      <c r="F579" s="403">
        <v>493</v>
      </c>
      <c r="G579" s="403">
        <v>77894</v>
      </c>
      <c r="H579" s="403">
        <v>1</v>
      </c>
      <c r="I579" s="403">
        <v>158</v>
      </c>
      <c r="J579" s="403">
        <v>495</v>
      </c>
      <c r="K579" s="403">
        <v>78705</v>
      </c>
      <c r="L579" s="403">
        <v>1.0104115849744524</v>
      </c>
      <c r="M579" s="403">
        <v>159</v>
      </c>
      <c r="N579" s="403">
        <v>505</v>
      </c>
      <c r="O579" s="403">
        <v>80505</v>
      </c>
      <c r="P579" s="425">
        <v>1.0335199116748401</v>
      </c>
      <c r="Q579" s="404">
        <v>159.41584158415841</v>
      </c>
    </row>
    <row r="580" spans="1:17" ht="14.4" customHeight="1" x14ac:dyDescent="0.3">
      <c r="A580" s="399" t="s">
        <v>1489</v>
      </c>
      <c r="B580" s="400" t="s">
        <v>1310</v>
      </c>
      <c r="C580" s="400" t="s">
        <v>1311</v>
      </c>
      <c r="D580" s="400" t="s">
        <v>1328</v>
      </c>
      <c r="E580" s="400" t="s">
        <v>1329</v>
      </c>
      <c r="F580" s="403">
        <v>39</v>
      </c>
      <c r="G580" s="403">
        <v>1521</v>
      </c>
      <c r="H580" s="403">
        <v>1</v>
      </c>
      <c r="I580" s="403">
        <v>39</v>
      </c>
      <c r="J580" s="403">
        <v>33</v>
      </c>
      <c r="K580" s="403">
        <v>1287</v>
      </c>
      <c r="L580" s="403">
        <v>0.84615384615384615</v>
      </c>
      <c r="M580" s="403">
        <v>39</v>
      </c>
      <c r="N580" s="403">
        <v>60</v>
      </c>
      <c r="O580" s="403">
        <v>2366</v>
      </c>
      <c r="P580" s="425">
        <v>1.5555555555555556</v>
      </c>
      <c r="Q580" s="404">
        <v>39.43333333333333</v>
      </c>
    </row>
    <row r="581" spans="1:17" ht="14.4" customHeight="1" x14ac:dyDescent="0.3">
      <c r="A581" s="399" t="s">
        <v>1489</v>
      </c>
      <c r="B581" s="400" t="s">
        <v>1310</v>
      </c>
      <c r="C581" s="400" t="s">
        <v>1311</v>
      </c>
      <c r="D581" s="400" t="s">
        <v>1330</v>
      </c>
      <c r="E581" s="400" t="s">
        <v>1331</v>
      </c>
      <c r="F581" s="403">
        <v>1</v>
      </c>
      <c r="G581" s="403">
        <v>404</v>
      </c>
      <c r="H581" s="403">
        <v>1</v>
      </c>
      <c r="I581" s="403">
        <v>404</v>
      </c>
      <c r="J581" s="403"/>
      <c r="K581" s="403"/>
      <c r="L581" s="403"/>
      <c r="M581" s="403"/>
      <c r="N581" s="403"/>
      <c r="O581" s="403"/>
      <c r="P581" s="425"/>
      <c r="Q581" s="404"/>
    </row>
    <row r="582" spans="1:17" ht="14.4" customHeight="1" x14ac:dyDescent="0.3">
      <c r="A582" s="399" t="s">
        <v>1489</v>
      </c>
      <c r="B582" s="400" t="s">
        <v>1310</v>
      </c>
      <c r="C582" s="400" t="s">
        <v>1311</v>
      </c>
      <c r="D582" s="400" t="s">
        <v>1332</v>
      </c>
      <c r="E582" s="400" t="s">
        <v>1333</v>
      </c>
      <c r="F582" s="403">
        <v>8</v>
      </c>
      <c r="G582" s="403">
        <v>3056</v>
      </c>
      <c r="H582" s="403">
        <v>1</v>
      </c>
      <c r="I582" s="403">
        <v>382</v>
      </c>
      <c r="J582" s="403">
        <v>1</v>
      </c>
      <c r="K582" s="403">
        <v>382</v>
      </c>
      <c r="L582" s="403">
        <v>0.125</v>
      </c>
      <c r="M582" s="403">
        <v>382</v>
      </c>
      <c r="N582" s="403">
        <v>3</v>
      </c>
      <c r="O582" s="403">
        <v>1146</v>
      </c>
      <c r="P582" s="425">
        <v>0.375</v>
      </c>
      <c r="Q582" s="404">
        <v>382</v>
      </c>
    </row>
    <row r="583" spans="1:17" ht="14.4" customHeight="1" x14ac:dyDescent="0.3">
      <c r="A583" s="399" t="s">
        <v>1489</v>
      </c>
      <c r="B583" s="400" t="s">
        <v>1310</v>
      </c>
      <c r="C583" s="400" t="s">
        <v>1311</v>
      </c>
      <c r="D583" s="400" t="s">
        <v>1334</v>
      </c>
      <c r="E583" s="400" t="s">
        <v>1335</v>
      </c>
      <c r="F583" s="403"/>
      <c r="G583" s="403"/>
      <c r="H583" s="403"/>
      <c r="I583" s="403"/>
      <c r="J583" s="403"/>
      <c r="K583" s="403"/>
      <c r="L583" s="403"/>
      <c r="M583" s="403"/>
      <c r="N583" s="403">
        <v>11</v>
      </c>
      <c r="O583" s="403">
        <v>407</v>
      </c>
      <c r="P583" s="425"/>
      <c r="Q583" s="404">
        <v>37</v>
      </c>
    </row>
    <row r="584" spans="1:17" ht="14.4" customHeight="1" x14ac:dyDescent="0.3">
      <c r="A584" s="399" t="s">
        <v>1489</v>
      </c>
      <c r="B584" s="400" t="s">
        <v>1310</v>
      </c>
      <c r="C584" s="400" t="s">
        <v>1311</v>
      </c>
      <c r="D584" s="400" t="s">
        <v>1338</v>
      </c>
      <c r="E584" s="400" t="s">
        <v>1339</v>
      </c>
      <c r="F584" s="403">
        <v>3</v>
      </c>
      <c r="G584" s="403">
        <v>1332</v>
      </c>
      <c r="H584" s="403">
        <v>1</v>
      </c>
      <c r="I584" s="403">
        <v>444</v>
      </c>
      <c r="J584" s="403"/>
      <c r="K584" s="403"/>
      <c r="L584" s="403"/>
      <c r="M584" s="403"/>
      <c r="N584" s="403"/>
      <c r="O584" s="403"/>
      <c r="P584" s="425"/>
      <c r="Q584" s="404"/>
    </row>
    <row r="585" spans="1:17" ht="14.4" customHeight="1" x14ac:dyDescent="0.3">
      <c r="A585" s="399" t="s">
        <v>1489</v>
      </c>
      <c r="B585" s="400" t="s">
        <v>1310</v>
      </c>
      <c r="C585" s="400" t="s">
        <v>1311</v>
      </c>
      <c r="D585" s="400" t="s">
        <v>1340</v>
      </c>
      <c r="E585" s="400" t="s">
        <v>1341</v>
      </c>
      <c r="F585" s="403">
        <v>1</v>
      </c>
      <c r="G585" s="403">
        <v>40</v>
      </c>
      <c r="H585" s="403">
        <v>1</v>
      </c>
      <c r="I585" s="403">
        <v>40</v>
      </c>
      <c r="J585" s="403"/>
      <c r="K585" s="403"/>
      <c r="L585" s="403"/>
      <c r="M585" s="403"/>
      <c r="N585" s="403">
        <v>1</v>
      </c>
      <c r="O585" s="403">
        <v>41</v>
      </c>
      <c r="P585" s="425">
        <v>1.0249999999999999</v>
      </c>
      <c r="Q585" s="404">
        <v>41</v>
      </c>
    </row>
    <row r="586" spans="1:17" ht="14.4" customHeight="1" x14ac:dyDescent="0.3">
      <c r="A586" s="399" t="s">
        <v>1489</v>
      </c>
      <c r="B586" s="400" t="s">
        <v>1310</v>
      </c>
      <c r="C586" s="400" t="s">
        <v>1311</v>
      </c>
      <c r="D586" s="400" t="s">
        <v>1342</v>
      </c>
      <c r="E586" s="400" t="s">
        <v>1343</v>
      </c>
      <c r="F586" s="403">
        <v>2</v>
      </c>
      <c r="G586" s="403">
        <v>980</v>
      </c>
      <c r="H586" s="403">
        <v>1</v>
      </c>
      <c r="I586" s="403">
        <v>490</v>
      </c>
      <c r="J586" s="403"/>
      <c r="K586" s="403"/>
      <c r="L586" s="403"/>
      <c r="M586" s="403"/>
      <c r="N586" s="403">
        <v>2</v>
      </c>
      <c r="O586" s="403">
        <v>980</v>
      </c>
      <c r="P586" s="425">
        <v>1</v>
      </c>
      <c r="Q586" s="404">
        <v>490</v>
      </c>
    </row>
    <row r="587" spans="1:17" ht="14.4" customHeight="1" x14ac:dyDescent="0.3">
      <c r="A587" s="399" t="s">
        <v>1489</v>
      </c>
      <c r="B587" s="400" t="s">
        <v>1310</v>
      </c>
      <c r="C587" s="400" t="s">
        <v>1311</v>
      </c>
      <c r="D587" s="400" t="s">
        <v>1344</v>
      </c>
      <c r="E587" s="400" t="s">
        <v>1345</v>
      </c>
      <c r="F587" s="403">
        <v>8</v>
      </c>
      <c r="G587" s="403">
        <v>248</v>
      </c>
      <c r="H587" s="403">
        <v>1</v>
      </c>
      <c r="I587" s="403">
        <v>31</v>
      </c>
      <c r="J587" s="403">
        <v>6</v>
      </c>
      <c r="K587" s="403">
        <v>186</v>
      </c>
      <c r="L587" s="403">
        <v>0.75</v>
      </c>
      <c r="M587" s="403">
        <v>31</v>
      </c>
      <c r="N587" s="403">
        <v>13</v>
      </c>
      <c r="O587" s="403">
        <v>403</v>
      </c>
      <c r="P587" s="425">
        <v>1.625</v>
      </c>
      <c r="Q587" s="404">
        <v>31</v>
      </c>
    </row>
    <row r="588" spans="1:17" ht="14.4" customHeight="1" x14ac:dyDescent="0.3">
      <c r="A588" s="399" t="s">
        <v>1489</v>
      </c>
      <c r="B588" s="400" t="s">
        <v>1310</v>
      </c>
      <c r="C588" s="400" t="s">
        <v>1311</v>
      </c>
      <c r="D588" s="400" t="s">
        <v>1348</v>
      </c>
      <c r="E588" s="400" t="s">
        <v>1349</v>
      </c>
      <c r="F588" s="403"/>
      <c r="G588" s="403"/>
      <c r="H588" s="403"/>
      <c r="I588" s="403"/>
      <c r="J588" s="403">
        <v>1</v>
      </c>
      <c r="K588" s="403">
        <v>205</v>
      </c>
      <c r="L588" s="403"/>
      <c r="M588" s="403">
        <v>205</v>
      </c>
      <c r="N588" s="403"/>
      <c r="O588" s="403"/>
      <c r="P588" s="425"/>
      <c r="Q588" s="404"/>
    </row>
    <row r="589" spans="1:17" ht="14.4" customHeight="1" x14ac:dyDescent="0.3">
      <c r="A589" s="399" t="s">
        <v>1489</v>
      </c>
      <c r="B589" s="400" t="s">
        <v>1310</v>
      </c>
      <c r="C589" s="400" t="s">
        <v>1311</v>
      </c>
      <c r="D589" s="400" t="s">
        <v>1350</v>
      </c>
      <c r="E589" s="400" t="s">
        <v>1351</v>
      </c>
      <c r="F589" s="403"/>
      <c r="G589" s="403"/>
      <c r="H589" s="403"/>
      <c r="I589" s="403"/>
      <c r="J589" s="403">
        <v>1</v>
      </c>
      <c r="K589" s="403">
        <v>377</v>
      </c>
      <c r="L589" s="403"/>
      <c r="M589" s="403">
        <v>377</v>
      </c>
      <c r="N589" s="403">
        <v>1</v>
      </c>
      <c r="O589" s="403">
        <v>379</v>
      </c>
      <c r="P589" s="425"/>
      <c r="Q589" s="404">
        <v>379</v>
      </c>
    </row>
    <row r="590" spans="1:17" ht="14.4" customHeight="1" x14ac:dyDescent="0.3">
      <c r="A590" s="399" t="s">
        <v>1489</v>
      </c>
      <c r="B590" s="400" t="s">
        <v>1310</v>
      </c>
      <c r="C590" s="400" t="s">
        <v>1311</v>
      </c>
      <c r="D590" s="400" t="s">
        <v>1360</v>
      </c>
      <c r="E590" s="400" t="s">
        <v>1361</v>
      </c>
      <c r="F590" s="403">
        <v>20</v>
      </c>
      <c r="G590" s="403">
        <v>320</v>
      </c>
      <c r="H590" s="403">
        <v>1</v>
      </c>
      <c r="I590" s="403">
        <v>16</v>
      </c>
      <c r="J590" s="403">
        <v>2</v>
      </c>
      <c r="K590" s="403">
        <v>32</v>
      </c>
      <c r="L590" s="403">
        <v>0.1</v>
      </c>
      <c r="M590" s="403">
        <v>16</v>
      </c>
      <c r="N590" s="403">
        <v>13</v>
      </c>
      <c r="O590" s="403">
        <v>208</v>
      </c>
      <c r="P590" s="425">
        <v>0.65</v>
      </c>
      <c r="Q590" s="404">
        <v>16</v>
      </c>
    </row>
    <row r="591" spans="1:17" ht="14.4" customHeight="1" x14ac:dyDescent="0.3">
      <c r="A591" s="399" t="s">
        <v>1489</v>
      </c>
      <c r="B591" s="400" t="s">
        <v>1310</v>
      </c>
      <c r="C591" s="400" t="s">
        <v>1311</v>
      </c>
      <c r="D591" s="400" t="s">
        <v>1364</v>
      </c>
      <c r="E591" s="400" t="s">
        <v>1365</v>
      </c>
      <c r="F591" s="403"/>
      <c r="G591" s="403"/>
      <c r="H591" s="403"/>
      <c r="I591" s="403"/>
      <c r="J591" s="403"/>
      <c r="K591" s="403"/>
      <c r="L591" s="403"/>
      <c r="M591" s="403"/>
      <c r="N591" s="403">
        <v>4</v>
      </c>
      <c r="O591" s="403">
        <v>409</v>
      </c>
      <c r="P591" s="425"/>
      <c r="Q591" s="404">
        <v>102.25</v>
      </c>
    </row>
    <row r="592" spans="1:17" ht="14.4" customHeight="1" x14ac:dyDescent="0.3">
      <c r="A592" s="399" t="s">
        <v>1489</v>
      </c>
      <c r="B592" s="400" t="s">
        <v>1310</v>
      </c>
      <c r="C592" s="400" t="s">
        <v>1311</v>
      </c>
      <c r="D592" s="400" t="s">
        <v>1368</v>
      </c>
      <c r="E592" s="400" t="s">
        <v>1369</v>
      </c>
      <c r="F592" s="403">
        <v>124</v>
      </c>
      <c r="G592" s="403">
        <v>13888</v>
      </c>
      <c r="H592" s="403">
        <v>1</v>
      </c>
      <c r="I592" s="403">
        <v>112</v>
      </c>
      <c r="J592" s="403">
        <v>136</v>
      </c>
      <c r="K592" s="403">
        <v>15368</v>
      </c>
      <c r="L592" s="403">
        <v>1.1065668202764978</v>
      </c>
      <c r="M592" s="403">
        <v>113</v>
      </c>
      <c r="N592" s="403">
        <v>186</v>
      </c>
      <c r="O592" s="403">
        <v>21162</v>
      </c>
      <c r="P592" s="425">
        <v>1.5237615207373272</v>
      </c>
      <c r="Q592" s="404">
        <v>113.7741935483871</v>
      </c>
    </row>
    <row r="593" spans="1:17" ht="14.4" customHeight="1" x14ac:dyDescent="0.3">
      <c r="A593" s="399" t="s">
        <v>1489</v>
      </c>
      <c r="B593" s="400" t="s">
        <v>1310</v>
      </c>
      <c r="C593" s="400" t="s">
        <v>1311</v>
      </c>
      <c r="D593" s="400" t="s">
        <v>1370</v>
      </c>
      <c r="E593" s="400" t="s">
        <v>1371</v>
      </c>
      <c r="F593" s="403">
        <v>36</v>
      </c>
      <c r="G593" s="403">
        <v>2988</v>
      </c>
      <c r="H593" s="403">
        <v>1</v>
      </c>
      <c r="I593" s="403">
        <v>83</v>
      </c>
      <c r="J593" s="403">
        <v>39</v>
      </c>
      <c r="K593" s="403">
        <v>3276</v>
      </c>
      <c r="L593" s="403">
        <v>1.0963855421686748</v>
      </c>
      <c r="M593" s="403">
        <v>84</v>
      </c>
      <c r="N593" s="403">
        <v>88</v>
      </c>
      <c r="O593" s="403">
        <v>7423</v>
      </c>
      <c r="P593" s="425">
        <v>2.4842704149933064</v>
      </c>
      <c r="Q593" s="404">
        <v>84.352272727272734</v>
      </c>
    </row>
    <row r="594" spans="1:17" ht="14.4" customHeight="1" x14ac:dyDescent="0.3">
      <c r="A594" s="399" t="s">
        <v>1489</v>
      </c>
      <c r="B594" s="400" t="s">
        <v>1310</v>
      </c>
      <c r="C594" s="400" t="s">
        <v>1311</v>
      </c>
      <c r="D594" s="400" t="s">
        <v>1374</v>
      </c>
      <c r="E594" s="400" t="s">
        <v>1375</v>
      </c>
      <c r="F594" s="403">
        <v>18</v>
      </c>
      <c r="G594" s="403">
        <v>378</v>
      </c>
      <c r="H594" s="403">
        <v>1</v>
      </c>
      <c r="I594" s="403">
        <v>21</v>
      </c>
      <c r="J594" s="403">
        <v>12</v>
      </c>
      <c r="K594" s="403">
        <v>252</v>
      </c>
      <c r="L594" s="403">
        <v>0.66666666666666663</v>
      </c>
      <c r="M594" s="403">
        <v>21</v>
      </c>
      <c r="N594" s="403">
        <v>23</v>
      </c>
      <c r="O594" s="403">
        <v>483</v>
      </c>
      <c r="P594" s="425">
        <v>1.2777777777777777</v>
      </c>
      <c r="Q594" s="404">
        <v>21</v>
      </c>
    </row>
    <row r="595" spans="1:17" ht="14.4" customHeight="1" x14ac:dyDescent="0.3">
      <c r="A595" s="399" t="s">
        <v>1489</v>
      </c>
      <c r="B595" s="400" t="s">
        <v>1310</v>
      </c>
      <c r="C595" s="400" t="s">
        <v>1311</v>
      </c>
      <c r="D595" s="400" t="s">
        <v>1376</v>
      </c>
      <c r="E595" s="400" t="s">
        <v>1377</v>
      </c>
      <c r="F595" s="403">
        <v>17</v>
      </c>
      <c r="G595" s="403">
        <v>8262</v>
      </c>
      <c r="H595" s="403">
        <v>1</v>
      </c>
      <c r="I595" s="403">
        <v>486</v>
      </c>
      <c r="J595" s="403"/>
      <c r="K595" s="403"/>
      <c r="L595" s="403"/>
      <c r="M595" s="403"/>
      <c r="N595" s="403">
        <v>5</v>
      </c>
      <c r="O595" s="403">
        <v>2430</v>
      </c>
      <c r="P595" s="425">
        <v>0.29411764705882354</v>
      </c>
      <c r="Q595" s="404">
        <v>486</v>
      </c>
    </row>
    <row r="596" spans="1:17" ht="14.4" customHeight="1" x14ac:dyDescent="0.3">
      <c r="A596" s="399" t="s">
        <v>1489</v>
      </c>
      <c r="B596" s="400" t="s">
        <v>1310</v>
      </c>
      <c r="C596" s="400" t="s">
        <v>1311</v>
      </c>
      <c r="D596" s="400" t="s">
        <v>1384</v>
      </c>
      <c r="E596" s="400" t="s">
        <v>1385</v>
      </c>
      <c r="F596" s="403">
        <v>25</v>
      </c>
      <c r="G596" s="403">
        <v>1000</v>
      </c>
      <c r="H596" s="403">
        <v>1</v>
      </c>
      <c r="I596" s="403">
        <v>40</v>
      </c>
      <c r="J596" s="403">
        <v>25</v>
      </c>
      <c r="K596" s="403">
        <v>1000</v>
      </c>
      <c r="L596" s="403">
        <v>1</v>
      </c>
      <c r="M596" s="403">
        <v>40</v>
      </c>
      <c r="N596" s="403">
        <v>40</v>
      </c>
      <c r="O596" s="403">
        <v>1617</v>
      </c>
      <c r="P596" s="425">
        <v>1.617</v>
      </c>
      <c r="Q596" s="404">
        <v>40.424999999999997</v>
      </c>
    </row>
    <row r="597" spans="1:17" ht="14.4" customHeight="1" x14ac:dyDescent="0.3">
      <c r="A597" s="399" t="s">
        <v>1489</v>
      </c>
      <c r="B597" s="400" t="s">
        <v>1310</v>
      </c>
      <c r="C597" s="400" t="s">
        <v>1311</v>
      </c>
      <c r="D597" s="400" t="s">
        <v>1398</v>
      </c>
      <c r="E597" s="400" t="s">
        <v>1399</v>
      </c>
      <c r="F597" s="403"/>
      <c r="G597" s="403"/>
      <c r="H597" s="403"/>
      <c r="I597" s="403"/>
      <c r="J597" s="403"/>
      <c r="K597" s="403"/>
      <c r="L597" s="403"/>
      <c r="M597" s="403"/>
      <c r="N597" s="403">
        <v>1</v>
      </c>
      <c r="O597" s="403">
        <v>604</v>
      </c>
      <c r="P597" s="425"/>
      <c r="Q597" s="404">
        <v>604</v>
      </c>
    </row>
    <row r="598" spans="1:17" ht="14.4" customHeight="1" x14ac:dyDescent="0.3">
      <c r="A598" s="399" t="s">
        <v>1489</v>
      </c>
      <c r="B598" s="400" t="s">
        <v>1310</v>
      </c>
      <c r="C598" s="400" t="s">
        <v>1311</v>
      </c>
      <c r="D598" s="400" t="s">
        <v>1400</v>
      </c>
      <c r="E598" s="400" t="s">
        <v>1401</v>
      </c>
      <c r="F598" s="403">
        <v>1</v>
      </c>
      <c r="G598" s="403">
        <v>961</v>
      </c>
      <c r="H598" s="403">
        <v>1</v>
      </c>
      <c r="I598" s="403">
        <v>961</v>
      </c>
      <c r="J598" s="403"/>
      <c r="K598" s="403"/>
      <c r="L598" s="403"/>
      <c r="M598" s="403"/>
      <c r="N598" s="403"/>
      <c r="O598" s="403"/>
      <c r="P598" s="425"/>
      <c r="Q598" s="404"/>
    </row>
    <row r="599" spans="1:17" ht="14.4" customHeight="1" x14ac:dyDescent="0.3">
      <c r="A599" s="399" t="s">
        <v>1489</v>
      </c>
      <c r="B599" s="400" t="s">
        <v>1310</v>
      </c>
      <c r="C599" s="400" t="s">
        <v>1311</v>
      </c>
      <c r="D599" s="400" t="s">
        <v>1404</v>
      </c>
      <c r="E599" s="400" t="s">
        <v>1405</v>
      </c>
      <c r="F599" s="403"/>
      <c r="G599" s="403"/>
      <c r="H599" s="403"/>
      <c r="I599" s="403"/>
      <c r="J599" s="403"/>
      <c r="K599" s="403"/>
      <c r="L599" s="403"/>
      <c r="M599" s="403"/>
      <c r="N599" s="403">
        <v>2</v>
      </c>
      <c r="O599" s="403">
        <v>1012</v>
      </c>
      <c r="P599" s="425"/>
      <c r="Q599" s="404">
        <v>506</v>
      </c>
    </row>
    <row r="600" spans="1:17" ht="14.4" customHeight="1" x14ac:dyDescent="0.3">
      <c r="A600" s="399" t="s">
        <v>1490</v>
      </c>
      <c r="B600" s="400" t="s">
        <v>1310</v>
      </c>
      <c r="C600" s="400" t="s">
        <v>1311</v>
      </c>
      <c r="D600" s="400" t="s">
        <v>1312</v>
      </c>
      <c r="E600" s="400" t="s">
        <v>1313</v>
      </c>
      <c r="F600" s="403">
        <v>557</v>
      </c>
      <c r="G600" s="403">
        <v>88006</v>
      </c>
      <c r="H600" s="403">
        <v>1</v>
      </c>
      <c r="I600" s="403">
        <v>158</v>
      </c>
      <c r="J600" s="403">
        <v>471</v>
      </c>
      <c r="K600" s="403">
        <v>74889</v>
      </c>
      <c r="L600" s="403">
        <v>0.85095334409017565</v>
      </c>
      <c r="M600" s="403">
        <v>159</v>
      </c>
      <c r="N600" s="403">
        <v>544</v>
      </c>
      <c r="O600" s="403">
        <v>86751</v>
      </c>
      <c r="P600" s="425">
        <v>0.98573960866304566</v>
      </c>
      <c r="Q600" s="404">
        <v>159.46875</v>
      </c>
    </row>
    <row r="601" spans="1:17" ht="14.4" customHeight="1" x14ac:dyDescent="0.3">
      <c r="A601" s="399" t="s">
        <v>1490</v>
      </c>
      <c r="B601" s="400" t="s">
        <v>1310</v>
      </c>
      <c r="C601" s="400" t="s">
        <v>1311</v>
      </c>
      <c r="D601" s="400" t="s">
        <v>1326</v>
      </c>
      <c r="E601" s="400" t="s">
        <v>1327</v>
      </c>
      <c r="F601" s="403">
        <v>34</v>
      </c>
      <c r="G601" s="403">
        <v>39576</v>
      </c>
      <c r="H601" s="403">
        <v>1</v>
      </c>
      <c r="I601" s="403">
        <v>1164</v>
      </c>
      <c r="J601" s="403">
        <v>22</v>
      </c>
      <c r="K601" s="403">
        <v>25630</v>
      </c>
      <c r="L601" s="403">
        <v>0.64761471598948861</v>
      </c>
      <c r="M601" s="403">
        <v>1165</v>
      </c>
      <c r="N601" s="403">
        <v>41</v>
      </c>
      <c r="O601" s="403">
        <v>47804</v>
      </c>
      <c r="P601" s="425">
        <v>1.2079037800687284</v>
      </c>
      <c r="Q601" s="404">
        <v>1165.9512195121952</v>
      </c>
    </row>
    <row r="602" spans="1:17" ht="14.4" customHeight="1" x14ac:dyDescent="0.3">
      <c r="A602" s="399" t="s">
        <v>1490</v>
      </c>
      <c r="B602" s="400" t="s">
        <v>1310</v>
      </c>
      <c r="C602" s="400" t="s">
        <v>1311</v>
      </c>
      <c r="D602" s="400" t="s">
        <v>1328</v>
      </c>
      <c r="E602" s="400" t="s">
        <v>1329</v>
      </c>
      <c r="F602" s="403">
        <v>2061</v>
      </c>
      <c r="G602" s="403">
        <v>80379</v>
      </c>
      <c r="H602" s="403">
        <v>1</v>
      </c>
      <c r="I602" s="403">
        <v>39</v>
      </c>
      <c r="J602" s="403">
        <v>2082</v>
      </c>
      <c r="K602" s="403">
        <v>81198</v>
      </c>
      <c r="L602" s="403">
        <v>1.0101892285298399</v>
      </c>
      <c r="M602" s="403">
        <v>39</v>
      </c>
      <c r="N602" s="403">
        <v>2507</v>
      </c>
      <c r="O602" s="403">
        <v>99023</v>
      </c>
      <c r="P602" s="425">
        <v>1.2319511315144502</v>
      </c>
      <c r="Q602" s="404">
        <v>39.498603909054644</v>
      </c>
    </row>
    <row r="603" spans="1:17" ht="14.4" customHeight="1" x14ac:dyDescent="0.3">
      <c r="A603" s="399" t="s">
        <v>1490</v>
      </c>
      <c r="B603" s="400" t="s">
        <v>1310</v>
      </c>
      <c r="C603" s="400" t="s">
        <v>1311</v>
      </c>
      <c r="D603" s="400" t="s">
        <v>1332</v>
      </c>
      <c r="E603" s="400" t="s">
        <v>1333</v>
      </c>
      <c r="F603" s="403">
        <v>166</v>
      </c>
      <c r="G603" s="403">
        <v>63412</v>
      </c>
      <c r="H603" s="403">
        <v>1</v>
      </c>
      <c r="I603" s="403">
        <v>382</v>
      </c>
      <c r="J603" s="403">
        <v>119</v>
      </c>
      <c r="K603" s="403">
        <v>45458</v>
      </c>
      <c r="L603" s="403">
        <v>0.7168674698795181</v>
      </c>
      <c r="M603" s="403">
        <v>382</v>
      </c>
      <c r="N603" s="403">
        <v>144</v>
      </c>
      <c r="O603" s="403">
        <v>55060</v>
      </c>
      <c r="P603" s="425">
        <v>0.8682899135810257</v>
      </c>
      <c r="Q603" s="404">
        <v>382.36111111111109</v>
      </c>
    </row>
    <row r="604" spans="1:17" ht="14.4" customHeight="1" x14ac:dyDescent="0.3">
      <c r="A604" s="399" t="s">
        <v>1490</v>
      </c>
      <c r="B604" s="400" t="s">
        <v>1310</v>
      </c>
      <c r="C604" s="400" t="s">
        <v>1311</v>
      </c>
      <c r="D604" s="400" t="s">
        <v>1334</v>
      </c>
      <c r="E604" s="400" t="s">
        <v>1335</v>
      </c>
      <c r="F604" s="403">
        <v>1</v>
      </c>
      <c r="G604" s="403">
        <v>36</v>
      </c>
      <c r="H604" s="403">
        <v>1</v>
      </c>
      <c r="I604" s="403">
        <v>36</v>
      </c>
      <c r="J604" s="403">
        <v>7</v>
      </c>
      <c r="K604" s="403">
        <v>259</v>
      </c>
      <c r="L604" s="403">
        <v>7.1944444444444446</v>
      </c>
      <c r="M604" s="403">
        <v>37</v>
      </c>
      <c r="N604" s="403">
        <v>1</v>
      </c>
      <c r="O604" s="403">
        <v>37</v>
      </c>
      <c r="P604" s="425">
        <v>1.0277777777777777</v>
      </c>
      <c r="Q604" s="404">
        <v>37</v>
      </c>
    </row>
    <row r="605" spans="1:17" ht="14.4" customHeight="1" x14ac:dyDescent="0.3">
      <c r="A605" s="399" t="s">
        <v>1490</v>
      </c>
      <c r="B605" s="400" t="s">
        <v>1310</v>
      </c>
      <c r="C605" s="400" t="s">
        <v>1311</v>
      </c>
      <c r="D605" s="400" t="s">
        <v>1338</v>
      </c>
      <c r="E605" s="400" t="s">
        <v>1339</v>
      </c>
      <c r="F605" s="403">
        <v>262</v>
      </c>
      <c r="G605" s="403">
        <v>116328</v>
      </c>
      <c r="H605" s="403">
        <v>1</v>
      </c>
      <c r="I605" s="403">
        <v>444</v>
      </c>
      <c r="J605" s="403">
        <v>173</v>
      </c>
      <c r="K605" s="403">
        <v>76812</v>
      </c>
      <c r="L605" s="403">
        <v>0.66030534351145043</v>
      </c>
      <c r="M605" s="403">
        <v>444</v>
      </c>
      <c r="N605" s="403">
        <v>231</v>
      </c>
      <c r="O605" s="403">
        <v>102652</v>
      </c>
      <c r="P605" s="425">
        <v>0.88243587098548926</v>
      </c>
      <c r="Q605" s="404">
        <v>444.38095238095241</v>
      </c>
    </row>
    <row r="606" spans="1:17" ht="14.4" customHeight="1" x14ac:dyDescent="0.3">
      <c r="A606" s="399" t="s">
        <v>1490</v>
      </c>
      <c r="B606" s="400" t="s">
        <v>1310</v>
      </c>
      <c r="C606" s="400" t="s">
        <v>1311</v>
      </c>
      <c r="D606" s="400" t="s">
        <v>1340</v>
      </c>
      <c r="E606" s="400" t="s">
        <v>1341</v>
      </c>
      <c r="F606" s="403">
        <v>43</v>
      </c>
      <c r="G606" s="403">
        <v>1720</v>
      </c>
      <c r="H606" s="403">
        <v>1</v>
      </c>
      <c r="I606" s="403">
        <v>40</v>
      </c>
      <c r="J606" s="403">
        <v>24</v>
      </c>
      <c r="K606" s="403">
        <v>984</v>
      </c>
      <c r="L606" s="403">
        <v>0.5720930232558139</v>
      </c>
      <c r="M606" s="403">
        <v>41</v>
      </c>
      <c r="N606" s="403">
        <v>41</v>
      </c>
      <c r="O606" s="403">
        <v>1681</v>
      </c>
      <c r="P606" s="425">
        <v>0.97732558139534886</v>
      </c>
      <c r="Q606" s="404">
        <v>41</v>
      </c>
    </row>
    <row r="607" spans="1:17" ht="14.4" customHeight="1" x14ac:dyDescent="0.3">
      <c r="A607" s="399" t="s">
        <v>1490</v>
      </c>
      <c r="B607" s="400" t="s">
        <v>1310</v>
      </c>
      <c r="C607" s="400" t="s">
        <v>1311</v>
      </c>
      <c r="D607" s="400" t="s">
        <v>1342</v>
      </c>
      <c r="E607" s="400" t="s">
        <v>1343</v>
      </c>
      <c r="F607" s="403">
        <v>189</v>
      </c>
      <c r="G607" s="403">
        <v>92610</v>
      </c>
      <c r="H607" s="403">
        <v>1</v>
      </c>
      <c r="I607" s="403">
        <v>490</v>
      </c>
      <c r="J607" s="403">
        <v>108</v>
      </c>
      <c r="K607" s="403">
        <v>52920</v>
      </c>
      <c r="L607" s="403">
        <v>0.5714285714285714</v>
      </c>
      <c r="M607" s="403">
        <v>490</v>
      </c>
      <c r="N607" s="403">
        <v>96</v>
      </c>
      <c r="O607" s="403">
        <v>47081</v>
      </c>
      <c r="P607" s="425">
        <v>0.50837922470575536</v>
      </c>
      <c r="Q607" s="404">
        <v>490.42708333333331</v>
      </c>
    </row>
    <row r="608" spans="1:17" ht="14.4" customHeight="1" x14ac:dyDescent="0.3">
      <c r="A608" s="399" t="s">
        <v>1490</v>
      </c>
      <c r="B608" s="400" t="s">
        <v>1310</v>
      </c>
      <c r="C608" s="400" t="s">
        <v>1311</v>
      </c>
      <c r="D608" s="400" t="s">
        <v>1344</v>
      </c>
      <c r="E608" s="400" t="s">
        <v>1345</v>
      </c>
      <c r="F608" s="403">
        <v>285</v>
      </c>
      <c r="G608" s="403">
        <v>8835</v>
      </c>
      <c r="H608" s="403">
        <v>1</v>
      </c>
      <c r="I608" s="403">
        <v>31</v>
      </c>
      <c r="J608" s="403">
        <v>305</v>
      </c>
      <c r="K608" s="403">
        <v>9455</v>
      </c>
      <c r="L608" s="403">
        <v>1.0701754385964912</v>
      </c>
      <c r="M608" s="403">
        <v>31</v>
      </c>
      <c r="N608" s="403">
        <v>303</v>
      </c>
      <c r="O608" s="403">
        <v>9393</v>
      </c>
      <c r="P608" s="425">
        <v>1.0631578947368421</v>
      </c>
      <c r="Q608" s="404">
        <v>31</v>
      </c>
    </row>
    <row r="609" spans="1:17" ht="14.4" customHeight="1" x14ac:dyDescent="0.3">
      <c r="A609" s="399" t="s">
        <v>1490</v>
      </c>
      <c r="B609" s="400" t="s">
        <v>1310</v>
      </c>
      <c r="C609" s="400" t="s">
        <v>1311</v>
      </c>
      <c r="D609" s="400" t="s">
        <v>1348</v>
      </c>
      <c r="E609" s="400" t="s">
        <v>1349</v>
      </c>
      <c r="F609" s="403">
        <v>7</v>
      </c>
      <c r="G609" s="403">
        <v>1428</v>
      </c>
      <c r="H609" s="403">
        <v>1</v>
      </c>
      <c r="I609" s="403">
        <v>204</v>
      </c>
      <c r="J609" s="403">
        <v>2</v>
      </c>
      <c r="K609" s="403">
        <v>410</v>
      </c>
      <c r="L609" s="403">
        <v>0.28711484593837533</v>
      </c>
      <c r="M609" s="403">
        <v>205</v>
      </c>
      <c r="N609" s="403">
        <v>7</v>
      </c>
      <c r="O609" s="403">
        <v>1437</v>
      </c>
      <c r="P609" s="425">
        <v>1.0063025210084033</v>
      </c>
      <c r="Q609" s="404">
        <v>205.28571428571428</v>
      </c>
    </row>
    <row r="610" spans="1:17" ht="14.4" customHeight="1" x14ac:dyDescent="0.3">
      <c r="A610" s="399" t="s">
        <v>1490</v>
      </c>
      <c r="B610" s="400" t="s">
        <v>1310</v>
      </c>
      <c r="C610" s="400" t="s">
        <v>1311</v>
      </c>
      <c r="D610" s="400" t="s">
        <v>1350</v>
      </c>
      <c r="E610" s="400" t="s">
        <v>1351</v>
      </c>
      <c r="F610" s="403">
        <v>7</v>
      </c>
      <c r="G610" s="403">
        <v>2632</v>
      </c>
      <c r="H610" s="403">
        <v>1</v>
      </c>
      <c r="I610" s="403">
        <v>376</v>
      </c>
      <c r="J610" s="403">
        <v>2</v>
      </c>
      <c r="K610" s="403">
        <v>754</v>
      </c>
      <c r="L610" s="403">
        <v>0.28647416413373861</v>
      </c>
      <c r="M610" s="403">
        <v>377</v>
      </c>
      <c r="N610" s="403">
        <v>7</v>
      </c>
      <c r="O610" s="403">
        <v>2643</v>
      </c>
      <c r="P610" s="425">
        <v>1.0041793313069909</v>
      </c>
      <c r="Q610" s="404">
        <v>377.57142857142856</v>
      </c>
    </row>
    <row r="611" spans="1:17" ht="14.4" customHeight="1" x14ac:dyDescent="0.3">
      <c r="A611" s="399" t="s">
        <v>1490</v>
      </c>
      <c r="B611" s="400" t="s">
        <v>1310</v>
      </c>
      <c r="C611" s="400" t="s">
        <v>1311</v>
      </c>
      <c r="D611" s="400" t="s">
        <v>1352</v>
      </c>
      <c r="E611" s="400" t="s">
        <v>1353</v>
      </c>
      <c r="F611" s="403"/>
      <c r="G611" s="403"/>
      <c r="H611" s="403"/>
      <c r="I611" s="403"/>
      <c r="J611" s="403"/>
      <c r="K611" s="403"/>
      <c r="L611" s="403"/>
      <c r="M611" s="403"/>
      <c r="N611" s="403">
        <v>1</v>
      </c>
      <c r="O611" s="403">
        <v>231</v>
      </c>
      <c r="P611" s="425"/>
      <c r="Q611" s="404">
        <v>231</v>
      </c>
    </row>
    <row r="612" spans="1:17" ht="14.4" customHeight="1" x14ac:dyDescent="0.3">
      <c r="A612" s="399" t="s">
        <v>1490</v>
      </c>
      <c r="B612" s="400" t="s">
        <v>1310</v>
      </c>
      <c r="C612" s="400" t="s">
        <v>1311</v>
      </c>
      <c r="D612" s="400" t="s">
        <v>1354</v>
      </c>
      <c r="E612" s="400" t="s">
        <v>1355</v>
      </c>
      <c r="F612" s="403"/>
      <c r="G612" s="403"/>
      <c r="H612" s="403"/>
      <c r="I612" s="403"/>
      <c r="J612" s="403">
        <v>4</v>
      </c>
      <c r="K612" s="403">
        <v>516</v>
      </c>
      <c r="L612" s="403"/>
      <c r="M612" s="403">
        <v>129</v>
      </c>
      <c r="N612" s="403">
        <v>2</v>
      </c>
      <c r="O612" s="403">
        <v>260</v>
      </c>
      <c r="P612" s="425"/>
      <c r="Q612" s="404">
        <v>130</v>
      </c>
    </row>
    <row r="613" spans="1:17" ht="14.4" customHeight="1" x14ac:dyDescent="0.3">
      <c r="A613" s="399" t="s">
        <v>1490</v>
      </c>
      <c r="B613" s="400" t="s">
        <v>1310</v>
      </c>
      <c r="C613" s="400" t="s">
        <v>1311</v>
      </c>
      <c r="D613" s="400" t="s">
        <v>1360</v>
      </c>
      <c r="E613" s="400" t="s">
        <v>1361</v>
      </c>
      <c r="F613" s="403">
        <v>928</v>
      </c>
      <c r="G613" s="403">
        <v>14848</v>
      </c>
      <c r="H613" s="403">
        <v>1</v>
      </c>
      <c r="I613" s="403">
        <v>16</v>
      </c>
      <c r="J613" s="403">
        <v>587</v>
      </c>
      <c r="K613" s="403">
        <v>9392</v>
      </c>
      <c r="L613" s="403">
        <v>0.63254310344827591</v>
      </c>
      <c r="M613" s="403">
        <v>16</v>
      </c>
      <c r="N613" s="403">
        <v>671</v>
      </c>
      <c r="O613" s="403">
        <v>10736</v>
      </c>
      <c r="P613" s="425">
        <v>0.72306034482758619</v>
      </c>
      <c r="Q613" s="404">
        <v>16</v>
      </c>
    </row>
    <row r="614" spans="1:17" ht="14.4" customHeight="1" x14ac:dyDescent="0.3">
      <c r="A614" s="399" t="s">
        <v>1490</v>
      </c>
      <c r="B614" s="400" t="s">
        <v>1310</v>
      </c>
      <c r="C614" s="400" t="s">
        <v>1311</v>
      </c>
      <c r="D614" s="400" t="s">
        <v>1362</v>
      </c>
      <c r="E614" s="400" t="s">
        <v>1363</v>
      </c>
      <c r="F614" s="403">
        <v>1597</v>
      </c>
      <c r="G614" s="403">
        <v>209207</v>
      </c>
      <c r="H614" s="403">
        <v>1</v>
      </c>
      <c r="I614" s="403">
        <v>131</v>
      </c>
      <c r="J614" s="403">
        <v>1736</v>
      </c>
      <c r="K614" s="403">
        <v>230888</v>
      </c>
      <c r="L614" s="403">
        <v>1.1036341996204715</v>
      </c>
      <c r="M614" s="403">
        <v>133</v>
      </c>
      <c r="N614" s="403">
        <v>2042</v>
      </c>
      <c r="O614" s="403">
        <v>273426</v>
      </c>
      <c r="P614" s="425">
        <v>1.3069639161213535</v>
      </c>
      <c r="Q614" s="404">
        <v>133.90107737512244</v>
      </c>
    </row>
    <row r="615" spans="1:17" ht="14.4" customHeight="1" x14ac:dyDescent="0.3">
      <c r="A615" s="399" t="s">
        <v>1490</v>
      </c>
      <c r="B615" s="400" t="s">
        <v>1310</v>
      </c>
      <c r="C615" s="400" t="s">
        <v>1311</v>
      </c>
      <c r="D615" s="400" t="s">
        <v>1364</v>
      </c>
      <c r="E615" s="400" t="s">
        <v>1365</v>
      </c>
      <c r="F615" s="403">
        <v>341</v>
      </c>
      <c r="G615" s="403">
        <v>34441</v>
      </c>
      <c r="H615" s="403">
        <v>1</v>
      </c>
      <c r="I615" s="403">
        <v>101</v>
      </c>
      <c r="J615" s="403">
        <v>410</v>
      </c>
      <c r="K615" s="403">
        <v>41820</v>
      </c>
      <c r="L615" s="403">
        <v>1.2142504573037949</v>
      </c>
      <c r="M615" s="403">
        <v>102</v>
      </c>
      <c r="N615" s="403">
        <v>411</v>
      </c>
      <c r="O615" s="403">
        <v>42146</v>
      </c>
      <c r="P615" s="425">
        <v>1.2237159199790948</v>
      </c>
      <c r="Q615" s="404">
        <v>102.54501216545012</v>
      </c>
    </row>
    <row r="616" spans="1:17" ht="14.4" customHeight="1" x14ac:dyDescent="0.3">
      <c r="A616" s="399" t="s">
        <v>1490</v>
      </c>
      <c r="B616" s="400" t="s">
        <v>1310</v>
      </c>
      <c r="C616" s="400" t="s">
        <v>1311</v>
      </c>
      <c r="D616" s="400" t="s">
        <v>1368</v>
      </c>
      <c r="E616" s="400" t="s">
        <v>1369</v>
      </c>
      <c r="F616" s="403">
        <v>537</v>
      </c>
      <c r="G616" s="403">
        <v>60144</v>
      </c>
      <c r="H616" s="403">
        <v>1</v>
      </c>
      <c r="I616" s="403">
        <v>112</v>
      </c>
      <c r="J616" s="403">
        <v>506</v>
      </c>
      <c r="K616" s="403">
        <v>57178</v>
      </c>
      <c r="L616" s="403">
        <v>0.95068502261239696</v>
      </c>
      <c r="M616" s="403">
        <v>113</v>
      </c>
      <c r="N616" s="403">
        <v>715</v>
      </c>
      <c r="O616" s="403">
        <v>81525</v>
      </c>
      <c r="P616" s="425">
        <v>1.3554968076616121</v>
      </c>
      <c r="Q616" s="404">
        <v>114.02097902097903</v>
      </c>
    </row>
    <row r="617" spans="1:17" ht="14.4" customHeight="1" x14ac:dyDescent="0.3">
      <c r="A617" s="399" t="s">
        <v>1490</v>
      </c>
      <c r="B617" s="400" t="s">
        <v>1310</v>
      </c>
      <c r="C617" s="400" t="s">
        <v>1311</v>
      </c>
      <c r="D617" s="400" t="s">
        <v>1370</v>
      </c>
      <c r="E617" s="400" t="s">
        <v>1371</v>
      </c>
      <c r="F617" s="403">
        <v>69</v>
      </c>
      <c r="G617" s="403">
        <v>5727</v>
      </c>
      <c r="H617" s="403">
        <v>1</v>
      </c>
      <c r="I617" s="403">
        <v>83</v>
      </c>
      <c r="J617" s="403">
        <v>68</v>
      </c>
      <c r="K617" s="403">
        <v>5712</v>
      </c>
      <c r="L617" s="403">
        <v>0.99738082765845992</v>
      </c>
      <c r="M617" s="403">
        <v>84</v>
      </c>
      <c r="N617" s="403">
        <v>111</v>
      </c>
      <c r="O617" s="403">
        <v>9375</v>
      </c>
      <c r="P617" s="425">
        <v>1.6369827134625459</v>
      </c>
      <c r="Q617" s="404">
        <v>84.459459459459453</v>
      </c>
    </row>
    <row r="618" spans="1:17" ht="14.4" customHeight="1" x14ac:dyDescent="0.3">
      <c r="A618" s="399" t="s">
        <v>1490</v>
      </c>
      <c r="B618" s="400" t="s">
        <v>1310</v>
      </c>
      <c r="C618" s="400" t="s">
        <v>1311</v>
      </c>
      <c r="D618" s="400" t="s">
        <v>1372</v>
      </c>
      <c r="E618" s="400" t="s">
        <v>1373</v>
      </c>
      <c r="F618" s="403">
        <v>2</v>
      </c>
      <c r="G618" s="403">
        <v>190</v>
      </c>
      <c r="H618" s="403">
        <v>1</v>
      </c>
      <c r="I618" s="403">
        <v>95</v>
      </c>
      <c r="J618" s="403">
        <v>1</v>
      </c>
      <c r="K618" s="403">
        <v>96</v>
      </c>
      <c r="L618" s="403">
        <v>0.50526315789473686</v>
      </c>
      <c r="M618" s="403">
        <v>96</v>
      </c>
      <c r="N618" s="403">
        <v>3</v>
      </c>
      <c r="O618" s="403">
        <v>289</v>
      </c>
      <c r="P618" s="425">
        <v>1.5210526315789474</v>
      </c>
      <c r="Q618" s="404">
        <v>96.333333333333329</v>
      </c>
    </row>
    <row r="619" spans="1:17" ht="14.4" customHeight="1" x14ac:dyDescent="0.3">
      <c r="A619" s="399" t="s">
        <v>1490</v>
      </c>
      <c r="B619" s="400" t="s">
        <v>1310</v>
      </c>
      <c r="C619" s="400" t="s">
        <v>1311</v>
      </c>
      <c r="D619" s="400" t="s">
        <v>1374</v>
      </c>
      <c r="E619" s="400" t="s">
        <v>1375</v>
      </c>
      <c r="F619" s="403">
        <v>79</v>
      </c>
      <c r="G619" s="403">
        <v>1659</v>
      </c>
      <c r="H619" s="403">
        <v>1</v>
      </c>
      <c r="I619" s="403">
        <v>21</v>
      </c>
      <c r="J619" s="403">
        <v>28</v>
      </c>
      <c r="K619" s="403">
        <v>588</v>
      </c>
      <c r="L619" s="403">
        <v>0.35443037974683544</v>
      </c>
      <c r="M619" s="403">
        <v>21</v>
      </c>
      <c r="N619" s="403">
        <v>89</v>
      </c>
      <c r="O619" s="403">
        <v>1869</v>
      </c>
      <c r="P619" s="425">
        <v>1.1265822784810127</v>
      </c>
      <c r="Q619" s="404">
        <v>21</v>
      </c>
    </row>
    <row r="620" spans="1:17" ht="14.4" customHeight="1" x14ac:dyDescent="0.3">
      <c r="A620" s="399" t="s">
        <v>1490</v>
      </c>
      <c r="B620" s="400" t="s">
        <v>1310</v>
      </c>
      <c r="C620" s="400" t="s">
        <v>1311</v>
      </c>
      <c r="D620" s="400" t="s">
        <v>1376</v>
      </c>
      <c r="E620" s="400" t="s">
        <v>1377</v>
      </c>
      <c r="F620" s="403">
        <v>873</v>
      </c>
      <c r="G620" s="403">
        <v>424278</v>
      </c>
      <c r="H620" s="403">
        <v>1</v>
      </c>
      <c r="I620" s="403">
        <v>486</v>
      </c>
      <c r="J620" s="403">
        <v>531</v>
      </c>
      <c r="K620" s="403">
        <v>258066</v>
      </c>
      <c r="L620" s="403">
        <v>0.60824742268041232</v>
      </c>
      <c r="M620" s="403">
        <v>486</v>
      </c>
      <c r="N620" s="403">
        <v>703</v>
      </c>
      <c r="O620" s="403">
        <v>341921</v>
      </c>
      <c r="P620" s="425">
        <v>0.8058890633028345</v>
      </c>
      <c r="Q620" s="404">
        <v>486.37411095305833</v>
      </c>
    </row>
    <row r="621" spans="1:17" ht="14.4" customHeight="1" x14ac:dyDescent="0.3">
      <c r="A621" s="399" t="s">
        <v>1490</v>
      </c>
      <c r="B621" s="400" t="s">
        <v>1310</v>
      </c>
      <c r="C621" s="400" t="s">
        <v>1311</v>
      </c>
      <c r="D621" s="400" t="s">
        <v>1384</v>
      </c>
      <c r="E621" s="400" t="s">
        <v>1385</v>
      </c>
      <c r="F621" s="403">
        <v>160</v>
      </c>
      <c r="G621" s="403">
        <v>6400</v>
      </c>
      <c r="H621" s="403">
        <v>1</v>
      </c>
      <c r="I621" s="403">
        <v>40</v>
      </c>
      <c r="J621" s="403">
        <v>133</v>
      </c>
      <c r="K621" s="403">
        <v>5320</v>
      </c>
      <c r="L621" s="403">
        <v>0.83125000000000004</v>
      </c>
      <c r="M621" s="403">
        <v>40</v>
      </c>
      <c r="N621" s="403">
        <v>259</v>
      </c>
      <c r="O621" s="403">
        <v>10468</v>
      </c>
      <c r="P621" s="425">
        <v>1.6356250000000001</v>
      </c>
      <c r="Q621" s="404">
        <v>40.416988416988417</v>
      </c>
    </row>
    <row r="622" spans="1:17" ht="14.4" customHeight="1" x14ac:dyDescent="0.3">
      <c r="A622" s="399" t="s">
        <v>1490</v>
      </c>
      <c r="B622" s="400" t="s">
        <v>1310</v>
      </c>
      <c r="C622" s="400" t="s">
        <v>1311</v>
      </c>
      <c r="D622" s="400" t="s">
        <v>1392</v>
      </c>
      <c r="E622" s="400" t="s">
        <v>1393</v>
      </c>
      <c r="F622" s="403">
        <v>1</v>
      </c>
      <c r="G622" s="403">
        <v>214</v>
      </c>
      <c r="H622" s="403">
        <v>1</v>
      </c>
      <c r="I622" s="403">
        <v>214</v>
      </c>
      <c r="J622" s="403">
        <v>1</v>
      </c>
      <c r="K622" s="403">
        <v>215</v>
      </c>
      <c r="L622" s="403">
        <v>1.0046728971962617</v>
      </c>
      <c r="M622" s="403">
        <v>215</v>
      </c>
      <c r="N622" s="403">
        <v>6</v>
      </c>
      <c r="O622" s="403">
        <v>1293</v>
      </c>
      <c r="P622" s="425">
        <v>6.0420560747663554</v>
      </c>
      <c r="Q622" s="404">
        <v>215.5</v>
      </c>
    </row>
    <row r="623" spans="1:17" ht="14.4" customHeight="1" x14ac:dyDescent="0.3">
      <c r="A623" s="399" t="s">
        <v>1490</v>
      </c>
      <c r="B623" s="400" t="s">
        <v>1310</v>
      </c>
      <c r="C623" s="400" t="s">
        <v>1311</v>
      </c>
      <c r="D623" s="400" t="s">
        <v>1394</v>
      </c>
      <c r="E623" s="400" t="s">
        <v>1395</v>
      </c>
      <c r="F623" s="403">
        <v>10</v>
      </c>
      <c r="G623" s="403">
        <v>7610</v>
      </c>
      <c r="H623" s="403">
        <v>1</v>
      </c>
      <c r="I623" s="403">
        <v>761</v>
      </c>
      <c r="J623" s="403">
        <v>5</v>
      </c>
      <c r="K623" s="403">
        <v>3805</v>
      </c>
      <c r="L623" s="403">
        <v>0.5</v>
      </c>
      <c r="M623" s="403">
        <v>761</v>
      </c>
      <c r="N623" s="403">
        <v>13</v>
      </c>
      <c r="O623" s="403">
        <v>9898</v>
      </c>
      <c r="P623" s="425">
        <v>1.3006570302233902</v>
      </c>
      <c r="Q623" s="404">
        <v>761.38461538461536</v>
      </c>
    </row>
    <row r="624" spans="1:17" ht="14.4" customHeight="1" x14ac:dyDescent="0.3">
      <c r="A624" s="399" t="s">
        <v>1490</v>
      </c>
      <c r="B624" s="400" t="s">
        <v>1310</v>
      </c>
      <c r="C624" s="400" t="s">
        <v>1311</v>
      </c>
      <c r="D624" s="400" t="s">
        <v>1396</v>
      </c>
      <c r="E624" s="400" t="s">
        <v>1397</v>
      </c>
      <c r="F624" s="403">
        <v>10</v>
      </c>
      <c r="G624" s="403">
        <v>20130</v>
      </c>
      <c r="H624" s="403">
        <v>1</v>
      </c>
      <c r="I624" s="403">
        <v>2013</v>
      </c>
      <c r="J624" s="403">
        <v>5</v>
      </c>
      <c r="K624" s="403">
        <v>10145</v>
      </c>
      <c r="L624" s="403">
        <v>0.50397416790859417</v>
      </c>
      <c r="M624" s="403">
        <v>2029</v>
      </c>
      <c r="N624" s="403">
        <v>5</v>
      </c>
      <c r="O624" s="403">
        <v>10145</v>
      </c>
      <c r="P624" s="425">
        <v>0.50397416790859417</v>
      </c>
      <c r="Q624" s="404">
        <v>2029</v>
      </c>
    </row>
    <row r="625" spans="1:17" ht="14.4" customHeight="1" x14ac:dyDescent="0.3">
      <c r="A625" s="399" t="s">
        <v>1490</v>
      </c>
      <c r="B625" s="400" t="s">
        <v>1310</v>
      </c>
      <c r="C625" s="400" t="s">
        <v>1311</v>
      </c>
      <c r="D625" s="400" t="s">
        <v>1398</v>
      </c>
      <c r="E625" s="400" t="s">
        <v>1399</v>
      </c>
      <c r="F625" s="403">
        <v>86</v>
      </c>
      <c r="G625" s="403">
        <v>51858</v>
      </c>
      <c r="H625" s="403">
        <v>1</v>
      </c>
      <c r="I625" s="403">
        <v>603</v>
      </c>
      <c r="J625" s="403">
        <v>75</v>
      </c>
      <c r="K625" s="403">
        <v>45300</v>
      </c>
      <c r="L625" s="403">
        <v>0.87353928034247363</v>
      </c>
      <c r="M625" s="403">
        <v>604</v>
      </c>
      <c r="N625" s="403">
        <v>119</v>
      </c>
      <c r="O625" s="403">
        <v>72038</v>
      </c>
      <c r="P625" s="425">
        <v>1.3891395734505765</v>
      </c>
      <c r="Q625" s="404">
        <v>605.36134453781517</v>
      </c>
    </row>
    <row r="626" spans="1:17" ht="14.4" customHeight="1" x14ac:dyDescent="0.3">
      <c r="A626" s="399" t="s">
        <v>1490</v>
      </c>
      <c r="B626" s="400" t="s">
        <v>1310</v>
      </c>
      <c r="C626" s="400" t="s">
        <v>1311</v>
      </c>
      <c r="D626" s="400" t="s">
        <v>1400</v>
      </c>
      <c r="E626" s="400" t="s">
        <v>1401</v>
      </c>
      <c r="F626" s="403">
        <v>18</v>
      </c>
      <c r="G626" s="403">
        <v>17298</v>
      </c>
      <c r="H626" s="403">
        <v>1</v>
      </c>
      <c r="I626" s="403">
        <v>961</v>
      </c>
      <c r="J626" s="403">
        <v>1</v>
      </c>
      <c r="K626" s="403">
        <v>961</v>
      </c>
      <c r="L626" s="403">
        <v>5.5555555555555552E-2</v>
      </c>
      <c r="M626" s="403">
        <v>961</v>
      </c>
      <c r="N626" s="403"/>
      <c r="O626" s="403"/>
      <c r="P626" s="425"/>
      <c r="Q626" s="404"/>
    </row>
    <row r="627" spans="1:17" ht="14.4" customHeight="1" x14ac:dyDescent="0.3">
      <c r="A627" s="399" t="s">
        <v>1490</v>
      </c>
      <c r="B627" s="400" t="s">
        <v>1310</v>
      </c>
      <c r="C627" s="400" t="s">
        <v>1311</v>
      </c>
      <c r="D627" s="400" t="s">
        <v>1402</v>
      </c>
      <c r="E627" s="400" t="s">
        <v>1403</v>
      </c>
      <c r="F627" s="403">
        <v>5</v>
      </c>
      <c r="G627" s="403">
        <v>990</v>
      </c>
      <c r="H627" s="403">
        <v>1</v>
      </c>
      <c r="I627" s="403">
        <v>198</v>
      </c>
      <c r="J627" s="403"/>
      <c r="K627" s="403"/>
      <c r="L627" s="403"/>
      <c r="M627" s="403"/>
      <c r="N627" s="403"/>
      <c r="O627" s="403"/>
      <c r="P627" s="425"/>
      <c r="Q627" s="404"/>
    </row>
    <row r="628" spans="1:17" ht="14.4" customHeight="1" x14ac:dyDescent="0.3">
      <c r="A628" s="399" t="s">
        <v>1490</v>
      </c>
      <c r="B628" s="400" t="s">
        <v>1310</v>
      </c>
      <c r="C628" s="400" t="s">
        <v>1311</v>
      </c>
      <c r="D628" s="400" t="s">
        <v>1404</v>
      </c>
      <c r="E628" s="400" t="s">
        <v>1405</v>
      </c>
      <c r="F628" s="403">
        <v>92</v>
      </c>
      <c r="G628" s="403">
        <v>46460</v>
      </c>
      <c r="H628" s="403">
        <v>1</v>
      </c>
      <c r="I628" s="403">
        <v>505</v>
      </c>
      <c r="J628" s="403">
        <v>140</v>
      </c>
      <c r="K628" s="403">
        <v>70840</v>
      </c>
      <c r="L628" s="403">
        <v>1.5247524752475248</v>
      </c>
      <c r="M628" s="403">
        <v>506</v>
      </c>
      <c r="N628" s="403">
        <v>170</v>
      </c>
      <c r="O628" s="403">
        <v>86180</v>
      </c>
      <c r="P628" s="425">
        <v>1.8549289711579853</v>
      </c>
      <c r="Q628" s="404">
        <v>506.94117647058823</v>
      </c>
    </row>
    <row r="629" spans="1:17" ht="14.4" customHeight="1" x14ac:dyDescent="0.3">
      <c r="A629" s="399" t="s">
        <v>1490</v>
      </c>
      <c r="B629" s="400" t="s">
        <v>1310</v>
      </c>
      <c r="C629" s="400" t="s">
        <v>1311</v>
      </c>
      <c r="D629" s="400" t="s">
        <v>1408</v>
      </c>
      <c r="E629" s="400" t="s">
        <v>1409</v>
      </c>
      <c r="F629" s="403">
        <v>3</v>
      </c>
      <c r="G629" s="403">
        <v>1458</v>
      </c>
      <c r="H629" s="403">
        <v>1</v>
      </c>
      <c r="I629" s="403">
        <v>486</v>
      </c>
      <c r="J629" s="403"/>
      <c r="K629" s="403"/>
      <c r="L629" s="403"/>
      <c r="M629" s="403"/>
      <c r="N629" s="403"/>
      <c r="O629" s="403"/>
      <c r="P629" s="425"/>
      <c r="Q629" s="404"/>
    </row>
    <row r="630" spans="1:17" ht="14.4" customHeight="1" x14ac:dyDescent="0.3">
      <c r="A630" s="399" t="s">
        <v>1490</v>
      </c>
      <c r="B630" s="400" t="s">
        <v>1310</v>
      </c>
      <c r="C630" s="400" t="s">
        <v>1311</v>
      </c>
      <c r="D630" s="400" t="s">
        <v>1412</v>
      </c>
      <c r="E630" s="400" t="s">
        <v>1413</v>
      </c>
      <c r="F630" s="403"/>
      <c r="G630" s="403"/>
      <c r="H630" s="403"/>
      <c r="I630" s="403"/>
      <c r="J630" s="403"/>
      <c r="K630" s="403"/>
      <c r="L630" s="403"/>
      <c r="M630" s="403"/>
      <c r="N630" s="403">
        <v>1</v>
      </c>
      <c r="O630" s="403">
        <v>245</v>
      </c>
      <c r="P630" s="425"/>
      <c r="Q630" s="404">
        <v>245</v>
      </c>
    </row>
    <row r="631" spans="1:17" ht="14.4" customHeight="1" x14ac:dyDescent="0.3">
      <c r="A631" s="399" t="s">
        <v>1490</v>
      </c>
      <c r="B631" s="400" t="s">
        <v>1310</v>
      </c>
      <c r="C631" s="400" t="s">
        <v>1311</v>
      </c>
      <c r="D631" s="400" t="s">
        <v>1418</v>
      </c>
      <c r="E631" s="400" t="s">
        <v>1419</v>
      </c>
      <c r="F631" s="403">
        <v>32</v>
      </c>
      <c r="G631" s="403">
        <v>4832</v>
      </c>
      <c r="H631" s="403">
        <v>1</v>
      </c>
      <c r="I631" s="403">
        <v>151</v>
      </c>
      <c r="J631" s="403">
        <v>16</v>
      </c>
      <c r="K631" s="403">
        <v>2432</v>
      </c>
      <c r="L631" s="403">
        <v>0.50331125827814571</v>
      </c>
      <c r="M631" s="403">
        <v>152</v>
      </c>
      <c r="N631" s="403">
        <v>40</v>
      </c>
      <c r="O631" s="403">
        <v>6080</v>
      </c>
      <c r="P631" s="425">
        <v>1.2582781456953642</v>
      </c>
      <c r="Q631" s="404">
        <v>152</v>
      </c>
    </row>
    <row r="632" spans="1:17" ht="14.4" customHeight="1" x14ac:dyDescent="0.3">
      <c r="A632" s="399" t="s">
        <v>1490</v>
      </c>
      <c r="B632" s="400" t="s">
        <v>1310</v>
      </c>
      <c r="C632" s="400" t="s">
        <v>1311</v>
      </c>
      <c r="D632" s="400" t="s">
        <v>1420</v>
      </c>
      <c r="E632" s="400" t="s">
        <v>1421</v>
      </c>
      <c r="F632" s="403"/>
      <c r="G632" s="403"/>
      <c r="H632" s="403"/>
      <c r="I632" s="403"/>
      <c r="J632" s="403">
        <v>2</v>
      </c>
      <c r="K632" s="403">
        <v>54</v>
      </c>
      <c r="L632" s="403"/>
      <c r="M632" s="403">
        <v>27</v>
      </c>
      <c r="N632" s="403"/>
      <c r="O632" s="403"/>
      <c r="P632" s="425"/>
      <c r="Q632" s="404"/>
    </row>
    <row r="633" spans="1:17" ht="14.4" customHeight="1" x14ac:dyDescent="0.3">
      <c r="A633" s="399" t="s">
        <v>1490</v>
      </c>
      <c r="B633" s="400" t="s">
        <v>1310</v>
      </c>
      <c r="C633" s="400" t="s">
        <v>1311</v>
      </c>
      <c r="D633" s="400" t="s">
        <v>1424</v>
      </c>
      <c r="E633" s="400" t="s">
        <v>1425</v>
      </c>
      <c r="F633" s="403">
        <v>5</v>
      </c>
      <c r="G633" s="403">
        <v>1635</v>
      </c>
      <c r="H633" s="403">
        <v>1</v>
      </c>
      <c r="I633" s="403">
        <v>327</v>
      </c>
      <c r="J633" s="403"/>
      <c r="K633" s="403"/>
      <c r="L633" s="403"/>
      <c r="M633" s="403"/>
      <c r="N633" s="403">
        <v>3</v>
      </c>
      <c r="O633" s="403">
        <v>983</v>
      </c>
      <c r="P633" s="425">
        <v>0.60122324159021412</v>
      </c>
      <c r="Q633" s="404">
        <v>327.66666666666669</v>
      </c>
    </row>
    <row r="634" spans="1:17" ht="14.4" customHeight="1" x14ac:dyDescent="0.3">
      <c r="A634" s="399" t="s">
        <v>1491</v>
      </c>
      <c r="B634" s="400" t="s">
        <v>1310</v>
      </c>
      <c r="C634" s="400" t="s">
        <v>1311</v>
      </c>
      <c r="D634" s="400" t="s">
        <v>1312</v>
      </c>
      <c r="E634" s="400" t="s">
        <v>1313</v>
      </c>
      <c r="F634" s="403">
        <v>436</v>
      </c>
      <c r="G634" s="403">
        <v>68888</v>
      </c>
      <c r="H634" s="403">
        <v>1</v>
      </c>
      <c r="I634" s="403">
        <v>158</v>
      </c>
      <c r="J634" s="403">
        <v>386</v>
      </c>
      <c r="K634" s="403">
        <v>61374</v>
      </c>
      <c r="L634" s="403">
        <v>0.89092439902450349</v>
      </c>
      <c r="M634" s="403">
        <v>159</v>
      </c>
      <c r="N634" s="403">
        <v>425</v>
      </c>
      <c r="O634" s="403">
        <v>67765</v>
      </c>
      <c r="P634" s="425">
        <v>0.98369817675066773</v>
      </c>
      <c r="Q634" s="404">
        <v>159.4470588235294</v>
      </c>
    </row>
    <row r="635" spans="1:17" ht="14.4" customHeight="1" x14ac:dyDescent="0.3">
      <c r="A635" s="399" t="s">
        <v>1491</v>
      </c>
      <c r="B635" s="400" t="s">
        <v>1310</v>
      </c>
      <c r="C635" s="400" t="s">
        <v>1311</v>
      </c>
      <c r="D635" s="400" t="s">
        <v>1326</v>
      </c>
      <c r="E635" s="400" t="s">
        <v>1327</v>
      </c>
      <c r="F635" s="403"/>
      <c r="G635" s="403"/>
      <c r="H635" s="403"/>
      <c r="I635" s="403"/>
      <c r="J635" s="403">
        <v>2</v>
      </c>
      <c r="K635" s="403">
        <v>2330</v>
      </c>
      <c r="L635" s="403"/>
      <c r="M635" s="403">
        <v>1165</v>
      </c>
      <c r="N635" s="403"/>
      <c r="O635" s="403"/>
      <c r="P635" s="425"/>
      <c r="Q635" s="404"/>
    </row>
    <row r="636" spans="1:17" ht="14.4" customHeight="1" x14ac:dyDescent="0.3">
      <c r="A636" s="399" t="s">
        <v>1491</v>
      </c>
      <c r="B636" s="400" t="s">
        <v>1310</v>
      </c>
      <c r="C636" s="400" t="s">
        <v>1311</v>
      </c>
      <c r="D636" s="400" t="s">
        <v>1328</v>
      </c>
      <c r="E636" s="400" t="s">
        <v>1329</v>
      </c>
      <c r="F636" s="403">
        <v>63</v>
      </c>
      <c r="G636" s="403">
        <v>2457</v>
      </c>
      <c r="H636" s="403">
        <v>1</v>
      </c>
      <c r="I636" s="403">
        <v>39</v>
      </c>
      <c r="J636" s="403">
        <v>62</v>
      </c>
      <c r="K636" s="403">
        <v>2418</v>
      </c>
      <c r="L636" s="403">
        <v>0.98412698412698407</v>
      </c>
      <c r="M636" s="403">
        <v>39</v>
      </c>
      <c r="N636" s="403">
        <v>59</v>
      </c>
      <c r="O636" s="403">
        <v>2335</v>
      </c>
      <c r="P636" s="425">
        <v>0.95034595034595037</v>
      </c>
      <c r="Q636" s="404">
        <v>39.576271186440678</v>
      </c>
    </row>
    <row r="637" spans="1:17" ht="14.4" customHeight="1" x14ac:dyDescent="0.3">
      <c r="A637" s="399" t="s">
        <v>1491</v>
      </c>
      <c r="B637" s="400" t="s">
        <v>1310</v>
      </c>
      <c r="C637" s="400" t="s">
        <v>1311</v>
      </c>
      <c r="D637" s="400" t="s">
        <v>1332</v>
      </c>
      <c r="E637" s="400" t="s">
        <v>1333</v>
      </c>
      <c r="F637" s="403">
        <v>3</v>
      </c>
      <c r="G637" s="403">
        <v>1146</v>
      </c>
      <c r="H637" s="403">
        <v>1</v>
      </c>
      <c r="I637" s="403">
        <v>382</v>
      </c>
      <c r="J637" s="403">
        <v>1</v>
      </c>
      <c r="K637" s="403">
        <v>382</v>
      </c>
      <c r="L637" s="403">
        <v>0.33333333333333331</v>
      </c>
      <c r="M637" s="403">
        <v>382</v>
      </c>
      <c r="N637" s="403">
        <v>7</v>
      </c>
      <c r="O637" s="403">
        <v>2678</v>
      </c>
      <c r="P637" s="425">
        <v>2.336823734729494</v>
      </c>
      <c r="Q637" s="404">
        <v>382.57142857142856</v>
      </c>
    </row>
    <row r="638" spans="1:17" ht="14.4" customHeight="1" x14ac:dyDescent="0.3">
      <c r="A638" s="399" t="s">
        <v>1491</v>
      </c>
      <c r="B638" s="400" t="s">
        <v>1310</v>
      </c>
      <c r="C638" s="400" t="s">
        <v>1311</v>
      </c>
      <c r="D638" s="400" t="s">
        <v>1334</v>
      </c>
      <c r="E638" s="400" t="s">
        <v>1335</v>
      </c>
      <c r="F638" s="403"/>
      <c r="G638" s="403"/>
      <c r="H638" s="403"/>
      <c r="I638" s="403"/>
      <c r="J638" s="403">
        <v>6</v>
      </c>
      <c r="K638" s="403">
        <v>222</v>
      </c>
      <c r="L638" s="403"/>
      <c r="M638" s="403">
        <v>37</v>
      </c>
      <c r="N638" s="403"/>
      <c r="O638" s="403"/>
      <c r="P638" s="425"/>
      <c r="Q638" s="404"/>
    </row>
    <row r="639" spans="1:17" ht="14.4" customHeight="1" x14ac:dyDescent="0.3">
      <c r="A639" s="399" t="s">
        <v>1491</v>
      </c>
      <c r="B639" s="400" t="s">
        <v>1310</v>
      </c>
      <c r="C639" s="400" t="s">
        <v>1311</v>
      </c>
      <c r="D639" s="400" t="s">
        <v>1338</v>
      </c>
      <c r="E639" s="400" t="s">
        <v>1339</v>
      </c>
      <c r="F639" s="403">
        <v>3</v>
      </c>
      <c r="G639" s="403">
        <v>1332</v>
      </c>
      <c r="H639" s="403">
        <v>1</v>
      </c>
      <c r="I639" s="403">
        <v>444</v>
      </c>
      <c r="J639" s="403">
        <v>3</v>
      </c>
      <c r="K639" s="403">
        <v>1332</v>
      </c>
      <c r="L639" s="403">
        <v>1</v>
      </c>
      <c r="M639" s="403">
        <v>444</v>
      </c>
      <c r="N639" s="403">
        <v>3</v>
      </c>
      <c r="O639" s="403">
        <v>1335</v>
      </c>
      <c r="P639" s="425">
        <v>1.0022522522522523</v>
      </c>
      <c r="Q639" s="404">
        <v>445</v>
      </c>
    </row>
    <row r="640" spans="1:17" ht="14.4" customHeight="1" x14ac:dyDescent="0.3">
      <c r="A640" s="399" t="s">
        <v>1491</v>
      </c>
      <c r="B640" s="400" t="s">
        <v>1310</v>
      </c>
      <c r="C640" s="400" t="s">
        <v>1311</v>
      </c>
      <c r="D640" s="400" t="s">
        <v>1340</v>
      </c>
      <c r="E640" s="400" t="s">
        <v>1341</v>
      </c>
      <c r="F640" s="403">
        <v>219</v>
      </c>
      <c r="G640" s="403">
        <v>8760</v>
      </c>
      <c r="H640" s="403">
        <v>1</v>
      </c>
      <c r="I640" s="403">
        <v>40</v>
      </c>
      <c r="J640" s="403">
        <v>185</v>
      </c>
      <c r="K640" s="403">
        <v>7585</v>
      </c>
      <c r="L640" s="403">
        <v>0.8658675799086758</v>
      </c>
      <c r="M640" s="403">
        <v>41</v>
      </c>
      <c r="N640" s="403">
        <v>183</v>
      </c>
      <c r="O640" s="403">
        <v>7503</v>
      </c>
      <c r="P640" s="425">
        <v>0.85650684931506849</v>
      </c>
      <c r="Q640" s="404">
        <v>41</v>
      </c>
    </row>
    <row r="641" spans="1:17" ht="14.4" customHeight="1" x14ac:dyDescent="0.3">
      <c r="A641" s="399" t="s">
        <v>1491</v>
      </c>
      <c r="B641" s="400" t="s">
        <v>1310</v>
      </c>
      <c r="C641" s="400" t="s">
        <v>1311</v>
      </c>
      <c r="D641" s="400" t="s">
        <v>1342</v>
      </c>
      <c r="E641" s="400" t="s">
        <v>1343</v>
      </c>
      <c r="F641" s="403">
        <v>16</v>
      </c>
      <c r="G641" s="403">
        <v>7840</v>
      </c>
      <c r="H641" s="403">
        <v>1</v>
      </c>
      <c r="I641" s="403">
        <v>490</v>
      </c>
      <c r="J641" s="403">
        <v>8</v>
      </c>
      <c r="K641" s="403">
        <v>3920</v>
      </c>
      <c r="L641" s="403">
        <v>0.5</v>
      </c>
      <c r="M641" s="403">
        <v>490</v>
      </c>
      <c r="N641" s="403">
        <v>19</v>
      </c>
      <c r="O641" s="403">
        <v>9316</v>
      </c>
      <c r="P641" s="425">
        <v>1.1882653061224491</v>
      </c>
      <c r="Q641" s="404">
        <v>490.31578947368422</v>
      </c>
    </row>
    <row r="642" spans="1:17" ht="14.4" customHeight="1" x14ac:dyDescent="0.3">
      <c r="A642" s="399" t="s">
        <v>1491</v>
      </c>
      <c r="B642" s="400" t="s">
        <v>1310</v>
      </c>
      <c r="C642" s="400" t="s">
        <v>1311</v>
      </c>
      <c r="D642" s="400" t="s">
        <v>1344</v>
      </c>
      <c r="E642" s="400" t="s">
        <v>1345</v>
      </c>
      <c r="F642" s="403">
        <v>9</v>
      </c>
      <c r="G642" s="403">
        <v>279</v>
      </c>
      <c r="H642" s="403">
        <v>1</v>
      </c>
      <c r="I642" s="403">
        <v>31</v>
      </c>
      <c r="J642" s="403">
        <v>9</v>
      </c>
      <c r="K642" s="403">
        <v>279</v>
      </c>
      <c r="L642" s="403">
        <v>1</v>
      </c>
      <c r="M642" s="403">
        <v>31</v>
      </c>
      <c r="N642" s="403">
        <v>6</v>
      </c>
      <c r="O642" s="403">
        <v>186</v>
      </c>
      <c r="P642" s="425">
        <v>0.66666666666666663</v>
      </c>
      <c r="Q642" s="404">
        <v>31</v>
      </c>
    </row>
    <row r="643" spans="1:17" ht="14.4" customHeight="1" x14ac:dyDescent="0.3">
      <c r="A643" s="399" t="s">
        <v>1491</v>
      </c>
      <c r="B643" s="400" t="s">
        <v>1310</v>
      </c>
      <c r="C643" s="400" t="s">
        <v>1311</v>
      </c>
      <c r="D643" s="400" t="s">
        <v>1348</v>
      </c>
      <c r="E643" s="400" t="s">
        <v>1349</v>
      </c>
      <c r="F643" s="403">
        <v>1</v>
      </c>
      <c r="G643" s="403">
        <v>204</v>
      </c>
      <c r="H643" s="403">
        <v>1</v>
      </c>
      <c r="I643" s="403">
        <v>204</v>
      </c>
      <c r="J643" s="403">
        <v>3</v>
      </c>
      <c r="K643" s="403">
        <v>615</v>
      </c>
      <c r="L643" s="403">
        <v>3.0147058823529411</v>
      </c>
      <c r="M643" s="403">
        <v>205</v>
      </c>
      <c r="N643" s="403"/>
      <c r="O643" s="403"/>
      <c r="P643" s="425"/>
      <c r="Q643" s="404"/>
    </row>
    <row r="644" spans="1:17" ht="14.4" customHeight="1" x14ac:dyDescent="0.3">
      <c r="A644" s="399" t="s">
        <v>1491</v>
      </c>
      <c r="B644" s="400" t="s">
        <v>1310</v>
      </c>
      <c r="C644" s="400" t="s">
        <v>1311</v>
      </c>
      <c r="D644" s="400" t="s">
        <v>1350</v>
      </c>
      <c r="E644" s="400" t="s">
        <v>1351</v>
      </c>
      <c r="F644" s="403">
        <v>1</v>
      </c>
      <c r="G644" s="403">
        <v>376</v>
      </c>
      <c r="H644" s="403">
        <v>1</v>
      </c>
      <c r="I644" s="403">
        <v>376</v>
      </c>
      <c r="J644" s="403">
        <v>3</v>
      </c>
      <c r="K644" s="403">
        <v>1131</v>
      </c>
      <c r="L644" s="403">
        <v>3.0079787234042552</v>
      </c>
      <c r="M644" s="403">
        <v>377</v>
      </c>
      <c r="N644" s="403"/>
      <c r="O644" s="403"/>
      <c r="P644" s="425"/>
      <c r="Q644" s="404"/>
    </row>
    <row r="645" spans="1:17" ht="14.4" customHeight="1" x14ac:dyDescent="0.3">
      <c r="A645" s="399" t="s">
        <v>1491</v>
      </c>
      <c r="B645" s="400" t="s">
        <v>1310</v>
      </c>
      <c r="C645" s="400" t="s">
        <v>1311</v>
      </c>
      <c r="D645" s="400" t="s">
        <v>1360</v>
      </c>
      <c r="E645" s="400" t="s">
        <v>1361</v>
      </c>
      <c r="F645" s="403">
        <v>280</v>
      </c>
      <c r="G645" s="403">
        <v>4480</v>
      </c>
      <c r="H645" s="403">
        <v>1</v>
      </c>
      <c r="I645" s="403">
        <v>16</v>
      </c>
      <c r="J645" s="403">
        <v>225</v>
      </c>
      <c r="K645" s="403">
        <v>3600</v>
      </c>
      <c r="L645" s="403">
        <v>0.8035714285714286</v>
      </c>
      <c r="M645" s="403">
        <v>16</v>
      </c>
      <c r="N645" s="403">
        <v>243</v>
      </c>
      <c r="O645" s="403">
        <v>3888</v>
      </c>
      <c r="P645" s="425">
        <v>0.86785714285714288</v>
      </c>
      <c r="Q645" s="404">
        <v>16</v>
      </c>
    </row>
    <row r="646" spans="1:17" ht="14.4" customHeight="1" x14ac:dyDescent="0.3">
      <c r="A646" s="399" t="s">
        <v>1491</v>
      </c>
      <c r="B646" s="400" t="s">
        <v>1310</v>
      </c>
      <c r="C646" s="400" t="s">
        <v>1311</v>
      </c>
      <c r="D646" s="400" t="s">
        <v>1362</v>
      </c>
      <c r="E646" s="400" t="s">
        <v>1363</v>
      </c>
      <c r="F646" s="403">
        <v>2</v>
      </c>
      <c r="G646" s="403">
        <v>262</v>
      </c>
      <c r="H646" s="403">
        <v>1</v>
      </c>
      <c r="I646" s="403">
        <v>131</v>
      </c>
      <c r="J646" s="403">
        <v>3</v>
      </c>
      <c r="K646" s="403">
        <v>399</v>
      </c>
      <c r="L646" s="403">
        <v>1.5229007633587786</v>
      </c>
      <c r="M646" s="403">
        <v>133</v>
      </c>
      <c r="N646" s="403">
        <v>3</v>
      </c>
      <c r="O646" s="403">
        <v>403</v>
      </c>
      <c r="P646" s="425">
        <v>1.5381679389312977</v>
      </c>
      <c r="Q646" s="404">
        <v>134.33333333333334</v>
      </c>
    </row>
    <row r="647" spans="1:17" ht="14.4" customHeight="1" x14ac:dyDescent="0.3">
      <c r="A647" s="399" t="s">
        <v>1491</v>
      </c>
      <c r="B647" s="400" t="s">
        <v>1310</v>
      </c>
      <c r="C647" s="400" t="s">
        <v>1311</v>
      </c>
      <c r="D647" s="400" t="s">
        <v>1364</v>
      </c>
      <c r="E647" s="400" t="s">
        <v>1365</v>
      </c>
      <c r="F647" s="403">
        <v>23</v>
      </c>
      <c r="G647" s="403">
        <v>2323</v>
      </c>
      <c r="H647" s="403">
        <v>1</v>
      </c>
      <c r="I647" s="403">
        <v>101</v>
      </c>
      <c r="J647" s="403">
        <v>12</v>
      </c>
      <c r="K647" s="403">
        <v>1224</v>
      </c>
      <c r="L647" s="403">
        <v>0.52690486439948347</v>
      </c>
      <c r="M647" s="403">
        <v>102</v>
      </c>
      <c r="N647" s="403">
        <v>18</v>
      </c>
      <c r="O647" s="403">
        <v>1847</v>
      </c>
      <c r="P647" s="425">
        <v>0.79509255273353419</v>
      </c>
      <c r="Q647" s="404">
        <v>102.61111111111111</v>
      </c>
    </row>
    <row r="648" spans="1:17" ht="14.4" customHeight="1" x14ac:dyDescent="0.3">
      <c r="A648" s="399" t="s">
        <v>1491</v>
      </c>
      <c r="B648" s="400" t="s">
        <v>1310</v>
      </c>
      <c r="C648" s="400" t="s">
        <v>1311</v>
      </c>
      <c r="D648" s="400" t="s">
        <v>1368</v>
      </c>
      <c r="E648" s="400" t="s">
        <v>1369</v>
      </c>
      <c r="F648" s="403">
        <v>302</v>
      </c>
      <c r="G648" s="403">
        <v>33824</v>
      </c>
      <c r="H648" s="403">
        <v>1</v>
      </c>
      <c r="I648" s="403">
        <v>112</v>
      </c>
      <c r="J648" s="403">
        <v>303</v>
      </c>
      <c r="K648" s="403">
        <v>34239</v>
      </c>
      <c r="L648" s="403">
        <v>1.0122693945127721</v>
      </c>
      <c r="M648" s="403">
        <v>113</v>
      </c>
      <c r="N648" s="403">
        <v>266</v>
      </c>
      <c r="O648" s="403">
        <v>30316</v>
      </c>
      <c r="P648" s="425">
        <v>0.89628666035950799</v>
      </c>
      <c r="Q648" s="404">
        <v>113.96992481203007</v>
      </c>
    </row>
    <row r="649" spans="1:17" ht="14.4" customHeight="1" x14ac:dyDescent="0.3">
      <c r="A649" s="399" t="s">
        <v>1491</v>
      </c>
      <c r="B649" s="400" t="s">
        <v>1310</v>
      </c>
      <c r="C649" s="400" t="s">
        <v>1311</v>
      </c>
      <c r="D649" s="400" t="s">
        <v>1370</v>
      </c>
      <c r="E649" s="400" t="s">
        <v>1371</v>
      </c>
      <c r="F649" s="403">
        <v>111</v>
      </c>
      <c r="G649" s="403">
        <v>9213</v>
      </c>
      <c r="H649" s="403">
        <v>1</v>
      </c>
      <c r="I649" s="403">
        <v>83</v>
      </c>
      <c r="J649" s="403">
        <v>87</v>
      </c>
      <c r="K649" s="403">
        <v>7308</v>
      </c>
      <c r="L649" s="403">
        <v>0.79322696190166064</v>
      </c>
      <c r="M649" s="403">
        <v>84</v>
      </c>
      <c r="N649" s="403">
        <v>93</v>
      </c>
      <c r="O649" s="403">
        <v>7862</v>
      </c>
      <c r="P649" s="425">
        <v>0.8533593834798654</v>
      </c>
      <c r="Q649" s="404">
        <v>84.537634408602145</v>
      </c>
    </row>
    <row r="650" spans="1:17" ht="14.4" customHeight="1" x14ac:dyDescent="0.3">
      <c r="A650" s="399" t="s">
        <v>1491</v>
      </c>
      <c r="B650" s="400" t="s">
        <v>1310</v>
      </c>
      <c r="C650" s="400" t="s">
        <v>1311</v>
      </c>
      <c r="D650" s="400" t="s">
        <v>1372</v>
      </c>
      <c r="E650" s="400" t="s">
        <v>1373</v>
      </c>
      <c r="F650" s="403">
        <v>1</v>
      </c>
      <c r="G650" s="403">
        <v>95</v>
      </c>
      <c r="H650" s="403">
        <v>1</v>
      </c>
      <c r="I650" s="403">
        <v>95</v>
      </c>
      <c r="J650" s="403">
        <v>3</v>
      </c>
      <c r="K650" s="403">
        <v>288</v>
      </c>
      <c r="L650" s="403">
        <v>3.0315789473684212</v>
      </c>
      <c r="M650" s="403">
        <v>96</v>
      </c>
      <c r="N650" s="403">
        <v>1</v>
      </c>
      <c r="O650" s="403">
        <v>97</v>
      </c>
      <c r="P650" s="425">
        <v>1.0210526315789474</v>
      </c>
      <c r="Q650" s="404">
        <v>97</v>
      </c>
    </row>
    <row r="651" spans="1:17" ht="14.4" customHeight="1" x14ac:dyDescent="0.3">
      <c r="A651" s="399" t="s">
        <v>1491</v>
      </c>
      <c r="B651" s="400" t="s">
        <v>1310</v>
      </c>
      <c r="C651" s="400" t="s">
        <v>1311</v>
      </c>
      <c r="D651" s="400" t="s">
        <v>1374</v>
      </c>
      <c r="E651" s="400" t="s">
        <v>1375</v>
      </c>
      <c r="F651" s="403">
        <v>33</v>
      </c>
      <c r="G651" s="403">
        <v>693</v>
      </c>
      <c r="H651" s="403">
        <v>1</v>
      </c>
      <c r="I651" s="403">
        <v>21</v>
      </c>
      <c r="J651" s="403">
        <v>24</v>
      </c>
      <c r="K651" s="403">
        <v>504</v>
      </c>
      <c r="L651" s="403">
        <v>0.72727272727272729</v>
      </c>
      <c r="M651" s="403">
        <v>21</v>
      </c>
      <c r="N651" s="403">
        <v>19</v>
      </c>
      <c r="O651" s="403">
        <v>399</v>
      </c>
      <c r="P651" s="425">
        <v>0.5757575757575758</v>
      </c>
      <c r="Q651" s="404">
        <v>21</v>
      </c>
    </row>
    <row r="652" spans="1:17" ht="14.4" customHeight="1" x14ac:dyDescent="0.3">
      <c r="A652" s="399" t="s">
        <v>1491</v>
      </c>
      <c r="B652" s="400" t="s">
        <v>1310</v>
      </c>
      <c r="C652" s="400" t="s">
        <v>1311</v>
      </c>
      <c r="D652" s="400" t="s">
        <v>1376</v>
      </c>
      <c r="E652" s="400" t="s">
        <v>1377</v>
      </c>
      <c r="F652" s="403">
        <v>56</v>
      </c>
      <c r="G652" s="403">
        <v>27216</v>
      </c>
      <c r="H652" s="403">
        <v>1</v>
      </c>
      <c r="I652" s="403">
        <v>486</v>
      </c>
      <c r="J652" s="403">
        <v>37</v>
      </c>
      <c r="K652" s="403">
        <v>17982</v>
      </c>
      <c r="L652" s="403">
        <v>0.6607142857142857</v>
      </c>
      <c r="M652" s="403">
        <v>486</v>
      </c>
      <c r="N652" s="403">
        <v>49</v>
      </c>
      <c r="O652" s="403">
        <v>23834</v>
      </c>
      <c r="P652" s="425">
        <v>0.87573486184597293</v>
      </c>
      <c r="Q652" s="404">
        <v>486.40816326530614</v>
      </c>
    </row>
    <row r="653" spans="1:17" ht="14.4" customHeight="1" x14ac:dyDescent="0.3">
      <c r="A653" s="399" t="s">
        <v>1491</v>
      </c>
      <c r="B653" s="400" t="s">
        <v>1310</v>
      </c>
      <c r="C653" s="400" t="s">
        <v>1311</v>
      </c>
      <c r="D653" s="400" t="s">
        <v>1384</v>
      </c>
      <c r="E653" s="400" t="s">
        <v>1385</v>
      </c>
      <c r="F653" s="403">
        <v>62</v>
      </c>
      <c r="G653" s="403">
        <v>2480</v>
      </c>
      <c r="H653" s="403">
        <v>1</v>
      </c>
      <c r="I653" s="403">
        <v>40</v>
      </c>
      <c r="J653" s="403">
        <v>44</v>
      </c>
      <c r="K653" s="403">
        <v>1760</v>
      </c>
      <c r="L653" s="403">
        <v>0.70967741935483875</v>
      </c>
      <c r="M653" s="403">
        <v>40</v>
      </c>
      <c r="N653" s="403">
        <v>36</v>
      </c>
      <c r="O653" s="403">
        <v>1458</v>
      </c>
      <c r="P653" s="425">
        <v>0.5879032258064516</v>
      </c>
      <c r="Q653" s="404">
        <v>40.5</v>
      </c>
    </row>
    <row r="654" spans="1:17" ht="14.4" customHeight="1" x14ac:dyDescent="0.3">
      <c r="A654" s="399" t="s">
        <v>1491</v>
      </c>
      <c r="B654" s="400" t="s">
        <v>1310</v>
      </c>
      <c r="C654" s="400" t="s">
        <v>1311</v>
      </c>
      <c r="D654" s="400" t="s">
        <v>1396</v>
      </c>
      <c r="E654" s="400" t="s">
        <v>1397</v>
      </c>
      <c r="F654" s="403"/>
      <c r="G654" s="403"/>
      <c r="H654" s="403"/>
      <c r="I654" s="403"/>
      <c r="J654" s="403"/>
      <c r="K654" s="403"/>
      <c r="L654" s="403"/>
      <c r="M654" s="403"/>
      <c r="N654" s="403">
        <v>1</v>
      </c>
      <c r="O654" s="403">
        <v>2029</v>
      </c>
      <c r="P654" s="425"/>
      <c r="Q654" s="404">
        <v>2029</v>
      </c>
    </row>
    <row r="655" spans="1:17" ht="14.4" customHeight="1" x14ac:dyDescent="0.3">
      <c r="A655" s="399" t="s">
        <v>1491</v>
      </c>
      <c r="B655" s="400" t="s">
        <v>1310</v>
      </c>
      <c r="C655" s="400" t="s">
        <v>1311</v>
      </c>
      <c r="D655" s="400" t="s">
        <v>1398</v>
      </c>
      <c r="E655" s="400" t="s">
        <v>1399</v>
      </c>
      <c r="F655" s="403">
        <v>7</v>
      </c>
      <c r="G655" s="403">
        <v>4221</v>
      </c>
      <c r="H655" s="403">
        <v>1</v>
      </c>
      <c r="I655" s="403">
        <v>603</v>
      </c>
      <c r="J655" s="403">
        <v>2</v>
      </c>
      <c r="K655" s="403">
        <v>1208</v>
      </c>
      <c r="L655" s="403">
        <v>0.28618810708362946</v>
      </c>
      <c r="M655" s="403">
        <v>604</v>
      </c>
      <c r="N655" s="403">
        <v>3</v>
      </c>
      <c r="O655" s="403">
        <v>1818</v>
      </c>
      <c r="P655" s="425">
        <v>0.43070362473347545</v>
      </c>
      <c r="Q655" s="404">
        <v>606</v>
      </c>
    </row>
    <row r="656" spans="1:17" ht="14.4" customHeight="1" x14ac:dyDescent="0.3">
      <c r="A656" s="399" t="s">
        <v>1491</v>
      </c>
      <c r="B656" s="400" t="s">
        <v>1310</v>
      </c>
      <c r="C656" s="400" t="s">
        <v>1311</v>
      </c>
      <c r="D656" s="400" t="s">
        <v>1404</v>
      </c>
      <c r="E656" s="400" t="s">
        <v>1405</v>
      </c>
      <c r="F656" s="403">
        <v>23</v>
      </c>
      <c r="G656" s="403">
        <v>11615</v>
      </c>
      <c r="H656" s="403">
        <v>1</v>
      </c>
      <c r="I656" s="403">
        <v>505</v>
      </c>
      <c r="J656" s="403">
        <v>3</v>
      </c>
      <c r="K656" s="403">
        <v>1518</v>
      </c>
      <c r="L656" s="403">
        <v>0.1306930693069307</v>
      </c>
      <c r="M656" s="403">
        <v>506</v>
      </c>
      <c r="N656" s="403">
        <v>4</v>
      </c>
      <c r="O656" s="403">
        <v>2024</v>
      </c>
      <c r="P656" s="425">
        <v>0.17425742574257425</v>
      </c>
      <c r="Q656" s="404">
        <v>506</v>
      </c>
    </row>
    <row r="657" spans="1:17" ht="14.4" customHeight="1" x14ac:dyDescent="0.3">
      <c r="A657" s="399" t="s">
        <v>1491</v>
      </c>
      <c r="B657" s="400" t="s">
        <v>1310</v>
      </c>
      <c r="C657" s="400" t="s">
        <v>1311</v>
      </c>
      <c r="D657" s="400" t="s">
        <v>1418</v>
      </c>
      <c r="E657" s="400" t="s">
        <v>1419</v>
      </c>
      <c r="F657" s="403">
        <v>2</v>
      </c>
      <c r="G657" s="403">
        <v>302</v>
      </c>
      <c r="H657" s="403">
        <v>1</v>
      </c>
      <c r="I657" s="403">
        <v>151</v>
      </c>
      <c r="J657" s="403"/>
      <c r="K657" s="403"/>
      <c r="L657" s="403"/>
      <c r="M657" s="403"/>
      <c r="N657" s="403"/>
      <c r="O657" s="403"/>
      <c r="P657" s="425"/>
      <c r="Q657" s="404"/>
    </row>
    <row r="658" spans="1:17" ht="14.4" customHeight="1" x14ac:dyDescent="0.3">
      <c r="A658" s="399" t="s">
        <v>1492</v>
      </c>
      <c r="B658" s="400" t="s">
        <v>1310</v>
      </c>
      <c r="C658" s="400" t="s">
        <v>1311</v>
      </c>
      <c r="D658" s="400" t="s">
        <v>1312</v>
      </c>
      <c r="E658" s="400" t="s">
        <v>1313</v>
      </c>
      <c r="F658" s="403">
        <v>686</v>
      </c>
      <c r="G658" s="403">
        <v>108388</v>
      </c>
      <c r="H658" s="403">
        <v>1</v>
      </c>
      <c r="I658" s="403">
        <v>158</v>
      </c>
      <c r="J658" s="403">
        <v>951</v>
      </c>
      <c r="K658" s="403">
        <v>151209</v>
      </c>
      <c r="L658" s="403">
        <v>1.3950714101192014</v>
      </c>
      <c r="M658" s="403">
        <v>159</v>
      </c>
      <c r="N658" s="403">
        <v>846</v>
      </c>
      <c r="O658" s="403">
        <v>134887</v>
      </c>
      <c r="P658" s="425">
        <v>1.2444827840720374</v>
      </c>
      <c r="Q658" s="404">
        <v>159.44089834515367</v>
      </c>
    </row>
    <row r="659" spans="1:17" ht="14.4" customHeight="1" x14ac:dyDescent="0.3">
      <c r="A659" s="399" t="s">
        <v>1492</v>
      </c>
      <c r="B659" s="400" t="s">
        <v>1310</v>
      </c>
      <c r="C659" s="400" t="s">
        <v>1311</v>
      </c>
      <c r="D659" s="400" t="s">
        <v>1326</v>
      </c>
      <c r="E659" s="400" t="s">
        <v>1327</v>
      </c>
      <c r="F659" s="403"/>
      <c r="G659" s="403"/>
      <c r="H659" s="403"/>
      <c r="I659" s="403"/>
      <c r="J659" s="403">
        <v>2</v>
      </c>
      <c r="K659" s="403">
        <v>2330</v>
      </c>
      <c r="L659" s="403"/>
      <c r="M659" s="403">
        <v>1165</v>
      </c>
      <c r="N659" s="403"/>
      <c r="O659" s="403"/>
      <c r="P659" s="425"/>
      <c r="Q659" s="404"/>
    </row>
    <row r="660" spans="1:17" ht="14.4" customHeight="1" x14ac:dyDescent="0.3">
      <c r="A660" s="399" t="s">
        <v>1492</v>
      </c>
      <c r="B660" s="400" t="s">
        <v>1310</v>
      </c>
      <c r="C660" s="400" t="s">
        <v>1311</v>
      </c>
      <c r="D660" s="400" t="s">
        <v>1328</v>
      </c>
      <c r="E660" s="400" t="s">
        <v>1329</v>
      </c>
      <c r="F660" s="403">
        <v>114</v>
      </c>
      <c r="G660" s="403">
        <v>4446</v>
      </c>
      <c r="H660" s="403">
        <v>1</v>
      </c>
      <c r="I660" s="403">
        <v>39</v>
      </c>
      <c r="J660" s="403">
        <v>142</v>
      </c>
      <c r="K660" s="403">
        <v>5538</v>
      </c>
      <c r="L660" s="403">
        <v>1.2456140350877194</v>
      </c>
      <c r="M660" s="403">
        <v>39</v>
      </c>
      <c r="N660" s="403">
        <v>158</v>
      </c>
      <c r="O660" s="403">
        <v>6218</v>
      </c>
      <c r="P660" s="425">
        <v>1.3985605038236617</v>
      </c>
      <c r="Q660" s="404">
        <v>39.354430379746837</v>
      </c>
    </row>
    <row r="661" spans="1:17" ht="14.4" customHeight="1" x14ac:dyDescent="0.3">
      <c r="A661" s="399" t="s">
        <v>1492</v>
      </c>
      <c r="B661" s="400" t="s">
        <v>1310</v>
      </c>
      <c r="C661" s="400" t="s">
        <v>1311</v>
      </c>
      <c r="D661" s="400" t="s">
        <v>1330</v>
      </c>
      <c r="E661" s="400" t="s">
        <v>1331</v>
      </c>
      <c r="F661" s="403">
        <v>4</v>
      </c>
      <c r="G661" s="403">
        <v>1616</v>
      </c>
      <c r="H661" s="403">
        <v>1</v>
      </c>
      <c r="I661" s="403">
        <v>404</v>
      </c>
      <c r="J661" s="403"/>
      <c r="K661" s="403"/>
      <c r="L661" s="403"/>
      <c r="M661" s="403"/>
      <c r="N661" s="403"/>
      <c r="O661" s="403"/>
      <c r="P661" s="425"/>
      <c r="Q661" s="404"/>
    </row>
    <row r="662" spans="1:17" ht="14.4" customHeight="1" x14ac:dyDescent="0.3">
      <c r="A662" s="399" t="s">
        <v>1492</v>
      </c>
      <c r="B662" s="400" t="s">
        <v>1310</v>
      </c>
      <c r="C662" s="400" t="s">
        <v>1311</v>
      </c>
      <c r="D662" s="400" t="s">
        <v>1332</v>
      </c>
      <c r="E662" s="400" t="s">
        <v>1333</v>
      </c>
      <c r="F662" s="403">
        <v>5</v>
      </c>
      <c r="G662" s="403">
        <v>1910</v>
      </c>
      <c r="H662" s="403">
        <v>1</v>
      </c>
      <c r="I662" s="403">
        <v>382</v>
      </c>
      <c r="J662" s="403">
        <v>5</v>
      </c>
      <c r="K662" s="403">
        <v>1910</v>
      </c>
      <c r="L662" s="403">
        <v>1</v>
      </c>
      <c r="M662" s="403">
        <v>382</v>
      </c>
      <c r="N662" s="403">
        <v>13</v>
      </c>
      <c r="O662" s="403">
        <v>4971</v>
      </c>
      <c r="P662" s="425">
        <v>2.6026178010471206</v>
      </c>
      <c r="Q662" s="404">
        <v>382.38461538461536</v>
      </c>
    </row>
    <row r="663" spans="1:17" ht="14.4" customHeight="1" x14ac:dyDescent="0.3">
      <c r="A663" s="399" t="s">
        <v>1492</v>
      </c>
      <c r="B663" s="400" t="s">
        <v>1310</v>
      </c>
      <c r="C663" s="400" t="s">
        <v>1311</v>
      </c>
      <c r="D663" s="400" t="s">
        <v>1334</v>
      </c>
      <c r="E663" s="400" t="s">
        <v>1335</v>
      </c>
      <c r="F663" s="403">
        <v>11</v>
      </c>
      <c r="G663" s="403">
        <v>396</v>
      </c>
      <c r="H663" s="403">
        <v>1</v>
      </c>
      <c r="I663" s="403">
        <v>36</v>
      </c>
      <c r="J663" s="403">
        <v>11</v>
      </c>
      <c r="K663" s="403">
        <v>407</v>
      </c>
      <c r="L663" s="403">
        <v>1.0277777777777777</v>
      </c>
      <c r="M663" s="403">
        <v>37</v>
      </c>
      <c r="N663" s="403">
        <v>11</v>
      </c>
      <c r="O663" s="403">
        <v>407</v>
      </c>
      <c r="P663" s="425">
        <v>1.0277777777777777</v>
      </c>
      <c r="Q663" s="404">
        <v>37</v>
      </c>
    </row>
    <row r="664" spans="1:17" ht="14.4" customHeight="1" x14ac:dyDescent="0.3">
      <c r="A664" s="399" t="s">
        <v>1492</v>
      </c>
      <c r="B664" s="400" t="s">
        <v>1310</v>
      </c>
      <c r="C664" s="400" t="s">
        <v>1311</v>
      </c>
      <c r="D664" s="400" t="s">
        <v>1338</v>
      </c>
      <c r="E664" s="400" t="s">
        <v>1339</v>
      </c>
      <c r="F664" s="403">
        <v>6</v>
      </c>
      <c r="G664" s="403">
        <v>2664</v>
      </c>
      <c r="H664" s="403">
        <v>1</v>
      </c>
      <c r="I664" s="403">
        <v>444</v>
      </c>
      <c r="J664" s="403"/>
      <c r="K664" s="403"/>
      <c r="L664" s="403"/>
      <c r="M664" s="403"/>
      <c r="N664" s="403">
        <v>15</v>
      </c>
      <c r="O664" s="403">
        <v>6666</v>
      </c>
      <c r="P664" s="425">
        <v>2.5022522522522523</v>
      </c>
      <c r="Q664" s="404">
        <v>444.4</v>
      </c>
    </row>
    <row r="665" spans="1:17" ht="14.4" customHeight="1" x14ac:dyDescent="0.3">
      <c r="A665" s="399" t="s">
        <v>1492</v>
      </c>
      <c r="B665" s="400" t="s">
        <v>1310</v>
      </c>
      <c r="C665" s="400" t="s">
        <v>1311</v>
      </c>
      <c r="D665" s="400" t="s">
        <v>1340</v>
      </c>
      <c r="E665" s="400" t="s">
        <v>1341</v>
      </c>
      <c r="F665" s="403">
        <v>3</v>
      </c>
      <c r="G665" s="403">
        <v>120</v>
      </c>
      <c r="H665" s="403">
        <v>1</v>
      </c>
      <c r="I665" s="403">
        <v>40</v>
      </c>
      <c r="J665" s="403">
        <v>2</v>
      </c>
      <c r="K665" s="403">
        <v>82</v>
      </c>
      <c r="L665" s="403">
        <v>0.68333333333333335</v>
      </c>
      <c r="M665" s="403">
        <v>41</v>
      </c>
      <c r="N665" s="403">
        <v>4</v>
      </c>
      <c r="O665" s="403">
        <v>164</v>
      </c>
      <c r="P665" s="425">
        <v>1.3666666666666667</v>
      </c>
      <c r="Q665" s="404">
        <v>41</v>
      </c>
    </row>
    <row r="666" spans="1:17" ht="14.4" customHeight="1" x14ac:dyDescent="0.3">
      <c r="A666" s="399" t="s">
        <v>1492</v>
      </c>
      <c r="B666" s="400" t="s">
        <v>1310</v>
      </c>
      <c r="C666" s="400" t="s">
        <v>1311</v>
      </c>
      <c r="D666" s="400" t="s">
        <v>1342</v>
      </c>
      <c r="E666" s="400" t="s">
        <v>1343</v>
      </c>
      <c r="F666" s="403">
        <v>1</v>
      </c>
      <c r="G666" s="403">
        <v>490</v>
      </c>
      <c r="H666" s="403">
        <v>1</v>
      </c>
      <c r="I666" s="403">
        <v>490</v>
      </c>
      <c r="J666" s="403">
        <v>2</v>
      </c>
      <c r="K666" s="403">
        <v>980</v>
      </c>
      <c r="L666" s="403">
        <v>2</v>
      </c>
      <c r="M666" s="403">
        <v>490</v>
      </c>
      <c r="N666" s="403">
        <v>16</v>
      </c>
      <c r="O666" s="403">
        <v>7847</v>
      </c>
      <c r="P666" s="425">
        <v>16.014285714285716</v>
      </c>
      <c r="Q666" s="404">
        <v>490.4375</v>
      </c>
    </row>
    <row r="667" spans="1:17" ht="14.4" customHeight="1" x14ac:dyDescent="0.3">
      <c r="A667" s="399" t="s">
        <v>1492</v>
      </c>
      <c r="B667" s="400" t="s">
        <v>1310</v>
      </c>
      <c r="C667" s="400" t="s">
        <v>1311</v>
      </c>
      <c r="D667" s="400" t="s">
        <v>1344</v>
      </c>
      <c r="E667" s="400" t="s">
        <v>1345</v>
      </c>
      <c r="F667" s="403">
        <v>10</v>
      </c>
      <c r="G667" s="403">
        <v>310</v>
      </c>
      <c r="H667" s="403">
        <v>1</v>
      </c>
      <c r="I667" s="403">
        <v>31</v>
      </c>
      <c r="J667" s="403">
        <v>22</v>
      </c>
      <c r="K667" s="403">
        <v>682</v>
      </c>
      <c r="L667" s="403">
        <v>2.2000000000000002</v>
      </c>
      <c r="M667" s="403">
        <v>31</v>
      </c>
      <c r="N667" s="403">
        <v>13</v>
      </c>
      <c r="O667" s="403">
        <v>403</v>
      </c>
      <c r="P667" s="425">
        <v>1.3</v>
      </c>
      <c r="Q667" s="404">
        <v>31</v>
      </c>
    </row>
    <row r="668" spans="1:17" ht="14.4" customHeight="1" x14ac:dyDescent="0.3">
      <c r="A668" s="399" t="s">
        <v>1492</v>
      </c>
      <c r="B668" s="400" t="s">
        <v>1310</v>
      </c>
      <c r="C668" s="400" t="s">
        <v>1311</v>
      </c>
      <c r="D668" s="400" t="s">
        <v>1348</v>
      </c>
      <c r="E668" s="400" t="s">
        <v>1349</v>
      </c>
      <c r="F668" s="403"/>
      <c r="G668" s="403"/>
      <c r="H668" s="403"/>
      <c r="I668" s="403"/>
      <c r="J668" s="403">
        <v>1</v>
      </c>
      <c r="K668" s="403">
        <v>205</v>
      </c>
      <c r="L668" s="403"/>
      <c r="M668" s="403">
        <v>205</v>
      </c>
      <c r="N668" s="403"/>
      <c r="O668" s="403"/>
      <c r="P668" s="425"/>
      <c r="Q668" s="404"/>
    </row>
    <row r="669" spans="1:17" ht="14.4" customHeight="1" x14ac:dyDescent="0.3">
      <c r="A669" s="399" t="s">
        <v>1492</v>
      </c>
      <c r="B669" s="400" t="s">
        <v>1310</v>
      </c>
      <c r="C669" s="400" t="s">
        <v>1311</v>
      </c>
      <c r="D669" s="400" t="s">
        <v>1350</v>
      </c>
      <c r="E669" s="400" t="s">
        <v>1351</v>
      </c>
      <c r="F669" s="403"/>
      <c r="G669" s="403"/>
      <c r="H669" s="403"/>
      <c r="I669" s="403"/>
      <c r="J669" s="403">
        <v>1</v>
      </c>
      <c r="K669" s="403">
        <v>377</v>
      </c>
      <c r="L669" s="403"/>
      <c r="M669" s="403">
        <v>377</v>
      </c>
      <c r="N669" s="403"/>
      <c r="O669" s="403"/>
      <c r="P669" s="425"/>
      <c r="Q669" s="404"/>
    </row>
    <row r="670" spans="1:17" ht="14.4" customHeight="1" x14ac:dyDescent="0.3">
      <c r="A670" s="399" t="s">
        <v>1492</v>
      </c>
      <c r="B670" s="400" t="s">
        <v>1310</v>
      </c>
      <c r="C670" s="400" t="s">
        <v>1311</v>
      </c>
      <c r="D670" s="400" t="s">
        <v>1360</v>
      </c>
      <c r="E670" s="400" t="s">
        <v>1361</v>
      </c>
      <c r="F670" s="403">
        <v>21</v>
      </c>
      <c r="G670" s="403">
        <v>336</v>
      </c>
      <c r="H670" s="403">
        <v>1</v>
      </c>
      <c r="I670" s="403">
        <v>16</v>
      </c>
      <c r="J670" s="403">
        <v>48</v>
      </c>
      <c r="K670" s="403">
        <v>768</v>
      </c>
      <c r="L670" s="403">
        <v>2.2857142857142856</v>
      </c>
      <c r="M670" s="403">
        <v>16</v>
      </c>
      <c r="N670" s="403">
        <v>51</v>
      </c>
      <c r="O670" s="403">
        <v>816</v>
      </c>
      <c r="P670" s="425">
        <v>2.4285714285714284</v>
      </c>
      <c r="Q670" s="404">
        <v>16</v>
      </c>
    </row>
    <row r="671" spans="1:17" ht="14.4" customHeight="1" x14ac:dyDescent="0.3">
      <c r="A671" s="399" t="s">
        <v>1492</v>
      </c>
      <c r="B671" s="400" t="s">
        <v>1310</v>
      </c>
      <c r="C671" s="400" t="s">
        <v>1311</v>
      </c>
      <c r="D671" s="400" t="s">
        <v>1362</v>
      </c>
      <c r="E671" s="400" t="s">
        <v>1363</v>
      </c>
      <c r="F671" s="403">
        <v>8</v>
      </c>
      <c r="G671" s="403">
        <v>1048</v>
      </c>
      <c r="H671" s="403">
        <v>1</v>
      </c>
      <c r="I671" s="403">
        <v>131</v>
      </c>
      <c r="J671" s="403">
        <v>1</v>
      </c>
      <c r="K671" s="403">
        <v>133</v>
      </c>
      <c r="L671" s="403">
        <v>0.12690839694656489</v>
      </c>
      <c r="M671" s="403">
        <v>133</v>
      </c>
      <c r="N671" s="403">
        <v>5</v>
      </c>
      <c r="O671" s="403">
        <v>671</v>
      </c>
      <c r="P671" s="425">
        <v>0.64026717557251911</v>
      </c>
      <c r="Q671" s="404">
        <v>134.19999999999999</v>
      </c>
    </row>
    <row r="672" spans="1:17" ht="14.4" customHeight="1" x14ac:dyDescent="0.3">
      <c r="A672" s="399" t="s">
        <v>1492</v>
      </c>
      <c r="B672" s="400" t="s">
        <v>1310</v>
      </c>
      <c r="C672" s="400" t="s">
        <v>1311</v>
      </c>
      <c r="D672" s="400" t="s">
        <v>1364</v>
      </c>
      <c r="E672" s="400" t="s">
        <v>1365</v>
      </c>
      <c r="F672" s="403">
        <v>49</v>
      </c>
      <c r="G672" s="403">
        <v>4949</v>
      </c>
      <c r="H672" s="403">
        <v>1</v>
      </c>
      <c r="I672" s="403">
        <v>101</v>
      </c>
      <c r="J672" s="403">
        <v>48</v>
      </c>
      <c r="K672" s="403">
        <v>4896</v>
      </c>
      <c r="L672" s="403">
        <v>0.98929076581127495</v>
      </c>
      <c r="M672" s="403">
        <v>102</v>
      </c>
      <c r="N672" s="403">
        <v>55</v>
      </c>
      <c r="O672" s="403">
        <v>5637</v>
      </c>
      <c r="P672" s="425">
        <v>1.1390179834309961</v>
      </c>
      <c r="Q672" s="404">
        <v>102.49090909090908</v>
      </c>
    </row>
    <row r="673" spans="1:17" ht="14.4" customHeight="1" x14ac:dyDescent="0.3">
      <c r="A673" s="399" t="s">
        <v>1492</v>
      </c>
      <c r="B673" s="400" t="s">
        <v>1310</v>
      </c>
      <c r="C673" s="400" t="s">
        <v>1311</v>
      </c>
      <c r="D673" s="400" t="s">
        <v>1368</v>
      </c>
      <c r="E673" s="400" t="s">
        <v>1369</v>
      </c>
      <c r="F673" s="403">
        <v>480</v>
      </c>
      <c r="G673" s="403">
        <v>53760</v>
      </c>
      <c r="H673" s="403">
        <v>1</v>
      </c>
      <c r="I673" s="403">
        <v>112</v>
      </c>
      <c r="J673" s="403">
        <v>714</v>
      </c>
      <c r="K673" s="403">
        <v>80682</v>
      </c>
      <c r="L673" s="403">
        <v>1.50078125</v>
      </c>
      <c r="M673" s="403">
        <v>113</v>
      </c>
      <c r="N673" s="403">
        <v>560</v>
      </c>
      <c r="O673" s="403">
        <v>63786</v>
      </c>
      <c r="P673" s="425">
        <v>1.1864955357142857</v>
      </c>
      <c r="Q673" s="404">
        <v>113.90357142857142</v>
      </c>
    </row>
    <row r="674" spans="1:17" ht="14.4" customHeight="1" x14ac:dyDescent="0.3">
      <c r="A674" s="399" t="s">
        <v>1492</v>
      </c>
      <c r="B674" s="400" t="s">
        <v>1310</v>
      </c>
      <c r="C674" s="400" t="s">
        <v>1311</v>
      </c>
      <c r="D674" s="400" t="s">
        <v>1370</v>
      </c>
      <c r="E674" s="400" t="s">
        <v>1371</v>
      </c>
      <c r="F674" s="403">
        <v>253</v>
      </c>
      <c r="G674" s="403">
        <v>20999</v>
      </c>
      <c r="H674" s="403">
        <v>1</v>
      </c>
      <c r="I674" s="403">
        <v>83</v>
      </c>
      <c r="J674" s="403">
        <v>409</v>
      </c>
      <c r="K674" s="403">
        <v>34356</v>
      </c>
      <c r="L674" s="403">
        <v>1.636077908471832</v>
      </c>
      <c r="M674" s="403">
        <v>84</v>
      </c>
      <c r="N674" s="403">
        <v>356</v>
      </c>
      <c r="O674" s="403">
        <v>30069</v>
      </c>
      <c r="P674" s="425">
        <v>1.4319253297776084</v>
      </c>
      <c r="Q674" s="404">
        <v>84.463483146067418</v>
      </c>
    </row>
    <row r="675" spans="1:17" ht="14.4" customHeight="1" x14ac:dyDescent="0.3">
      <c r="A675" s="399" t="s">
        <v>1492</v>
      </c>
      <c r="B675" s="400" t="s">
        <v>1310</v>
      </c>
      <c r="C675" s="400" t="s">
        <v>1311</v>
      </c>
      <c r="D675" s="400" t="s">
        <v>1372</v>
      </c>
      <c r="E675" s="400" t="s">
        <v>1373</v>
      </c>
      <c r="F675" s="403"/>
      <c r="G675" s="403"/>
      <c r="H675" s="403"/>
      <c r="I675" s="403"/>
      <c r="J675" s="403">
        <v>2</v>
      </c>
      <c r="K675" s="403">
        <v>192</v>
      </c>
      <c r="L675" s="403"/>
      <c r="M675" s="403">
        <v>96</v>
      </c>
      <c r="N675" s="403">
        <v>1</v>
      </c>
      <c r="O675" s="403">
        <v>97</v>
      </c>
      <c r="P675" s="425"/>
      <c r="Q675" s="404">
        <v>97</v>
      </c>
    </row>
    <row r="676" spans="1:17" ht="14.4" customHeight="1" x14ac:dyDescent="0.3">
      <c r="A676" s="399" t="s">
        <v>1492</v>
      </c>
      <c r="B676" s="400" t="s">
        <v>1310</v>
      </c>
      <c r="C676" s="400" t="s">
        <v>1311</v>
      </c>
      <c r="D676" s="400" t="s">
        <v>1374</v>
      </c>
      <c r="E676" s="400" t="s">
        <v>1375</v>
      </c>
      <c r="F676" s="403">
        <v>21</v>
      </c>
      <c r="G676" s="403">
        <v>441</v>
      </c>
      <c r="H676" s="403">
        <v>1</v>
      </c>
      <c r="I676" s="403">
        <v>21</v>
      </c>
      <c r="J676" s="403">
        <v>61</v>
      </c>
      <c r="K676" s="403">
        <v>1281</v>
      </c>
      <c r="L676" s="403">
        <v>2.9047619047619047</v>
      </c>
      <c r="M676" s="403">
        <v>21</v>
      </c>
      <c r="N676" s="403">
        <v>46</v>
      </c>
      <c r="O676" s="403">
        <v>966</v>
      </c>
      <c r="P676" s="425">
        <v>2.1904761904761907</v>
      </c>
      <c r="Q676" s="404">
        <v>21</v>
      </c>
    </row>
    <row r="677" spans="1:17" ht="14.4" customHeight="1" x14ac:dyDescent="0.3">
      <c r="A677" s="399" t="s">
        <v>1492</v>
      </c>
      <c r="B677" s="400" t="s">
        <v>1310</v>
      </c>
      <c r="C677" s="400" t="s">
        <v>1311</v>
      </c>
      <c r="D677" s="400" t="s">
        <v>1376</v>
      </c>
      <c r="E677" s="400" t="s">
        <v>1377</v>
      </c>
      <c r="F677" s="403">
        <v>11</v>
      </c>
      <c r="G677" s="403">
        <v>5346</v>
      </c>
      <c r="H677" s="403">
        <v>1</v>
      </c>
      <c r="I677" s="403">
        <v>486</v>
      </c>
      <c r="J677" s="403">
        <v>76</v>
      </c>
      <c r="K677" s="403">
        <v>36936</v>
      </c>
      <c r="L677" s="403">
        <v>6.9090909090909092</v>
      </c>
      <c r="M677" s="403">
        <v>486</v>
      </c>
      <c r="N677" s="403">
        <v>32</v>
      </c>
      <c r="O677" s="403">
        <v>15563</v>
      </c>
      <c r="P677" s="425">
        <v>2.9111485222596332</v>
      </c>
      <c r="Q677" s="404">
        <v>486.34375</v>
      </c>
    </row>
    <row r="678" spans="1:17" ht="14.4" customHeight="1" x14ac:dyDescent="0.3">
      <c r="A678" s="399" t="s">
        <v>1492</v>
      </c>
      <c r="B678" s="400" t="s">
        <v>1310</v>
      </c>
      <c r="C678" s="400" t="s">
        <v>1311</v>
      </c>
      <c r="D678" s="400" t="s">
        <v>1384</v>
      </c>
      <c r="E678" s="400" t="s">
        <v>1385</v>
      </c>
      <c r="F678" s="403">
        <v>55</v>
      </c>
      <c r="G678" s="403">
        <v>2200</v>
      </c>
      <c r="H678" s="403">
        <v>1</v>
      </c>
      <c r="I678" s="403">
        <v>40</v>
      </c>
      <c r="J678" s="403">
        <v>67</v>
      </c>
      <c r="K678" s="403">
        <v>2680</v>
      </c>
      <c r="L678" s="403">
        <v>1.2181818181818183</v>
      </c>
      <c r="M678" s="403">
        <v>40</v>
      </c>
      <c r="N678" s="403">
        <v>86</v>
      </c>
      <c r="O678" s="403">
        <v>3481</v>
      </c>
      <c r="P678" s="425">
        <v>1.5822727272727273</v>
      </c>
      <c r="Q678" s="404">
        <v>40.47674418604651</v>
      </c>
    </row>
    <row r="679" spans="1:17" ht="14.4" customHeight="1" x14ac:dyDescent="0.3">
      <c r="A679" s="399" t="s">
        <v>1492</v>
      </c>
      <c r="B679" s="400" t="s">
        <v>1310</v>
      </c>
      <c r="C679" s="400" t="s">
        <v>1311</v>
      </c>
      <c r="D679" s="400" t="s">
        <v>1392</v>
      </c>
      <c r="E679" s="400" t="s">
        <v>1393</v>
      </c>
      <c r="F679" s="403">
        <v>1</v>
      </c>
      <c r="G679" s="403">
        <v>214</v>
      </c>
      <c r="H679" s="403">
        <v>1</v>
      </c>
      <c r="I679" s="403">
        <v>214</v>
      </c>
      <c r="J679" s="403"/>
      <c r="K679" s="403"/>
      <c r="L679" s="403"/>
      <c r="M679" s="403"/>
      <c r="N679" s="403"/>
      <c r="O679" s="403"/>
      <c r="P679" s="425"/>
      <c r="Q679" s="404"/>
    </row>
    <row r="680" spans="1:17" ht="14.4" customHeight="1" x14ac:dyDescent="0.3">
      <c r="A680" s="399" t="s">
        <v>1492</v>
      </c>
      <c r="B680" s="400" t="s">
        <v>1310</v>
      </c>
      <c r="C680" s="400" t="s">
        <v>1311</v>
      </c>
      <c r="D680" s="400" t="s">
        <v>1398</v>
      </c>
      <c r="E680" s="400" t="s">
        <v>1399</v>
      </c>
      <c r="F680" s="403">
        <v>2</v>
      </c>
      <c r="G680" s="403">
        <v>1206</v>
      </c>
      <c r="H680" s="403">
        <v>1</v>
      </c>
      <c r="I680" s="403">
        <v>603</v>
      </c>
      <c r="J680" s="403">
        <v>4</v>
      </c>
      <c r="K680" s="403">
        <v>2416</v>
      </c>
      <c r="L680" s="403">
        <v>2.0033167495854065</v>
      </c>
      <c r="M680" s="403">
        <v>604</v>
      </c>
      <c r="N680" s="403">
        <v>17</v>
      </c>
      <c r="O680" s="403">
        <v>10292</v>
      </c>
      <c r="P680" s="425">
        <v>8.5339966832504146</v>
      </c>
      <c r="Q680" s="404">
        <v>605.41176470588232</v>
      </c>
    </row>
    <row r="681" spans="1:17" ht="14.4" customHeight="1" x14ac:dyDescent="0.3">
      <c r="A681" s="399" t="s">
        <v>1492</v>
      </c>
      <c r="B681" s="400" t="s">
        <v>1310</v>
      </c>
      <c r="C681" s="400" t="s">
        <v>1311</v>
      </c>
      <c r="D681" s="400" t="s">
        <v>1404</v>
      </c>
      <c r="E681" s="400" t="s">
        <v>1405</v>
      </c>
      <c r="F681" s="403">
        <v>19</v>
      </c>
      <c r="G681" s="403">
        <v>9595</v>
      </c>
      <c r="H681" s="403">
        <v>1</v>
      </c>
      <c r="I681" s="403">
        <v>505</v>
      </c>
      <c r="J681" s="403">
        <v>14</v>
      </c>
      <c r="K681" s="403">
        <v>7084</v>
      </c>
      <c r="L681" s="403">
        <v>0.7383011985409067</v>
      </c>
      <c r="M681" s="403">
        <v>506</v>
      </c>
      <c r="N681" s="403">
        <v>48</v>
      </c>
      <c r="O681" s="403">
        <v>24330</v>
      </c>
      <c r="P681" s="425">
        <v>2.5356956748306412</v>
      </c>
      <c r="Q681" s="404">
        <v>506.875</v>
      </c>
    </row>
    <row r="682" spans="1:17" ht="14.4" customHeight="1" thickBot="1" x14ac:dyDescent="0.35">
      <c r="A682" s="405" t="s">
        <v>1492</v>
      </c>
      <c r="B682" s="406" t="s">
        <v>1310</v>
      </c>
      <c r="C682" s="406" t="s">
        <v>1311</v>
      </c>
      <c r="D682" s="406" t="s">
        <v>1424</v>
      </c>
      <c r="E682" s="406" t="s">
        <v>1425</v>
      </c>
      <c r="F682" s="409"/>
      <c r="G682" s="409"/>
      <c r="H682" s="409"/>
      <c r="I682" s="409"/>
      <c r="J682" s="409">
        <v>1</v>
      </c>
      <c r="K682" s="409">
        <v>327</v>
      </c>
      <c r="L682" s="409"/>
      <c r="M682" s="409">
        <v>327</v>
      </c>
      <c r="N682" s="409"/>
      <c r="O682" s="409"/>
      <c r="P682" s="417"/>
      <c r="Q682" s="410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5" bestFit="1" customWidth="1"/>
    <col min="2" max="2" width="11.6640625" style="135" hidden="1" customWidth="1"/>
    <col min="3" max="4" width="11" style="137" customWidth="1"/>
    <col min="5" max="5" width="11" style="138" customWidth="1"/>
    <col min="6" max="16384" width="8.88671875" style="135"/>
  </cols>
  <sheetData>
    <row r="1" spans="1:5" ht="18.600000000000001" thickBot="1" x14ac:dyDescent="0.4">
      <c r="A1" s="285" t="s">
        <v>107</v>
      </c>
      <c r="B1" s="285"/>
      <c r="C1" s="286"/>
      <c r="D1" s="286"/>
      <c r="E1" s="286"/>
    </row>
    <row r="2" spans="1:5" ht="14.4" customHeight="1" thickBot="1" x14ac:dyDescent="0.35">
      <c r="A2" s="215" t="s">
        <v>244</v>
      </c>
      <c r="B2" s="136"/>
    </row>
    <row r="3" spans="1:5" ht="14.4" customHeight="1" thickBot="1" x14ac:dyDescent="0.35">
      <c r="A3" s="139"/>
      <c r="C3" s="140" t="s">
        <v>95</v>
      </c>
      <c r="D3" s="141" t="s">
        <v>60</v>
      </c>
      <c r="E3" s="142" t="s">
        <v>62</v>
      </c>
    </row>
    <row r="4" spans="1:5" ht="14.4" customHeight="1" thickBot="1" x14ac:dyDescent="0.35">
      <c r="A4" s="143" t="str">
        <f>HYPERLINK("#HI!A1","NÁKLADY CELKEM (v tisících Kč)")</f>
        <v>NÁKLADY CELKEM (v tisících Kč)</v>
      </c>
      <c r="B4" s="144"/>
      <c r="C4" s="145">
        <f ca="1">IF(ISERROR(VLOOKUP("Náklady celkem",INDIRECT("HI!$A:$G"),6,0)),0,VLOOKUP("Náklady celkem",INDIRECT("HI!$A:$G"),6,0))</f>
        <v>14861.158262735784</v>
      </c>
      <c r="D4" s="145">
        <f ca="1">IF(ISERROR(VLOOKUP("Náklady celkem",INDIRECT("HI!$A:$G"),5,0)),0,VLOOKUP("Náklady celkem",INDIRECT("HI!$A:$G"),5,0))</f>
        <v>14769.23155000001</v>
      </c>
      <c r="E4" s="146">
        <f ca="1">IF(C4=0,0,D4/C4)</f>
        <v>0.99381429689997447</v>
      </c>
    </row>
    <row r="5" spans="1:5" ht="14.4" customHeight="1" x14ac:dyDescent="0.3">
      <c r="A5" s="147" t="s">
        <v>131</v>
      </c>
      <c r="B5" s="148"/>
      <c r="C5" s="149"/>
      <c r="D5" s="149"/>
      <c r="E5" s="150"/>
    </row>
    <row r="6" spans="1:5" ht="14.4" customHeight="1" x14ac:dyDescent="0.3">
      <c r="A6" s="151" t="s">
        <v>136</v>
      </c>
      <c r="B6" s="152"/>
      <c r="C6" s="153"/>
      <c r="D6" s="153"/>
      <c r="E6" s="150"/>
    </row>
    <row r="7" spans="1:5" ht="14.4" customHeight="1" x14ac:dyDescent="0.3">
      <c r="A7" s="15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2" t="s">
        <v>99</v>
      </c>
      <c r="C7" s="153">
        <f>IF(ISERROR(HI!F5),"",HI!F5)</f>
        <v>23.712577750982916</v>
      </c>
      <c r="D7" s="153">
        <f>IF(ISERROR(HI!E5),"",HI!E5)</f>
        <v>22.445859999999996</v>
      </c>
      <c r="E7" s="150">
        <f t="shared" ref="E7:E12" si="0">IF(C7=0,0,D7/C7)</f>
        <v>0.94658034380381051</v>
      </c>
    </row>
    <row r="8" spans="1:5" ht="14.4" customHeight="1" x14ac:dyDescent="0.3">
      <c r="A8" s="154" t="str">
        <f>HYPERLINK("#'LŽ PL'!A1","% plnění pozitivního listu")</f>
        <v>% plnění pozitivního listu</v>
      </c>
      <c r="B8" s="152" t="s">
        <v>129</v>
      </c>
      <c r="C8" s="155">
        <v>0.9</v>
      </c>
      <c r="D8" s="155">
        <f>IF(ISERROR(VLOOKUP("celkem",'LŽ PL'!$A:$F,5,0)),0,VLOOKUP("celkem",'LŽ PL'!$A:$F,5,0))</f>
        <v>0.96286190326708998</v>
      </c>
      <c r="E8" s="150">
        <f t="shared" si="0"/>
        <v>1.0698465591856554</v>
      </c>
    </row>
    <row r="9" spans="1:5" ht="14.4" customHeight="1" x14ac:dyDescent="0.3">
      <c r="A9" s="156" t="s">
        <v>132</v>
      </c>
      <c r="B9" s="152"/>
      <c r="C9" s="153"/>
      <c r="D9" s="153"/>
      <c r="E9" s="150"/>
    </row>
    <row r="10" spans="1:5" ht="14.4" customHeight="1" x14ac:dyDescent="0.3">
      <c r="A10" s="156" t="s">
        <v>133</v>
      </c>
      <c r="B10" s="152"/>
      <c r="C10" s="153"/>
      <c r="D10" s="153"/>
      <c r="E10" s="150"/>
    </row>
    <row r="11" spans="1:5" ht="14.4" customHeight="1" x14ac:dyDescent="0.3">
      <c r="A11" s="157" t="s">
        <v>137</v>
      </c>
      <c r="B11" s="152"/>
      <c r="C11" s="149"/>
      <c r="D11" s="149"/>
      <c r="E11" s="150"/>
    </row>
    <row r="12" spans="1:5" ht="14.4" customHeight="1" x14ac:dyDescent="0.3">
      <c r="A12" s="15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52" t="s">
        <v>99</v>
      </c>
      <c r="C12" s="153">
        <f>IF(ISERROR(HI!F6),"",HI!F6)</f>
        <v>7148.0396940013761</v>
      </c>
      <c r="D12" s="153">
        <f>IF(ISERROR(HI!E6),"",HI!E6)</f>
        <v>7277.4452899999997</v>
      </c>
      <c r="E12" s="150">
        <f t="shared" si="0"/>
        <v>1.0181036482082242</v>
      </c>
    </row>
    <row r="13" spans="1:5" ht="14.4" customHeight="1" thickBot="1" x14ac:dyDescent="0.35">
      <c r="A13" s="159" t="str">
        <f>HYPERLINK("#HI!A1","Osobní náklady")</f>
        <v>Osobní náklady</v>
      </c>
      <c r="B13" s="152"/>
      <c r="C13" s="149">
        <f ca="1">IF(ISERROR(VLOOKUP("Osobní náklady (Kč) *",INDIRECT("HI!$A:$G"),6,0)),0,VLOOKUP("Osobní náklady (Kč) *",INDIRECT("HI!$A:$G"),6,0))</f>
        <v>7286.7027085656191</v>
      </c>
      <c r="D13" s="149">
        <f ca="1">IF(ISERROR(VLOOKUP("Osobní náklady (Kč) *",INDIRECT("HI!$A:$G"),5,0)),0,VLOOKUP("Osobní náklady (Kč) *",INDIRECT("HI!$A:$G"),5,0))</f>
        <v>6917.1282400000091</v>
      </c>
      <c r="E13" s="150">
        <f ca="1">IF(C13=0,0,D13/C13)</f>
        <v>0.94928097339127471</v>
      </c>
    </row>
    <row r="14" spans="1:5" ht="14.4" customHeight="1" thickBot="1" x14ac:dyDescent="0.35">
      <c r="A14" s="163"/>
      <c r="B14" s="164"/>
      <c r="C14" s="165"/>
      <c r="D14" s="165"/>
      <c r="E14" s="166"/>
    </row>
    <row r="15" spans="1:5" ht="14.4" customHeight="1" thickBot="1" x14ac:dyDescent="0.35">
      <c r="A15" s="167" t="str">
        <f>HYPERLINK("#HI!A1","VÝNOSY CELKEM (v tisících)")</f>
        <v>VÝNOSY CELKEM (v tisících)</v>
      </c>
      <c r="B15" s="168"/>
      <c r="C15" s="169">
        <f ca="1">IF(ISERROR(VLOOKUP("Výnosy celkem",INDIRECT("HI!$A:$G"),6,0)),0,VLOOKUP("Výnosy celkem",INDIRECT("HI!$A:$G"),6,0))</f>
        <v>14606.630999999999</v>
      </c>
      <c r="D15" s="169">
        <f ca="1">IF(ISERROR(VLOOKUP("Výnosy celkem",INDIRECT("HI!$A:$G"),5,0)),0,VLOOKUP("Výnosy celkem",INDIRECT("HI!$A:$G"),5,0))</f>
        <v>13328.406999999999</v>
      </c>
      <c r="E15" s="170">
        <f t="shared" ref="E15:E18" ca="1" si="1">IF(C15=0,0,D15/C15)</f>
        <v>0.91249015601201944</v>
      </c>
    </row>
    <row r="16" spans="1:5" ht="14.4" customHeight="1" x14ac:dyDescent="0.3">
      <c r="A16" s="171" t="str">
        <f>HYPERLINK("#HI!A1","Ambulance (body za výkony + Kč za ZUM a ZULP)")</f>
        <v>Ambulance (body za výkony + Kč za ZUM a ZULP)</v>
      </c>
      <c r="B16" s="148"/>
      <c r="C16" s="149">
        <f ca="1">IF(ISERROR(VLOOKUP("Ambulance *",INDIRECT("HI!$A:$G"),6,0)),0,VLOOKUP("Ambulance *",INDIRECT("HI!$A:$G"),6,0))</f>
        <v>14606.630999999999</v>
      </c>
      <c r="D16" s="149">
        <f ca="1">IF(ISERROR(VLOOKUP("Ambulance *",INDIRECT("HI!$A:$G"),5,0)),0,VLOOKUP("Ambulance *",INDIRECT("HI!$A:$G"),5,0))</f>
        <v>13328.406999999999</v>
      </c>
      <c r="E16" s="150">
        <f t="shared" ca="1" si="1"/>
        <v>0.91249015601201944</v>
      </c>
    </row>
    <row r="17" spans="1:5" ht="14.4" customHeight="1" x14ac:dyDescent="0.3">
      <c r="A17" s="172" t="str">
        <f>HYPERLINK("#'ZV Vykáz.-A'!A1","Zdravotní výkony vykázané u ambulantních pacientů (min. 100 %)")</f>
        <v>Zdravotní výkony vykázané u ambulantních pacientů (min. 100 %)</v>
      </c>
      <c r="B17" s="135" t="s">
        <v>109</v>
      </c>
      <c r="C17" s="155">
        <v>1</v>
      </c>
      <c r="D17" s="155">
        <f>IF(ISERROR(VLOOKUP("Celkem:",'ZV Vykáz.-A'!$A:$S,7,0)),"",VLOOKUP("Celkem:",'ZV Vykáz.-A'!$A:$S,7,0))</f>
        <v>0.91249015601201944</v>
      </c>
      <c r="E17" s="150">
        <f t="shared" si="1"/>
        <v>0.91249015601201944</v>
      </c>
    </row>
    <row r="18" spans="1:5" ht="14.4" customHeight="1" x14ac:dyDescent="0.3">
      <c r="A18" s="172" t="str">
        <f>HYPERLINK("#'ZV Vykáz.-H'!A1","Zdravotní výkony vykázané u hospitalizovaných pacientů (max. 85 %)")</f>
        <v>Zdravotní výkony vykázané u hospitalizovaných pacientů (max. 85 %)</v>
      </c>
      <c r="B18" s="135" t="s">
        <v>111</v>
      </c>
      <c r="C18" s="155">
        <v>0.85</v>
      </c>
      <c r="D18" s="155">
        <f>IF(ISERROR(VLOOKUP("Celkem:",'ZV Vykáz.-H'!$A:$S,7,0)),"",VLOOKUP("Celkem:",'ZV Vykáz.-H'!$A:$S,7,0))</f>
        <v>1.2354471267656086</v>
      </c>
      <c r="E18" s="150">
        <f t="shared" si="1"/>
        <v>1.4534672079595397</v>
      </c>
    </row>
    <row r="19" spans="1:5" ht="14.4" customHeight="1" x14ac:dyDescent="0.3">
      <c r="A19" s="173" t="str">
        <f>HYPERLINK("#HI!A1","Hospitalizace (casemix * 30000)")</f>
        <v>Hospitalizace (casemix * 30000)</v>
      </c>
      <c r="B19" s="152"/>
      <c r="C19" s="149">
        <f ca="1">IF(ISERROR(VLOOKUP("Hospitalizace *",INDIRECT("HI!$A:$G"),6,0)),0,VLOOKUP("Hospitalizace *",INDIRECT("HI!$A:$G"),6,0))</f>
        <v>0</v>
      </c>
      <c r="D19" s="149">
        <f ca="1">IF(ISERROR(VLOOKUP("Hospitalizace *",INDIRECT("HI!$A:$G"),5,0)),0,VLOOKUP("Hospitalizace *",INDIRECT("HI!$A:$G"),5,0))</f>
        <v>0</v>
      </c>
      <c r="E19" s="150">
        <f ca="1">IF(C19=0,0,D19/C19)</f>
        <v>0</v>
      </c>
    </row>
    <row r="20" spans="1:5" ht="14.4" customHeight="1" thickBot="1" x14ac:dyDescent="0.35">
      <c r="A20" s="174" t="s">
        <v>134</v>
      </c>
      <c r="B20" s="160"/>
      <c r="C20" s="161"/>
      <c r="D20" s="161"/>
      <c r="E20" s="162"/>
    </row>
    <row r="21" spans="1:5" ht="14.4" customHeight="1" thickBot="1" x14ac:dyDescent="0.35">
      <c r="A21" s="175"/>
      <c r="B21" s="176"/>
      <c r="C21" s="177"/>
      <c r="D21" s="177"/>
      <c r="E21" s="178"/>
    </row>
    <row r="22" spans="1:5" ht="14.4" customHeight="1" thickBot="1" x14ac:dyDescent="0.35">
      <c r="A22" s="179" t="s">
        <v>135</v>
      </c>
      <c r="B22" s="180"/>
      <c r="C22" s="181"/>
      <c r="D22" s="181"/>
      <c r="E22" s="182"/>
    </row>
  </sheetData>
  <mergeCells count="1">
    <mergeCell ref="A1:E1"/>
  </mergeCells>
  <conditionalFormatting sqref="E5">
    <cfRule type="cellIs" dxfId="48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6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5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19">
    <cfRule type="cellIs" dxfId="44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43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5 E17 E8">
    <cfRule type="cellIs" dxfId="42" priority="16" operator="lessThan">
      <formula>1</formula>
    </cfRule>
  </conditionalFormatting>
  <conditionalFormatting sqref="E15 E17 E8">
    <cfRule type="iconSet" priority="56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1" priority="61" operator="greaterThan">
      <formula>1</formula>
    </cfRule>
    <cfRule type="iconSet" priority="62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16" bestFit="1" customWidth="1"/>
    <col min="2" max="3" width="9.5546875" style="116" customWidth="1"/>
    <col min="4" max="4" width="2.21875" style="116" customWidth="1"/>
    <col min="5" max="8" width="9.5546875" style="116" customWidth="1"/>
    <col min="9" max="16384" width="8.88671875" style="116"/>
  </cols>
  <sheetData>
    <row r="1" spans="1:8" ht="18.600000000000001" customHeight="1" thickBot="1" x14ac:dyDescent="0.4">
      <c r="A1" s="285" t="s">
        <v>122</v>
      </c>
      <c r="B1" s="285"/>
      <c r="C1" s="285"/>
      <c r="D1" s="285"/>
      <c r="E1" s="285"/>
      <c r="F1" s="285"/>
      <c r="G1" s="286"/>
      <c r="H1" s="286"/>
    </row>
    <row r="2" spans="1:8" ht="14.4" customHeight="1" thickBot="1" x14ac:dyDescent="0.35">
      <c r="A2" s="215" t="s">
        <v>244</v>
      </c>
      <c r="B2" s="97"/>
      <c r="C2" s="97"/>
      <c r="D2" s="97"/>
      <c r="E2" s="97"/>
      <c r="F2" s="97"/>
    </row>
    <row r="3" spans="1:8" ht="14.4" customHeight="1" x14ac:dyDescent="0.3">
      <c r="A3" s="287"/>
      <c r="B3" s="93">
        <v>2012</v>
      </c>
      <c r="C3" s="40">
        <v>2013</v>
      </c>
      <c r="D3" s="7"/>
      <c r="E3" s="291">
        <v>2014</v>
      </c>
      <c r="F3" s="292"/>
      <c r="G3" s="292"/>
      <c r="H3" s="293"/>
    </row>
    <row r="4" spans="1:8" ht="14.4" customHeight="1" thickBot="1" x14ac:dyDescent="0.35">
      <c r="A4" s="288"/>
      <c r="B4" s="289" t="s">
        <v>60</v>
      </c>
      <c r="C4" s="290"/>
      <c r="D4" s="7"/>
      <c r="E4" s="114" t="s">
        <v>60</v>
      </c>
      <c r="F4" s="95" t="s">
        <v>61</v>
      </c>
      <c r="G4" s="95" t="s">
        <v>55</v>
      </c>
      <c r="H4" s="96" t="s">
        <v>62</v>
      </c>
    </row>
    <row r="5" spans="1:8" ht="14.4" customHeight="1" x14ac:dyDescent="0.3">
      <c r="A5" s="98" t="str">
        <f>HYPERLINK("#'Léky Žádanky'!A1","Léky (Kč)")</f>
        <v>Léky (Kč)</v>
      </c>
      <c r="B5" s="27">
        <v>15.43224</v>
      </c>
      <c r="C5" s="29">
        <v>22.676879999999997</v>
      </c>
      <c r="D5" s="8"/>
      <c r="E5" s="103">
        <v>22.445859999999996</v>
      </c>
      <c r="F5" s="28">
        <v>23.712577750982916</v>
      </c>
      <c r="G5" s="102">
        <f>E5-F5</f>
        <v>-1.2667177509829202</v>
      </c>
      <c r="H5" s="108">
        <f>IF(F5&lt;0.00000001,"",E5/F5)</f>
        <v>0.94658034380381051</v>
      </c>
    </row>
    <row r="6" spans="1:8" ht="14.4" customHeight="1" x14ac:dyDescent="0.3">
      <c r="A6" s="98" t="str">
        <f>HYPERLINK("#'Materiál Žádanky'!A1","Materiál - SZM (Kč)")</f>
        <v>Materiál - SZM (Kč)</v>
      </c>
      <c r="B6" s="10">
        <v>6978.7271899999996</v>
      </c>
      <c r="C6" s="31">
        <v>7274.8223799999996</v>
      </c>
      <c r="D6" s="8"/>
      <c r="E6" s="104">
        <v>7277.4452899999997</v>
      </c>
      <c r="F6" s="30">
        <v>7148.0396940013761</v>
      </c>
      <c r="G6" s="105">
        <f>E6-F6</f>
        <v>129.40559599862354</v>
      </c>
      <c r="H6" s="109">
        <f>IF(F6&lt;0.00000001,"",E6/F6)</f>
        <v>1.0181036482082242</v>
      </c>
    </row>
    <row r="7" spans="1:8" ht="14.4" customHeight="1" x14ac:dyDescent="0.3">
      <c r="A7" s="98" t="str">
        <f>HYPERLINK("#'Osobní náklady'!A1","Osobní náklady (Kč) *")</f>
        <v>Osobní náklady (Kč) *</v>
      </c>
      <c r="B7" s="10">
        <v>6953.3203700000004</v>
      </c>
      <c r="C7" s="31">
        <v>6439.1948799999991</v>
      </c>
      <c r="D7" s="8"/>
      <c r="E7" s="104">
        <v>6917.1282400000091</v>
      </c>
      <c r="F7" s="30">
        <v>7286.7027085656191</v>
      </c>
      <c r="G7" s="105">
        <f>E7-F7</f>
        <v>-369.57446856561</v>
      </c>
      <c r="H7" s="109">
        <f>IF(F7&lt;0.00000001,"",E7/F7)</f>
        <v>0.94928097339127471</v>
      </c>
    </row>
    <row r="8" spans="1:8" ht="14.4" customHeight="1" thickBot="1" x14ac:dyDescent="0.35">
      <c r="A8" s="1" t="s">
        <v>63</v>
      </c>
      <c r="B8" s="11">
        <v>388.01607999999851</v>
      </c>
      <c r="C8" s="33">
        <v>378.2738900000013</v>
      </c>
      <c r="D8" s="8"/>
      <c r="E8" s="106">
        <v>552.21216000000095</v>
      </c>
      <c r="F8" s="32">
        <v>402.70328241780589</v>
      </c>
      <c r="G8" s="107">
        <f>E8-F8</f>
        <v>149.50887758219505</v>
      </c>
      <c r="H8" s="110">
        <f>IF(F8&lt;0.00000001,"",E8/F8)</f>
        <v>1.3712631212851132</v>
      </c>
    </row>
    <row r="9" spans="1:8" ht="14.4" customHeight="1" thickBot="1" x14ac:dyDescent="0.35">
      <c r="A9" s="2" t="s">
        <v>64</v>
      </c>
      <c r="B9" s="3">
        <v>14335.495879999999</v>
      </c>
      <c r="C9" s="35">
        <v>14114.96803</v>
      </c>
      <c r="D9" s="8"/>
      <c r="E9" s="3">
        <v>14769.23155000001</v>
      </c>
      <c r="F9" s="34">
        <v>14861.158262735784</v>
      </c>
      <c r="G9" s="34">
        <f>E9-F9</f>
        <v>-91.926712735774345</v>
      </c>
      <c r="H9" s="111">
        <f>IF(F9&lt;0.00000001,"",E9/F9)</f>
        <v>0.99381429689997447</v>
      </c>
    </row>
    <row r="10" spans="1:8" ht="14.4" customHeight="1" thickBot="1" x14ac:dyDescent="0.35">
      <c r="A10" s="12"/>
      <c r="B10" s="12"/>
      <c r="C10" s="94"/>
      <c r="D10" s="8"/>
      <c r="E10" s="12"/>
      <c r="F10" s="13"/>
    </row>
    <row r="11" spans="1:8" ht="14.4" customHeight="1" x14ac:dyDescent="0.3">
      <c r="A11" s="119" t="str">
        <f>HYPERLINK("#'ZV Vykáz.-A'!A1","Ambulance *")</f>
        <v>Ambulance *</v>
      </c>
      <c r="B11" s="9">
        <f>IF(ISERROR(VLOOKUP("Celkem:",'ZV Vykáz.-A'!A:F,2,0)),0,VLOOKUP("Celkem:",'ZV Vykáz.-A'!A:F,2,0)/1000)</f>
        <v>14606.630999999999</v>
      </c>
      <c r="C11" s="29">
        <f>IF(ISERROR(VLOOKUP("Celkem:",'ZV Vykáz.-A'!A:F,4,0)),0,VLOOKUP("Celkem:",'ZV Vykáz.-A'!A:F,4,0)/1000)</f>
        <v>13299.425999999999</v>
      </c>
      <c r="D11" s="8"/>
      <c r="E11" s="103">
        <f>IF(ISERROR(VLOOKUP("Celkem:",'ZV Vykáz.-A'!A:F,6,0)),0,VLOOKUP("Celkem:",'ZV Vykáz.-A'!A:F,6,0)/1000)</f>
        <v>13328.406999999999</v>
      </c>
      <c r="F11" s="28">
        <f>B11</f>
        <v>14606.630999999999</v>
      </c>
      <c r="G11" s="102">
        <f>E11-F11</f>
        <v>-1278.2240000000002</v>
      </c>
      <c r="H11" s="108">
        <f>IF(F11&lt;0.00000001,"",E11/F11)</f>
        <v>0.91249015601201944</v>
      </c>
    </row>
    <row r="12" spans="1:8" ht="14.4" customHeight="1" thickBot="1" x14ac:dyDescent="0.35">
      <c r="A12" s="12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B12</f>
        <v>0</v>
      </c>
      <c r="G12" s="107">
        <f>E12-F12</f>
        <v>0</v>
      </c>
      <c r="H12" s="110" t="str">
        <f>IF(F12&lt;0.00000001,"",E12/F12)</f>
        <v/>
      </c>
    </row>
    <row r="13" spans="1:8" ht="14.4" customHeight="1" thickBot="1" x14ac:dyDescent="0.35">
      <c r="A13" s="4" t="s">
        <v>67</v>
      </c>
      <c r="B13" s="5">
        <f>SUM(B11:B12)</f>
        <v>14606.630999999999</v>
      </c>
      <c r="C13" s="37">
        <f>SUM(C11:C12)</f>
        <v>13299.425999999999</v>
      </c>
      <c r="D13" s="8"/>
      <c r="E13" s="5">
        <f>SUM(E11:E12)</f>
        <v>13328.406999999999</v>
      </c>
      <c r="F13" s="36">
        <f>SUM(F11:F12)</f>
        <v>14606.630999999999</v>
      </c>
      <c r="G13" s="36">
        <f>E13-F13</f>
        <v>-1278.2240000000002</v>
      </c>
      <c r="H13" s="112">
        <f>IF(F13&lt;0.00000001,"",E13/F13)</f>
        <v>0.91249015601201944</v>
      </c>
    </row>
    <row r="14" spans="1:8" ht="14.4" customHeight="1" thickBot="1" x14ac:dyDescent="0.35">
      <c r="A14" s="12"/>
      <c r="B14" s="12"/>
      <c r="C14" s="94"/>
      <c r="D14" s="8"/>
      <c r="E14" s="12"/>
      <c r="F14" s="13"/>
    </row>
    <row r="15" spans="1:8" ht="14.4" customHeight="1" thickBot="1" x14ac:dyDescent="0.35">
      <c r="A15" s="121" t="str">
        <f>HYPERLINK("#'HI Graf'!A1","Hospodářský index (Výnosy / Náklady) *")</f>
        <v>Hospodářský index (Výnosy / Náklady) *</v>
      </c>
      <c r="B15" s="6">
        <f>IF(B9=0,"",B13/B9)</f>
        <v>1.0189135501324562</v>
      </c>
      <c r="C15" s="39">
        <f>IF(C9=0,"",C13/C9)</f>
        <v>0.94222147522639477</v>
      </c>
      <c r="D15" s="8"/>
      <c r="E15" s="6">
        <f>IF(E9=0,"",E13/E9)</f>
        <v>0.90244417625099738</v>
      </c>
      <c r="F15" s="38">
        <f>IF(F9=0,"",F13/F9)</f>
        <v>0.98287298619421815</v>
      </c>
      <c r="G15" s="38">
        <f>IF(ISERROR(F15-E15),"",E15-F15)</f>
        <v>-8.0428809943220769E-2</v>
      </c>
      <c r="H15" s="113">
        <f>IF(ISERROR(F15-E15),"",IF(F15&lt;0.00000001,"",E15/F15))</f>
        <v>0.91816968105446761</v>
      </c>
    </row>
    <row r="17" spans="1:8" ht="14.4" customHeight="1" x14ac:dyDescent="0.3">
      <c r="A17" s="99" t="s">
        <v>139</v>
      </c>
    </row>
    <row r="18" spans="1:8" ht="14.4" customHeight="1" x14ac:dyDescent="0.3">
      <c r="A18" s="268" t="s">
        <v>201</v>
      </c>
      <c r="B18" s="269"/>
      <c r="C18" s="269"/>
      <c r="D18" s="269"/>
      <c r="E18" s="269"/>
      <c r="F18" s="269"/>
      <c r="G18" s="269"/>
      <c r="H18" s="269"/>
    </row>
    <row r="19" spans="1:8" x14ac:dyDescent="0.3">
      <c r="A19" s="267" t="s">
        <v>200</v>
      </c>
      <c r="B19" s="269"/>
      <c r="C19" s="269"/>
      <c r="D19" s="269"/>
      <c r="E19" s="269"/>
      <c r="F19" s="269"/>
      <c r="G19" s="269"/>
      <c r="H19" s="269"/>
    </row>
    <row r="20" spans="1:8" ht="14.4" customHeight="1" x14ac:dyDescent="0.3">
      <c r="A20" s="100" t="s">
        <v>140</v>
      </c>
    </row>
    <row r="21" spans="1:8" ht="14.4" customHeight="1" x14ac:dyDescent="0.3">
      <c r="A21" s="100" t="s">
        <v>141</v>
      </c>
    </row>
    <row r="22" spans="1:8" ht="14.4" customHeight="1" x14ac:dyDescent="0.3">
      <c r="A22" s="101" t="s">
        <v>142</v>
      </c>
    </row>
    <row r="23" spans="1:8" ht="14.4" customHeight="1" x14ac:dyDescent="0.3">
      <c r="A23" s="101" t="s">
        <v>143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0" priority="4" operator="greaterThan">
      <formula>0</formula>
    </cfRule>
  </conditionalFormatting>
  <conditionalFormatting sqref="G11:G13 G15">
    <cfRule type="cellIs" dxfId="39" priority="3" operator="lessThan">
      <formula>0</formula>
    </cfRule>
  </conditionalFormatting>
  <conditionalFormatting sqref="H5:H9">
    <cfRule type="cellIs" dxfId="38" priority="2" operator="greaterThan">
      <formula>1</formula>
    </cfRule>
  </conditionalFormatting>
  <conditionalFormatting sqref="H11:H13 H15">
    <cfRule type="cellIs" dxfId="3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6"/>
    <col min="2" max="13" width="8.88671875" style="116" customWidth="1"/>
    <col min="14" max="16384" width="8.88671875" style="116"/>
  </cols>
  <sheetData>
    <row r="1" spans="1:13" ht="18.600000000000001" customHeight="1" thickBot="1" x14ac:dyDescent="0.4">
      <c r="A1" s="285" t="s">
        <v>92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</row>
    <row r="2" spans="1:13" ht="14.4" customHeight="1" x14ac:dyDescent="0.3">
      <c r="A2" s="215" t="s">
        <v>244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1:13" ht="14.4" customHeight="1" x14ac:dyDescent="0.3">
      <c r="A3" s="183"/>
      <c r="B3" s="184" t="s">
        <v>69</v>
      </c>
      <c r="C3" s="185" t="s">
        <v>70</v>
      </c>
      <c r="D3" s="185" t="s">
        <v>71</v>
      </c>
      <c r="E3" s="184" t="s">
        <v>72</v>
      </c>
      <c r="F3" s="185" t="s">
        <v>73</v>
      </c>
      <c r="G3" s="185" t="s">
        <v>74</v>
      </c>
      <c r="H3" s="185" t="s">
        <v>75</v>
      </c>
      <c r="I3" s="185" t="s">
        <v>76</v>
      </c>
      <c r="J3" s="185" t="s">
        <v>77</v>
      </c>
      <c r="K3" s="185" t="s">
        <v>78</v>
      </c>
      <c r="L3" s="185" t="s">
        <v>79</v>
      </c>
      <c r="M3" s="185" t="s">
        <v>80</v>
      </c>
    </row>
    <row r="4" spans="1:13" ht="14.4" customHeight="1" x14ac:dyDescent="0.3">
      <c r="A4" s="183" t="s">
        <v>68</v>
      </c>
      <c r="B4" s="186">
        <f>(B10+B8)/B6</f>
        <v>1.0917855327293713</v>
      </c>
      <c r="C4" s="186">
        <f t="shared" ref="C4:M4" si="0">(C10+C8)/C6</f>
        <v>0.9532199459074121</v>
      </c>
      <c r="D4" s="186">
        <f t="shared" si="0"/>
        <v>0.97022699993707895</v>
      </c>
      <c r="E4" s="186">
        <f t="shared" si="0"/>
        <v>0.93091088841338765</v>
      </c>
      <c r="F4" s="186">
        <f t="shared" si="0"/>
        <v>0.90244417625099738</v>
      </c>
      <c r="G4" s="186">
        <f t="shared" si="0"/>
        <v>0.90244417625099738</v>
      </c>
      <c r="H4" s="186">
        <f t="shared" si="0"/>
        <v>0.90244417625099738</v>
      </c>
      <c r="I4" s="186">
        <f t="shared" si="0"/>
        <v>0.90244417625099738</v>
      </c>
      <c r="J4" s="186">
        <f t="shared" si="0"/>
        <v>0.90244417625099738</v>
      </c>
      <c r="K4" s="186">
        <f t="shared" si="0"/>
        <v>0.90244417625099738</v>
      </c>
      <c r="L4" s="186">
        <f t="shared" si="0"/>
        <v>0.90244417625099738</v>
      </c>
      <c r="M4" s="186">
        <f t="shared" si="0"/>
        <v>0.90244417625099738</v>
      </c>
    </row>
    <row r="5" spans="1:13" ht="14.4" customHeight="1" x14ac:dyDescent="0.3">
      <c r="A5" s="187" t="s">
        <v>40</v>
      </c>
      <c r="B5" s="186">
        <f>IF(ISERROR(VLOOKUP($A5,'Man Tab'!$A:$Q,COLUMN()+2,0)),0,VLOOKUP($A5,'Man Tab'!$A:$Q,COLUMN()+2,0))</f>
        <v>2625.82798000001</v>
      </c>
      <c r="C5" s="186">
        <f>IF(ISERROR(VLOOKUP($A5,'Man Tab'!$A:$Q,COLUMN()+2,0)),0,VLOOKUP($A5,'Man Tab'!$A:$Q,COLUMN()+2,0))</f>
        <v>3020.8016600000001</v>
      </c>
      <c r="D5" s="186">
        <f>IF(ISERROR(VLOOKUP($A5,'Man Tab'!$A:$Q,COLUMN()+2,0)),0,VLOOKUP($A5,'Man Tab'!$A:$Q,COLUMN()+2,0))</f>
        <v>2829.3898899999999</v>
      </c>
      <c r="E5" s="186">
        <f>IF(ISERROR(VLOOKUP($A5,'Man Tab'!$A:$Q,COLUMN()+2,0)),0,VLOOKUP($A5,'Man Tab'!$A:$Q,COLUMN()+2,0))</f>
        <v>3433.4222199999999</v>
      </c>
      <c r="F5" s="186">
        <f>IF(ISERROR(VLOOKUP($A5,'Man Tab'!$A:$Q,COLUMN()+2,0)),0,VLOOKUP($A5,'Man Tab'!$A:$Q,COLUMN()+2,0))</f>
        <v>2859.7898</v>
      </c>
      <c r="G5" s="186">
        <f>IF(ISERROR(VLOOKUP($A5,'Man Tab'!$A:$Q,COLUMN()+2,0)),0,VLOOKUP($A5,'Man Tab'!$A:$Q,COLUMN()+2,0))</f>
        <v>4.9406564584124654E-324</v>
      </c>
      <c r="H5" s="186">
        <f>IF(ISERROR(VLOOKUP($A5,'Man Tab'!$A:$Q,COLUMN()+2,0)),0,VLOOKUP($A5,'Man Tab'!$A:$Q,COLUMN()+2,0))</f>
        <v>4.9406564584124654E-324</v>
      </c>
      <c r="I5" s="186">
        <f>IF(ISERROR(VLOOKUP($A5,'Man Tab'!$A:$Q,COLUMN()+2,0)),0,VLOOKUP($A5,'Man Tab'!$A:$Q,COLUMN()+2,0))</f>
        <v>4.9406564584124654E-324</v>
      </c>
      <c r="J5" s="186">
        <f>IF(ISERROR(VLOOKUP($A5,'Man Tab'!$A:$Q,COLUMN()+2,0)),0,VLOOKUP($A5,'Man Tab'!$A:$Q,COLUMN()+2,0))</f>
        <v>4.9406564584124654E-324</v>
      </c>
      <c r="K5" s="186">
        <f>IF(ISERROR(VLOOKUP($A5,'Man Tab'!$A:$Q,COLUMN()+2,0)),0,VLOOKUP($A5,'Man Tab'!$A:$Q,COLUMN()+2,0))</f>
        <v>4.9406564584124654E-324</v>
      </c>
      <c r="L5" s="186">
        <f>IF(ISERROR(VLOOKUP($A5,'Man Tab'!$A:$Q,COLUMN()+2,0)),0,VLOOKUP($A5,'Man Tab'!$A:$Q,COLUMN()+2,0))</f>
        <v>4.9406564584124654E-324</v>
      </c>
      <c r="M5" s="186">
        <f>IF(ISERROR(VLOOKUP($A5,'Man Tab'!$A:$Q,COLUMN()+2,0)),0,VLOOKUP($A5,'Man Tab'!$A:$Q,COLUMN()+2,0))</f>
        <v>4.9406564584124654E-324</v>
      </c>
    </row>
    <row r="6" spans="1:13" ht="14.4" customHeight="1" x14ac:dyDescent="0.3">
      <c r="A6" s="187" t="s">
        <v>64</v>
      </c>
      <c r="B6" s="188">
        <f>B5</f>
        <v>2625.82798000001</v>
      </c>
      <c r="C6" s="188">
        <f t="shared" ref="C6:M6" si="1">C5+B6</f>
        <v>5646.6296400000101</v>
      </c>
      <c r="D6" s="188">
        <f t="shared" si="1"/>
        <v>8476.0195300000105</v>
      </c>
      <c r="E6" s="188">
        <f t="shared" si="1"/>
        <v>11909.441750000011</v>
      </c>
      <c r="F6" s="188">
        <f t="shared" si="1"/>
        <v>14769.231550000011</v>
      </c>
      <c r="G6" s="188">
        <f t="shared" si="1"/>
        <v>14769.231550000011</v>
      </c>
      <c r="H6" s="188">
        <f t="shared" si="1"/>
        <v>14769.231550000011</v>
      </c>
      <c r="I6" s="188">
        <f t="shared" si="1"/>
        <v>14769.231550000011</v>
      </c>
      <c r="J6" s="188">
        <f t="shared" si="1"/>
        <v>14769.231550000011</v>
      </c>
      <c r="K6" s="188">
        <f t="shared" si="1"/>
        <v>14769.231550000011</v>
      </c>
      <c r="L6" s="188">
        <f t="shared" si="1"/>
        <v>14769.231550000011</v>
      </c>
      <c r="M6" s="188">
        <f t="shared" si="1"/>
        <v>14769.231550000011</v>
      </c>
    </row>
    <row r="7" spans="1:13" ht="14.4" customHeight="1" x14ac:dyDescent="0.3">
      <c r="A7" s="187" t="s">
        <v>90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</row>
    <row r="8" spans="1:13" ht="14.4" customHeight="1" x14ac:dyDescent="0.3">
      <c r="A8" s="187" t="s">
        <v>65</v>
      </c>
      <c r="B8" s="188">
        <f>B7*30</f>
        <v>0</v>
      </c>
      <c r="C8" s="188">
        <f t="shared" ref="C8:M8" si="2">C7*30</f>
        <v>0</v>
      </c>
      <c r="D8" s="188">
        <f t="shared" si="2"/>
        <v>0</v>
      </c>
      <c r="E8" s="188">
        <f t="shared" si="2"/>
        <v>0</v>
      </c>
      <c r="F8" s="188">
        <f t="shared" si="2"/>
        <v>0</v>
      </c>
      <c r="G8" s="188">
        <f t="shared" si="2"/>
        <v>0</v>
      </c>
      <c r="H8" s="188">
        <f t="shared" si="2"/>
        <v>0</v>
      </c>
      <c r="I8" s="188">
        <f t="shared" si="2"/>
        <v>0</v>
      </c>
      <c r="J8" s="188">
        <f t="shared" si="2"/>
        <v>0</v>
      </c>
      <c r="K8" s="188">
        <f t="shared" si="2"/>
        <v>0</v>
      </c>
      <c r="L8" s="188">
        <f t="shared" si="2"/>
        <v>0</v>
      </c>
      <c r="M8" s="188">
        <f t="shared" si="2"/>
        <v>0</v>
      </c>
    </row>
    <row r="9" spans="1:13" ht="14.4" customHeight="1" x14ac:dyDescent="0.3">
      <c r="A9" s="187" t="s">
        <v>91</v>
      </c>
      <c r="B9" s="187">
        <v>2866841</v>
      </c>
      <c r="C9" s="187">
        <v>2515639</v>
      </c>
      <c r="D9" s="187">
        <v>2841183</v>
      </c>
      <c r="E9" s="187">
        <v>2862966</v>
      </c>
      <c r="F9" s="187">
        <v>2241778</v>
      </c>
      <c r="G9" s="187">
        <v>0</v>
      </c>
      <c r="H9" s="187">
        <v>0</v>
      </c>
      <c r="I9" s="187">
        <v>0</v>
      </c>
      <c r="J9" s="187">
        <v>0</v>
      </c>
      <c r="K9" s="187">
        <v>0</v>
      </c>
      <c r="L9" s="187">
        <v>0</v>
      </c>
      <c r="M9" s="187">
        <v>0</v>
      </c>
    </row>
    <row r="10" spans="1:13" ht="14.4" customHeight="1" x14ac:dyDescent="0.3">
      <c r="A10" s="187" t="s">
        <v>66</v>
      </c>
      <c r="B10" s="188">
        <f>B9/1000</f>
        <v>2866.8409999999999</v>
      </c>
      <c r="C10" s="188">
        <f t="shared" ref="C10:M10" si="3">C9/1000+B10</f>
        <v>5382.48</v>
      </c>
      <c r="D10" s="188">
        <f t="shared" si="3"/>
        <v>8223.6630000000005</v>
      </c>
      <c r="E10" s="188">
        <f t="shared" si="3"/>
        <v>11086.629000000001</v>
      </c>
      <c r="F10" s="188">
        <f t="shared" si="3"/>
        <v>13328.407000000001</v>
      </c>
      <c r="G10" s="188">
        <f t="shared" si="3"/>
        <v>13328.407000000001</v>
      </c>
      <c r="H10" s="188">
        <f t="shared" si="3"/>
        <v>13328.407000000001</v>
      </c>
      <c r="I10" s="188">
        <f t="shared" si="3"/>
        <v>13328.407000000001</v>
      </c>
      <c r="J10" s="188">
        <f t="shared" si="3"/>
        <v>13328.407000000001</v>
      </c>
      <c r="K10" s="188">
        <f t="shared" si="3"/>
        <v>13328.407000000001</v>
      </c>
      <c r="L10" s="188">
        <f t="shared" si="3"/>
        <v>13328.407000000001</v>
      </c>
      <c r="M10" s="188">
        <f t="shared" si="3"/>
        <v>13328.407000000001</v>
      </c>
    </row>
    <row r="11" spans="1:13" ht="14.4" customHeight="1" x14ac:dyDescent="0.3">
      <c r="A11" s="183"/>
      <c r="B11" s="183" t="s">
        <v>81</v>
      </c>
      <c r="C11" s="183">
        <f ca="1">IF(MONTH(TODAY())=1,12,MONTH(TODAY())-1)</f>
        <v>5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</row>
    <row r="12" spans="1:13" ht="14.4" customHeight="1" x14ac:dyDescent="0.3">
      <c r="A12" s="183">
        <v>0</v>
      </c>
      <c r="B12" s="186">
        <f>IF(ISERROR(HI!F15),#REF!,HI!F15)</f>
        <v>0.98287298619421815</v>
      </c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</row>
    <row r="13" spans="1:13" ht="14.4" customHeight="1" x14ac:dyDescent="0.3">
      <c r="A13" s="183">
        <v>1</v>
      </c>
      <c r="B13" s="186">
        <f>IF(ISERROR(HI!F15),#REF!,HI!F15)</f>
        <v>0.98287298619421815</v>
      </c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6" bestFit="1" customWidth="1"/>
    <col min="2" max="2" width="12.77734375" style="116" bestFit="1" customWidth="1"/>
    <col min="3" max="3" width="13.6640625" style="116" bestFit="1" customWidth="1"/>
    <col min="4" max="15" width="7.77734375" style="116" bestFit="1" customWidth="1"/>
    <col min="16" max="16" width="8.88671875" style="116" customWidth="1"/>
    <col min="17" max="17" width="6.6640625" style="116" bestFit="1" customWidth="1"/>
    <col min="18" max="16384" width="8.88671875" style="116"/>
  </cols>
  <sheetData>
    <row r="1" spans="1:17" s="189" customFormat="1" ht="18.600000000000001" customHeight="1" thickBot="1" x14ac:dyDescent="0.4">
      <c r="A1" s="294" t="s">
        <v>246</v>
      </c>
      <c r="B1" s="294"/>
      <c r="C1" s="294"/>
      <c r="D1" s="294"/>
      <c r="E1" s="294"/>
      <c r="F1" s="294"/>
      <c r="G1" s="294"/>
      <c r="H1" s="285"/>
      <c r="I1" s="285"/>
      <c r="J1" s="285"/>
      <c r="K1" s="285"/>
      <c r="L1" s="285"/>
      <c r="M1" s="285"/>
      <c r="N1" s="285"/>
      <c r="O1" s="285"/>
      <c r="P1" s="285"/>
      <c r="Q1" s="285"/>
    </row>
    <row r="2" spans="1:17" s="189" customFormat="1" ht="14.4" customHeight="1" thickBot="1" x14ac:dyDescent="0.3">
      <c r="A2" s="215" t="s">
        <v>244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</row>
    <row r="3" spans="1:17" ht="14.4" customHeight="1" x14ac:dyDescent="0.3">
      <c r="A3" s="68"/>
      <c r="B3" s="295" t="s">
        <v>16</v>
      </c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124"/>
      <c r="Q3" s="126"/>
    </row>
    <row r="4" spans="1:17" ht="14.4" customHeight="1" x14ac:dyDescent="0.3">
      <c r="A4" s="69"/>
      <c r="B4" s="20">
        <v>2014</v>
      </c>
      <c r="C4" s="125" t="s">
        <v>17</v>
      </c>
      <c r="D4" s="115" t="s">
        <v>146</v>
      </c>
      <c r="E4" s="115" t="s">
        <v>147</v>
      </c>
      <c r="F4" s="115" t="s">
        <v>148</v>
      </c>
      <c r="G4" s="115" t="s">
        <v>149</v>
      </c>
      <c r="H4" s="115" t="s">
        <v>150</v>
      </c>
      <c r="I4" s="115" t="s">
        <v>151</v>
      </c>
      <c r="J4" s="115" t="s">
        <v>152</v>
      </c>
      <c r="K4" s="115" t="s">
        <v>153</v>
      </c>
      <c r="L4" s="115" t="s">
        <v>154</v>
      </c>
      <c r="M4" s="115" t="s">
        <v>155</v>
      </c>
      <c r="N4" s="115" t="s">
        <v>156</v>
      </c>
      <c r="O4" s="115" t="s">
        <v>157</v>
      </c>
      <c r="P4" s="297" t="s">
        <v>3</v>
      </c>
      <c r="Q4" s="298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4.9406564584124654E-324</v>
      </c>
      <c r="C6" s="49">
        <v>0</v>
      </c>
      <c r="D6" s="49">
        <v>4.9406564584124654E-324</v>
      </c>
      <c r="E6" s="49">
        <v>4.9406564584124654E-324</v>
      </c>
      <c r="F6" s="49">
        <v>4.9406564584124654E-324</v>
      </c>
      <c r="G6" s="49">
        <v>4.9406564584124654E-324</v>
      </c>
      <c r="H6" s="49">
        <v>4.9406564584124654E-324</v>
      </c>
      <c r="I6" s="49">
        <v>4.9406564584124654E-324</v>
      </c>
      <c r="J6" s="49">
        <v>4.9406564584124654E-324</v>
      </c>
      <c r="K6" s="49">
        <v>4.9406564584124654E-324</v>
      </c>
      <c r="L6" s="49">
        <v>4.9406564584124654E-324</v>
      </c>
      <c r="M6" s="49">
        <v>4.9406564584124654E-324</v>
      </c>
      <c r="N6" s="49">
        <v>4.9406564584124654E-324</v>
      </c>
      <c r="O6" s="49">
        <v>4.9406564584124654E-324</v>
      </c>
      <c r="P6" s="50">
        <v>2.4703282292062327E-323</v>
      </c>
      <c r="Q6" s="80" t="s">
        <v>245</v>
      </c>
    </row>
    <row r="7" spans="1:17" ht="14.4" customHeight="1" x14ac:dyDescent="0.3">
      <c r="A7" s="15" t="s">
        <v>22</v>
      </c>
      <c r="B7" s="51">
        <v>56.910186602358998</v>
      </c>
      <c r="C7" s="52">
        <v>4.7425155501959999</v>
      </c>
      <c r="D7" s="52">
        <v>2.1342300000000001</v>
      </c>
      <c r="E7" s="52">
        <v>5.9915799999999999</v>
      </c>
      <c r="F7" s="52">
        <v>7.1307799999999997</v>
      </c>
      <c r="G7" s="52">
        <v>2.5151599999999998</v>
      </c>
      <c r="H7" s="52">
        <v>4.6741099999999998</v>
      </c>
      <c r="I7" s="52">
        <v>4.9406564584124654E-324</v>
      </c>
      <c r="J7" s="52">
        <v>4.9406564584124654E-324</v>
      </c>
      <c r="K7" s="52">
        <v>4.9406564584124654E-324</v>
      </c>
      <c r="L7" s="52">
        <v>4.9406564584124654E-324</v>
      </c>
      <c r="M7" s="52">
        <v>4.9406564584124654E-324</v>
      </c>
      <c r="N7" s="52">
        <v>4.9406564584124654E-324</v>
      </c>
      <c r="O7" s="52">
        <v>4.9406564584124654E-324</v>
      </c>
      <c r="P7" s="53">
        <v>22.44586</v>
      </c>
      <c r="Q7" s="81">
        <v>0.94658034380300005</v>
      </c>
    </row>
    <row r="8" spans="1:17" ht="14.4" customHeight="1" x14ac:dyDescent="0.3">
      <c r="A8" s="15" t="s">
        <v>23</v>
      </c>
      <c r="B8" s="51">
        <v>4.9406564584124654E-324</v>
      </c>
      <c r="C8" s="52">
        <v>0</v>
      </c>
      <c r="D8" s="52">
        <v>4.9406564584124654E-324</v>
      </c>
      <c r="E8" s="52">
        <v>4.9406564584124654E-324</v>
      </c>
      <c r="F8" s="52">
        <v>4.9406564584124654E-324</v>
      </c>
      <c r="G8" s="52">
        <v>4.9406564584124654E-324</v>
      </c>
      <c r="H8" s="52">
        <v>4.9406564584124654E-324</v>
      </c>
      <c r="I8" s="52">
        <v>4.9406564584124654E-324</v>
      </c>
      <c r="J8" s="52">
        <v>4.9406564584124654E-324</v>
      </c>
      <c r="K8" s="52">
        <v>4.9406564584124654E-324</v>
      </c>
      <c r="L8" s="52">
        <v>4.9406564584124654E-324</v>
      </c>
      <c r="M8" s="52">
        <v>4.9406564584124654E-324</v>
      </c>
      <c r="N8" s="52">
        <v>4.9406564584124654E-324</v>
      </c>
      <c r="O8" s="52">
        <v>4.9406564584124654E-324</v>
      </c>
      <c r="P8" s="53">
        <v>2.4703282292062327E-323</v>
      </c>
      <c r="Q8" s="81" t="s">
        <v>245</v>
      </c>
    </row>
    <row r="9" spans="1:17" ht="14.4" customHeight="1" x14ac:dyDescent="0.3">
      <c r="A9" s="15" t="s">
        <v>24</v>
      </c>
      <c r="B9" s="51">
        <v>17155.295265603301</v>
      </c>
      <c r="C9" s="52">
        <v>1429.60793880028</v>
      </c>
      <c r="D9" s="52">
        <v>1135.3646000000001</v>
      </c>
      <c r="E9" s="52">
        <v>1600.39483</v>
      </c>
      <c r="F9" s="52">
        <v>1293.3243500000001</v>
      </c>
      <c r="G9" s="52">
        <v>1972.28287</v>
      </c>
      <c r="H9" s="52">
        <v>1276.07864</v>
      </c>
      <c r="I9" s="52">
        <v>4.9406564584124654E-324</v>
      </c>
      <c r="J9" s="52">
        <v>4.9406564584124654E-324</v>
      </c>
      <c r="K9" s="52">
        <v>4.9406564584124654E-324</v>
      </c>
      <c r="L9" s="52">
        <v>4.9406564584124654E-324</v>
      </c>
      <c r="M9" s="52">
        <v>4.9406564584124654E-324</v>
      </c>
      <c r="N9" s="52">
        <v>4.9406564584124654E-324</v>
      </c>
      <c r="O9" s="52">
        <v>4.9406564584124654E-324</v>
      </c>
      <c r="P9" s="53">
        <v>7277.4452900000097</v>
      </c>
      <c r="Q9" s="81">
        <v>1.0181036482079999</v>
      </c>
    </row>
    <row r="10" spans="1:17" ht="14.4" customHeight="1" x14ac:dyDescent="0.3">
      <c r="A10" s="15" t="s">
        <v>25</v>
      </c>
      <c r="B10" s="51">
        <v>4.9406564584124654E-324</v>
      </c>
      <c r="C10" s="52">
        <v>0</v>
      </c>
      <c r="D10" s="52">
        <v>4.9406564584124654E-324</v>
      </c>
      <c r="E10" s="52">
        <v>4.9406564584124654E-324</v>
      </c>
      <c r="F10" s="52">
        <v>4.9406564584124654E-324</v>
      </c>
      <c r="G10" s="52">
        <v>4.9406564584124654E-324</v>
      </c>
      <c r="H10" s="52">
        <v>4.9406564584124654E-324</v>
      </c>
      <c r="I10" s="52">
        <v>4.9406564584124654E-324</v>
      </c>
      <c r="J10" s="52">
        <v>4.9406564584124654E-324</v>
      </c>
      <c r="K10" s="52">
        <v>4.9406564584124654E-324</v>
      </c>
      <c r="L10" s="52">
        <v>4.9406564584124654E-324</v>
      </c>
      <c r="M10" s="52">
        <v>4.9406564584124654E-324</v>
      </c>
      <c r="N10" s="52">
        <v>4.9406564584124654E-324</v>
      </c>
      <c r="O10" s="52">
        <v>4.9406564584124654E-324</v>
      </c>
      <c r="P10" s="53">
        <v>2.4703282292062327E-323</v>
      </c>
      <c r="Q10" s="81" t="s">
        <v>245</v>
      </c>
    </row>
    <row r="11" spans="1:17" ht="14.4" customHeight="1" x14ac:dyDescent="0.3">
      <c r="A11" s="15" t="s">
        <v>26</v>
      </c>
      <c r="B11" s="51">
        <v>185.50793023071199</v>
      </c>
      <c r="C11" s="52">
        <v>15.458994185891999</v>
      </c>
      <c r="D11" s="52">
        <v>15.47306</v>
      </c>
      <c r="E11" s="52">
        <v>15.69684</v>
      </c>
      <c r="F11" s="52">
        <v>12.50695</v>
      </c>
      <c r="G11" s="52">
        <v>14.94472</v>
      </c>
      <c r="H11" s="52">
        <v>14.011889999999999</v>
      </c>
      <c r="I11" s="52">
        <v>4.9406564584124654E-324</v>
      </c>
      <c r="J11" s="52">
        <v>4.9406564584124654E-324</v>
      </c>
      <c r="K11" s="52">
        <v>4.9406564584124654E-324</v>
      </c>
      <c r="L11" s="52">
        <v>4.9406564584124654E-324</v>
      </c>
      <c r="M11" s="52">
        <v>4.9406564584124654E-324</v>
      </c>
      <c r="N11" s="52">
        <v>4.9406564584124654E-324</v>
      </c>
      <c r="O11" s="52">
        <v>4.9406564584124654E-324</v>
      </c>
      <c r="P11" s="53">
        <v>72.633459999999999</v>
      </c>
      <c r="Q11" s="81">
        <v>0.93969192466899998</v>
      </c>
    </row>
    <row r="12" spans="1:17" ht="14.4" customHeight="1" x14ac:dyDescent="0.3">
      <c r="A12" s="15" t="s">
        <v>27</v>
      </c>
      <c r="B12" s="51">
        <v>0.44867861067300002</v>
      </c>
      <c r="C12" s="52">
        <v>3.7389884222E-2</v>
      </c>
      <c r="D12" s="52">
        <v>4.9406564584124654E-324</v>
      </c>
      <c r="E12" s="52">
        <v>4.9406564584124654E-324</v>
      </c>
      <c r="F12" s="52">
        <v>4.9406564584124654E-324</v>
      </c>
      <c r="G12" s="52">
        <v>4.9406564584124654E-324</v>
      </c>
      <c r="H12" s="52">
        <v>4.9406564584124654E-324</v>
      </c>
      <c r="I12" s="52">
        <v>4.9406564584124654E-324</v>
      </c>
      <c r="J12" s="52">
        <v>4.9406564584124654E-324</v>
      </c>
      <c r="K12" s="52">
        <v>4.9406564584124654E-324</v>
      </c>
      <c r="L12" s="52">
        <v>4.9406564584124654E-324</v>
      </c>
      <c r="M12" s="52">
        <v>4.9406564584124654E-324</v>
      </c>
      <c r="N12" s="52">
        <v>4.9406564584124654E-324</v>
      </c>
      <c r="O12" s="52">
        <v>4.9406564584124654E-324</v>
      </c>
      <c r="P12" s="53">
        <v>2.4703282292062327E-323</v>
      </c>
      <c r="Q12" s="81">
        <v>1.3339772437713657E-322</v>
      </c>
    </row>
    <row r="13" spans="1:17" ht="14.4" customHeight="1" x14ac:dyDescent="0.3">
      <c r="A13" s="15" t="s">
        <v>28</v>
      </c>
      <c r="B13" s="51">
        <v>16.888646652279999</v>
      </c>
      <c r="C13" s="52">
        <v>1.4073872210230001</v>
      </c>
      <c r="D13" s="52">
        <v>2.4782299999999999</v>
      </c>
      <c r="E13" s="52">
        <v>1.4277500000000001</v>
      </c>
      <c r="F13" s="52">
        <v>0.22988</v>
      </c>
      <c r="G13" s="52">
        <v>2.18371</v>
      </c>
      <c r="H13" s="52">
        <v>0.83553999999999995</v>
      </c>
      <c r="I13" s="52">
        <v>4.9406564584124654E-324</v>
      </c>
      <c r="J13" s="52">
        <v>4.9406564584124654E-324</v>
      </c>
      <c r="K13" s="52">
        <v>4.9406564584124654E-324</v>
      </c>
      <c r="L13" s="52">
        <v>4.9406564584124654E-324</v>
      </c>
      <c r="M13" s="52">
        <v>4.9406564584124654E-324</v>
      </c>
      <c r="N13" s="52">
        <v>4.9406564584124654E-324</v>
      </c>
      <c r="O13" s="52">
        <v>4.9406564584124654E-324</v>
      </c>
      <c r="P13" s="53">
        <v>7.1551099999999996</v>
      </c>
      <c r="Q13" s="81">
        <v>1.016793373297</v>
      </c>
    </row>
    <row r="14" spans="1:17" ht="14.4" customHeight="1" x14ac:dyDescent="0.3">
      <c r="A14" s="15" t="s">
        <v>29</v>
      </c>
      <c r="B14" s="51">
        <v>0</v>
      </c>
      <c r="C14" s="52">
        <v>0</v>
      </c>
      <c r="D14" s="52">
        <v>4.9406564584124654E-324</v>
      </c>
      <c r="E14" s="52">
        <v>4.9406564584124654E-324</v>
      </c>
      <c r="F14" s="52">
        <v>4.9406564584124654E-324</v>
      </c>
      <c r="G14" s="52">
        <v>4.9406564584124654E-324</v>
      </c>
      <c r="H14" s="52">
        <v>4.9406564584124654E-324</v>
      </c>
      <c r="I14" s="52">
        <v>4.9406564584124654E-324</v>
      </c>
      <c r="J14" s="52">
        <v>4.9406564584124654E-324</v>
      </c>
      <c r="K14" s="52">
        <v>4.9406564584124654E-324</v>
      </c>
      <c r="L14" s="52">
        <v>4.9406564584124654E-324</v>
      </c>
      <c r="M14" s="52">
        <v>4.9406564584124654E-324</v>
      </c>
      <c r="N14" s="52">
        <v>4.9406564584124654E-324</v>
      </c>
      <c r="O14" s="52">
        <v>4.9406564584124654E-324</v>
      </c>
      <c r="P14" s="53">
        <v>2.4703282292062327E-323</v>
      </c>
      <c r="Q14" s="81" t="s">
        <v>245</v>
      </c>
    </row>
    <row r="15" spans="1:17" ht="14.4" customHeight="1" x14ac:dyDescent="0.3">
      <c r="A15" s="15" t="s">
        <v>30</v>
      </c>
      <c r="B15" s="51">
        <v>4.9406564584124654E-324</v>
      </c>
      <c r="C15" s="52">
        <v>0</v>
      </c>
      <c r="D15" s="52">
        <v>4.9406564584124654E-324</v>
      </c>
      <c r="E15" s="52">
        <v>4.9406564584124654E-324</v>
      </c>
      <c r="F15" s="52">
        <v>4.9406564584124654E-324</v>
      </c>
      <c r="G15" s="52">
        <v>4.9406564584124654E-324</v>
      </c>
      <c r="H15" s="52">
        <v>4.9406564584124654E-324</v>
      </c>
      <c r="I15" s="52">
        <v>4.9406564584124654E-324</v>
      </c>
      <c r="J15" s="52">
        <v>4.9406564584124654E-324</v>
      </c>
      <c r="K15" s="52">
        <v>4.9406564584124654E-324</v>
      </c>
      <c r="L15" s="52">
        <v>4.9406564584124654E-324</v>
      </c>
      <c r="M15" s="52">
        <v>4.9406564584124654E-324</v>
      </c>
      <c r="N15" s="52">
        <v>4.9406564584124654E-324</v>
      </c>
      <c r="O15" s="52">
        <v>4.9406564584124654E-324</v>
      </c>
      <c r="P15" s="53">
        <v>2.4703282292062327E-323</v>
      </c>
      <c r="Q15" s="81" t="s">
        <v>245</v>
      </c>
    </row>
    <row r="16" spans="1:17" ht="14.4" customHeight="1" x14ac:dyDescent="0.3">
      <c r="A16" s="15" t="s">
        <v>31</v>
      </c>
      <c r="B16" s="51">
        <v>4.9406564584124654E-324</v>
      </c>
      <c r="C16" s="52">
        <v>0</v>
      </c>
      <c r="D16" s="52">
        <v>4.9406564584124654E-324</v>
      </c>
      <c r="E16" s="52">
        <v>4.9406564584124654E-324</v>
      </c>
      <c r="F16" s="52">
        <v>4.9406564584124654E-324</v>
      </c>
      <c r="G16" s="52">
        <v>4.9406564584124654E-324</v>
      </c>
      <c r="H16" s="52">
        <v>4.9406564584124654E-324</v>
      </c>
      <c r="I16" s="52">
        <v>4.9406564584124654E-324</v>
      </c>
      <c r="J16" s="52">
        <v>4.9406564584124654E-324</v>
      </c>
      <c r="K16" s="52">
        <v>4.9406564584124654E-324</v>
      </c>
      <c r="L16" s="52">
        <v>4.9406564584124654E-324</v>
      </c>
      <c r="M16" s="52">
        <v>4.9406564584124654E-324</v>
      </c>
      <c r="N16" s="52">
        <v>4.9406564584124654E-324</v>
      </c>
      <c r="O16" s="52">
        <v>4.9406564584124654E-324</v>
      </c>
      <c r="P16" s="53">
        <v>2.4703282292062327E-323</v>
      </c>
      <c r="Q16" s="81" t="s">
        <v>245</v>
      </c>
    </row>
    <row r="17" spans="1:17" ht="14.4" customHeight="1" x14ac:dyDescent="0.3">
      <c r="A17" s="15" t="s">
        <v>32</v>
      </c>
      <c r="B17" s="51">
        <v>39.459118603755996</v>
      </c>
      <c r="C17" s="52">
        <v>3.288259883646</v>
      </c>
      <c r="D17" s="52">
        <v>4.9406564584124654E-324</v>
      </c>
      <c r="E17" s="52">
        <v>9.3323499999999999</v>
      </c>
      <c r="F17" s="52">
        <v>0.84699999999999998</v>
      </c>
      <c r="G17" s="52">
        <v>4.9406564584124654E-324</v>
      </c>
      <c r="H17" s="52">
        <v>1.2709999999999999</v>
      </c>
      <c r="I17" s="52">
        <v>4.9406564584124654E-324</v>
      </c>
      <c r="J17" s="52">
        <v>4.9406564584124654E-324</v>
      </c>
      <c r="K17" s="52">
        <v>4.9406564584124654E-324</v>
      </c>
      <c r="L17" s="52">
        <v>4.9406564584124654E-324</v>
      </c>
      <c r="M17" s="52">
        <v>4.9406564584124654E-324</v>
      </c>
      <c r="N17" s="52">
        <v>4.9406564584124654E-324</v>
      </c>
      <c r="O17" s="52">
        <v>4.9406564584124654E-324</v>
      </c>
      <c r="P17" s="53">
        <v>11.45035</v>
      </c>
      <c r="Q17" s="81">
        <v>0.69643826249499996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8.423</v>
      </c>
      <c r="E18" s="52">
        <v>1.4119999999999999</v>
      </c>
      <c r="F18" s="52">
        <v>5.7759999999999998</v>
      </c>
      <c r="G18" s="52">
        <v>12.834</v>
      </c>
      <c r="H18" s="52">
        <v>8.6920000000000002</v>
      </c>
      <c r="I18" s="52">
        <v>4.9406564584124654E-324</v>
      </c>
      <c r="J18" s="52">
        <v>4.9406564584124654E-324</v>
      </c>
      <c r="K18" s="52">
        <v>4.9406564584124654E-324</v>
      </c>
      <c r="L18" s="52">
        <v>4.9406564584124654E-324</v>
      </c>
      <c r="M18" s="52">
        <v>4.9406564584124654E-324</v>
      </c>
      <c r="N18" s="52">
        <v>4.9406564584124654E-324</v>
      </c>
      <c r="O18" s="52">
        <v>4.9406564584124654E-324</v>
      </c>
      <c r="P18" s="53">
        <v>37.137</v>
      </c>
      <c r="Q18" s="81" t="s">
        <v>245</v>
      </c>
    </row>
    <row r="19" spans="1:17" ht="14.4" customHeight="1" x14ac:dyDescent="0.3">
      <c r="A19" s="15" t="s">
        <v>34</v>
      </c>
      <c r="B19" s="51">
        <v>477.183394941291</v>
      </c>
      <c r="C19" s="52">
        <v>39.765282911774001</v>
      </c>
      <c r="D19" s="52">
        <v>32.919789999999999</v>
      </c>
      <c r="E19" s="52">
        <v>13.1905</v>
      </c>
      <c r="F19" s="52">
        <v>86.293199999999999</v>
      </c>
      <c r="G19" s="52">
        <v>20.929590000000001</v>
      </c>
      <c r="H19" s="52">
        <v>102.33141999999999</v>
      </c>
      <c r="I19" s="52">
        <v>4.9406564584124654E-324</v>
      </c>
      <c r="J19" s="52">
        <v>4.9406564584124654E-324</v>
      </c>
      <c r="K19" s="52">
        <v>4.9406564584124654E-324</v>
      </c>
      <c r="L19" s="52">
        <v>4.9406564584124654E-324</v>
      </c>
      <c r="M19" s="52">
        <v>4.9406564584124654E-324</v>
      </c>
      <c r="N19" s="52">
        <v>4.9406564584124654E-324</v>
      </c>
      <c r="O19" s="52">
        <v>4.9406564584124654E-324</v>
      </c>
      <c r="P19" s="53">
        <v>255.6645</v>
      </c>
      <c r="Q19" s="81">
        <v>1.28586787911</v>
      </c>
    </row>
    <row r="20" spans="1:17" ht="14.4" customHeight="1" x14ac:dyDescent="0.3">
      <c r="A20" s="15" t="s">
        <v>35</v>
      </c>
      <c r="B20" s="51">
        <v>17488.0865005575</v>
      </c>
      <c r="C20" s="52">
        <v>1457.3405417131301</v>
      </c>
      <c r="D20" s="52">
        <v>1398.01542000001</v>
      </c>
      <c r="E20" s="52">
        <v>1349.4979699999999</v>
      </c>
      <c r="F20" s="52">
        <v>1381.4651699999999</v>
      </c>
      <c r="G20" s="52">
        <v>1372.1264799999999</v>
      </c>
      <c r="H20" s="52">
        <v>1416.0232000000001</v>
      </c>
      <c r="I20" s="52">
        <v>4.9406564584124654E-324</v>
      </c>
      <c r="J20" s="52">
        <v>4.9406564584124654E-324</v>
      </c>
      <c r="K20" s="52">
        <v>4.9406564584124654E-324</v>
      </c>
      <c r="L20" s="52">
        <v>4.9406564584124654E-324</v>
      </c>
      <c r="M20" s="52">
        <v>4.9406564584124654E-324</v>
      </c>
      <c r="N20" s="52">
        <v>4.9406564584124654E-324</v>
      </c>
      <c r="O20" s="52">
        <v>4.9406564584124654E-324</v>
      </c>
      <c r="P20" s="53">
        <v>6917.12824000001</v>
      </c>
      <c r="Q20" s="81">
        <v>0.94928097339100004</v>
      </c>
    </row>
    <row r="21" spans="1:17" ht="14.4" customHeight="1" x14ac:dyDescent="0.3">
      <c r="A21" s="16" t="s">
        <v>36</v>
      </c>
      <c r="B21" s="51">
        <v>247.00010876394299</v>
      </c>
      <c r="C21" s="52">
        <v>20.583342396995</v>
      </c>
      <c r="D21" s="52">
        <v>20.558</v>
      </c>
      <c r="E21" s="52">
        <v>20.558</v>
      </c>
      <c r="F21" s="52">
        <v>20.556000000000001</v>
      </c>
      <c r="G21" s="52">
        <v>20.556000000000001</v>
      </c>
      <c r="H21" s="52">
        <v>20.556000000000001</v>
      </c>
      <c r="I21" s="52">
        <v>1.4821969375237396E-323</v>
      </c>
      <c r="J21" s="52">
        <v>1.4821969375237396E-323</v>
      </c>
      <c r="K21" s="52">
        <v>1.4821969375237396E-323</v>
      </c>
      <c r="L21" s="52">
        <v>1.4821969375237396E-323</v>
      </c>
      <c r="M21" s="52">
        <v>1.4821969375237396E-323</v>
      </c>
      <c r="N21" s="52">
        <v>1.4821969375237396E-323</v>
      </c>
      <c r="O21" s="52">
        <v>1.4821969375237396E-323</v>
      </c>
      <c r="P21" s="53">
        <v>102.78400000000001</v>
      </c>
      <c r="Q21" s="81">
        <v>0.99871049140199997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4.9406564584124654E-324</v>
      </c>
      <c r="E22" s="52">
        <v>4.9406564584124654E-324</v>
      </c>
      <c r="F22" s="52">
        <v>4.9406564584124654E-324</v>
      </c>
      <c r="G22" s="52">
        <v>4.9406564584124654E-324</v>
      </c>
      <c r="H22" s="52">
        <v>4.9406564584124654E-324</v>
      </c>
      <c r="I22" s="52">
        <v>4.9406564584124654E-324</v>
      </c>
      <c r="J22" s="52">
        <v>4.9406564584124654E-324</v>
      </c>
      <c r="K22" s="52">
        <v>4.9406564584124654E-324</v>
      </c>
      <c r="L22" s="52">
        <v>4.9406564584124654E-324</v>
      </c>
      <c r="M22" s="52">
        <v>4.9406564584124654E-324</v>
      </c>
      <c r="N22" s="52">
        <v>4.9406564584124654E-324</v>
      </c>
      <c r="O22" s="52">
        <v>4.9406564584124654E-324</v>
      </c>
      <c r="P22" s="53">
        <v>2.4703282292062327E-323</v>
      </c>
      <c r="Q22" s="81" t="s">
        <v>245</v>
      </c>
    </row>
    <row r="23" spans="1:17" ht="14.4" customHeight="1" x14ac:dyDescent="0.3">
      <c r="A23" s="16" t="s">
        <v>38</v>
      </c>
      <c r="B23" s="51">
        <v>1.9762625833649862E-323</v>
      </c>
      <c r="C23" s="52">
        <v>0</v>
      </c>
      <c r="D23" s="52">
        <v>1.9762625833649862E-323</v>
      </c>
      <c r="E23" s="52">
        <v>1.9762625833649862E-323</v>
      </c>
      <c r="F23" s="52">
        <v>1.9762625833649862E-323</v>
      </c>
      <c r="G23" s="52">
        <v>1.9762625833649862E-323</v>
      </c>
      <c r="H23" s="52">
        <v>1.9762625833649862E-323</v>
      </c>
      <c r="I23" s="52">
        <v>1.9762625833649862E-323</v>
      </c>
      <c r="J23" s="52">
        <v>1.9762625833649862E-323</v>
      </c>
      <c r="K23" s="52">
        <v>1.9762625833649862E-323</v>
      </c>
      <c r="L23" s="52">
        <v>1.9762625833649862E-323</v>
      </c>
      <c r="M23" s="52">
        <v>1.9762625833649862E-323</v>
      </c>
      <c r="N23" s="52">
        <v>1.9762625833649862E-323</v>
      </c>
      <c r="O23" s="52">
        <v>1.9762625833649862E-323</v>
      </c>
      <c r="P23" s="53">
        <v>9.8813129168249309E-323</v>
      </c>
      <c r="Q23" s="81" t="s">
        <v>245</v>
      </c>
    </row>
    <row r="24" spans="1:17" ht="14.4" customHeight="1" x14ac:dyDescent="0.3">
      <c r="A24" s="16" t="s">
        <v>39</v>
      </c>
      <c r="B24" s="51">
        <v>-7.2759576141834308E-12</v>
      </c>
      <c r="C24" s="52">
        <v>4.5474735088646402E-13</v>
      </c>
      <c r="D24" s="52">
        <v>10.461650000000001</v>
      </c>
      <c r="E24" s="52">
        <v>3.2998400000000001</v>
      </c>
      <c r="F24" s="52">
        <v>21.260560000000002</v>
      </c>
      <c r="G24" s="52">
        <v>15.049689999999</v>
      </c>
      <c r="H24" s="52">
        <v>15.315999999999001</v>
      </c>
      <c r="I24" s="52">
        <v>-1.0869444208507424E-322</v>
      </c>
      <c r="J24" s="52">
        <v>-1.0869444208507424E-322</v>
      </c>
      <c r="K24" s="52">
        <v>-1.0869444208507424E-322</v>
      </c>
      <c r="L24" s="52">
        <v>-1.0869444208507424E-322</v>
      </c>
      <c r="M24" s="52">
        <v>-1.0869444208507424E-322</v>
      </c>
      <c r="N24" s="52">
        <v>-1.0869444208507424E-322</v>
      </c>
      <c r="O24" s="52">
        <v>-1.0869444208507424E-322</v>
      </c>
      <c r="P24" s="53">
        <v>65.387739999999994</v>
      </c>
      <c r="Q24" s="81"/>
    </row>
    <row r="25" spans="1:17" ht="14.4" customHeight="1" x14ac:dyDescent="0.3">
      <c r="A25" s="17" t="s">
        <v>40</v>
      </c>
      <c r="B25" s="54">
        <v>35666.779830565902</v>
      </c>
      <c r="C25" s="55">
        <v>2972.2316525471601</v>
      </c>
      <c r="D25" s="55">
        <v>2625.82798000001</v>
      </c>
      <c r="E25" s="55">
        <v>3020.8016600000001</v>
      </c>
      <c r="F25" s="55">
        <v>2829.3898899999999</v>
      </c>
      <c r="G25" s="55">
        <v>3433.4222199999999</v>
      </c>
      <c r="H25" s="55">
        <v>2859.7898</v>
      </c>
      <c r="I25" s="55">
        <v>4.9406564584124654E-324</v>
      </c>
      <c r="J25" s="55">
        <v>4.9406564584124654E-324</v>
      </c>
      <c r="K25" s="55">
        <v>4.9406564584124654E-324</v>
      </c>
      <c r="L25" s="55">
        <v>4.9406564584124654E-324</v>
      </c>
      <c r="M25" s="55">
        <v>4.9406564584124654E-324</v>
      </c>
      <c r="N25" s="55">
        <v>4.9406564584124654E-324</v>
      </c>
      <c r="O25" s="55">
        <v>4.9406564584124654E-324</v>
      </c>
      <c r="P25" s="56">
        <v>14769.23155</v>
      </c>
      <c r="Q25" s="82">
        <v>0.99381429689900003</v>
      </c>
    </row>
    <row r="26" spans="1:17" ht="14.4" customHeight="1" x14ac:dyDescent="0.3">
      <c r="A26" s="15" t="s">
        <v>41</v>
      </c>
      <c r="B26" s="51">
        <v>2513.0076552310802</v>
      </c>
      <c r="C26" s="52">
        <v>209.41730460259001</v>
      </c>
      <c r="D26" s="52">
        <v>195.38910999999999</v>
      </c>
      <c r="E26" s="52">
        <v>180.77781999999999</v>
      </c>
      <c r="F26" s="52">
        <v>193.26265000000001</v>
      </c>
      <c r="G26" s="52">
        <v>192.78722999999999</v>
      </c>
      <c r="H26" s="52">
        <v>197.28211999999999</v>
      </c>
      <c r="I26" s="52">
        <v>4.9406564584124654E-324</v>
      </c>
      <c r="J26" s="52">
        <v>4.9406564584124654E-324</v>
      </c>
      <c r="K26" s="52">
        <v>4.9406564584124654E-324</v>
      </c>
      <c r="L26" s="52">
        <v>4.9406564584124654E-324</v>
      </c>
      <c r="M26" s="52">
        <v>4.9406564584124654E-324</v>
      </c>
      <c r="N26" s="52">
        <v>4.9406564584124654E-324</v>
      </c>
      <c r="O26" s="52">
        <v>4.9406564584124654E-324</v>
      </c>
      <c r="P26" s="53">
        <v>959.49892999999997</v>
      </c>
      <c r="Q26" s="81">
        <v>0.91635114091500003</v>
      </c>
    </row>
    <row r="27" spans="1:17" ht="14.4" customHeight="1" x14ac:dyDescent="0.3">
      <c r="A27" s="18" t="s">
        <v>42</v>
      </c>
      <c r="B27" s="54">
        <v>38179.7874857969</v>
      </c>
      <c r="C27" s="55">
        <v>3181.64895714975</v>
      </c>
      <c r="D27" s="55">
        <v>2821.2170900000101</v>
      </c>
      <c r="E27" s="55">
        <v>3201.5794799999999</v>
      </c>
      <c r="F27" s="55">
        <v>3022.65254</v>
      </c>
      <c r="G27" s="55">
        <v>3626.2094499999998</v>
      </c>
      <c r="H27" s="55">
        <v>3057.0719199999999</v>
      </c>
      <c r="I27" s="55">
        <v>9.8813129168249309E-324</v>
      </c>
      <c r="J27" s="55">
        <v>9.8813129168249309E-324</v>
      </c>
      <c r="K27" s="55">
        <v>9.8813129168249309E-324</v>
      </c>
      <c r="L27" s="55">
        <v>9.8813129168249309E-324</v>
      </c>
      <c r="M27" s="55">
        <v>9.8813129168249309E-324</v>
      </c>
      <c r="N27" s="55">
        <v>9.8813129168249309E-324</v>
      </c>
      <c r="O27" s="55">
        <v>9.8813129168249309E-324</v>
      </c>
      <c r="P27" s="56">
        <v>15728.73048</v>
      </c>
      <c r="Q27" s="82">
        <v>0.98871564348100005</v>
      </c>
    </row>
    <row r="28" spans="1:17" ht="14.4" customHeight="1" x14ac:dyDescent="0.3">
      <c r="A28" s="16" t="s">
        <v>43</v>
      </c>
      <c r="B28" s="51">
        <v>619.37185699856195</v>
      </c>
      <c r="C28" s="52">
        <v>51.614321416545998</v>
      </c>
      <c r="D28" s="52">
        <v>21.66122</v>
      </c>
      <c r="E28" s="52">
        <v>26.207000000000001</v>
      </c>
      <c r="F28" s="52">
        <v>46.266120000000001</v>
      </c>
      <c r="G28" s="52">
        <v>27.1693</v>
      </c>
      <c r="H28" s="52">
        <v>49.053899999999999</v>
      </c>
      <c r="I28" s="52">
        <v>1.2351641146031164E-322</v>
      </c>
      <c r="J28" s="52">
        <v>1.2351641146031164E-322</v>
      </c>
      <c r="K28" s="52">
        <v>1.2351641146031164E-322</v>
      </c>
      <c r="L28" s="52">
        <v>1.2351641146031164E-322</v>
      </c>
      <c r="M28" s="52">
        <v>1.2351641146031164E-322</v>
      </c>
      <c r="N28" s="52">
        <v>1.2351641146031164E-322</v>
      </c>
      <c r="O28" s="52">
        <v>1.2351641146031164E-322</v>
      </c>
      <c r="P28" s="53">
        <v>170.35754</v>
      </c>
      <c r="Q28" s="81">
        <v>0.66011732916200005</v>
      </c>
    </row>
    <row r="29" spans="1:17" ht="14.4" customHeight="1" x14ac:dyDescent="0.3">
      <c r="A29" s="16" t="s">
        <v>44</v>
      </c>
      <c r="B29" s="51">
        <v>9.8813129168249309E-324</v>
      </c>
      <c r="C29" s="52">
        <v>0</v>
      </c>
      <c r="D29" s="52">
        <v>9.8813129168249309E-324</v>
      </c>
      <c r="E29" s="52">
        <v>9.8813129168249309E-324</v>
      </c>
      <c r="F29" s="52">
        <v>9.8813129168249309E-324</v>
      </c>
      <c r="G29" s="52">
        <v>9.8813129168249309E-324</v>
      </c>
      <c r="H29" s="52">
        <v>9.8813129168249309E-324</v>
      </c>
      <c r="I29" s="52">
        <v>9.8813129168249309E-324</v>
      </c>
      <c r="J29" s="52">
        <v>9.8813129168249309E-324</v>
      </c>
      <c r="K29" s="52">
        <v>9.8813129168249309E-324</v>
      </c>
      <c r="L29" s="52">
        <v>9.8813129168249309E-324</v>
      </c>
      <c r="M29" s="52">
        <v>9.8813129168249309E-324</v>
      </c>
      <c r="N29" s="52">
        <v>9.8813129168249309E-324</v>
      </c>
      <c r="O29" s="52">
        <v>9.8813129168249309E-324</v>
      </c>
      <c r="P29" s="53">
        <v>4.9406564584124654E-323</v>
      </c>
      <c r="Q29" s="81" t="s">
        <v>245</v>
      </c>
    </row>
    <row r="30" spans="1:17" ht="14.4" customHeight="1" x14ac:dyDescent="0.3">
      <c r="A30" s="16" t="s">
        <v>45</v>
      </c>
      <c r="B30" s="51">
        <v>4.9406564584124654E-323</v>
      </c>
      <c r="C30" s="52">
        <v>0</v>
      </c>
      <c r="D30" s="52">
        <v>4.9406564584124654E-323</v>
      </c>
      <c r="E30" s="52">
        <v>4.9406564584124654E-323</v>
      </c>
      <c r="F30" s="52">
        <v>4.9406564584124654E-323</v>
      </c>
      <c r="G30" s="52">
        <v>4.9406564584124654E-323</v>
      </c>
      <c r="H30" s="52">
        <v>4.9406564584124654E-323</v>
      </c>
      <c r="I30" s="52">
        <v>4.9406564584124654E-323</v>
      </c>
      <c r="J30" s="52">
        <v>4.9406564584124654E-323</v>
      </c>
      <c r="K30" s="52">
        <v>4.9406564584124654E-323</v>
      </c>
      <c r="L30" s="52">
        <v>4.9406564584124654E-323</v>
      </c>
      <c r="M30" s="52">
        <v>4.9406564584124654E-323</v>
      </c>
      <c r="N30" s="52">
        <v>4.9406564584124654E-323</v>
      </c>
      <c r="O30" s="52">
        <v>4.9406564584124654E-323</v>
      </c>
      <c r="P30" s="53">
        <v>2.4703282292062327E-322</v>
      </c>
      <c r="Q30" s="81">
        <v>0</v>
      </c>
    </row>
    <row r="31" spans="1:17" ht="14.4" customHeight="1" thickBot="1" x14ac:dyDescent="0.35">
      <c r="A31" s="19" t="s">
        <v>46</v>
      </c>
      <c r="B31" s="57">
        <v>1.9762625833649862E-323</v>
      </c>
      <c r="C31" s="58">
        <v>0</v>
      </c>
      <c r="D31" s="58">
        <v>2.4703282292062327E-323</v>
      </c>
      <c r="E31" s="58">
        <v>2.4703282292062327E-323</v>
      </c>
      <c r="F31" s="58">
        <v>2.4703282292062327E-323</v>
      </c>
      <c r="G31" s="58">
        <v>2.4703282292062327E-323</v>
      </c>
      <c r="H31" s="58">
        <v>2.4703282292062327E-323</v>
      </c>
      <c r="I31" s="58">
        <v>2.4703282292062327E-323</v>
      </c>
      <c r="J31" s="58">
        <v>2.4703282292062327E-323</v>
      </c>
      <c r="K31" s="58">
        <v>2.4703282292062327E-323</v>
      </c>
      <c r="L31" s="58">
        <v>2.4703282292062327E-323</v>
      </c>
      <c r="M31" s="58">
        <v>2.4703282292062327E-323</v>
      </c>
      <c r="N31" s="58">
        <v>2.4703282292062327E-323</v>
      </c>
      <c r="O31" s="58">
        <v>2.4703282292062327E-323</v>
      </c>
      <c r="P31" s="59">
        <v>1.2351641146031164E-322</v>
      </c>
      <c r="Q31" s="83" t="s">
        <v>245</v>
      </c>
    </row>
    <row r="32" spans="1:17" ht="14.4" customHeight="1" x14ac:dyDescent="0.3"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</row>
    <row r="33" spans="1:17" ht="14.4" customHeight="1" x14ac:dyDescent="0.3">
      <c r="A33" s="99" t="s">
        <v>139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</row>
    <row r="34" spans="1:17" ht="14.4" customHeight="1" x14ac:dyDescent="0.3">
      <c r="A34" s="122" t="s">
        <v>166</v>
      </c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</row>
    <row r="35" spans="1:17" ht="14.4" customHeight="1" x14ac:dyDescent="0.3">
      <c r="A35" s="123" t="s">
        <v>47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6" customWidth="1"/>
    <col min="2" max="11" width="10" style="116" customWidth="1"/>
    <col min="12" max="16384" width="8.88671875" style="116"/>
  </cols>
  <sheetData>
    <row r="1" spans="1:11" s="60" customFormat="1" ht="18.600000000000001" customHeight="1" thickBot="1" x14ac:dyDescent="0.4">
      <c r="A1" s="294" t="s">
        <v>48</v>
      </c>
      <c r="B1" s="294"/>
      <c r="C1" s="294"/>
      <c r="D1" s="294"/>
      <c r="E1" s="294"/>
      <c r="F1" s="294"/>
      <c r="G1" s="294"/>
      <c r="H1" s="299"/>
      <c r="I1" s="299"/>
      <c r="J1" s="299"/>
      <c r="K1" s="299"/>
    </row>
    <row r="2" spans="1:11" s="60" customFormat="1" ht="14.4" customHeight="1" thickBot="1" x14ac:dyDescent="0.35">
      <c r="A2" s="215" t="s">
        <v>244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295" t="s">
        <v>49</v>
      </c>
      <c r="C3" s="296"/>
      <c r="D3" s="296"/>
      <c r="E3" s="296"/>
      <c r="F3" s="302" t="s">
        <v>50</v>
      </c>
      <c r="G3" s="296"/>
      <c r="H3" s="296"/>
      <c r="I3" s="296"/>
      <c r="J3" s="296"/>
      <c r="K3" s="303"/>
    </row>
    <row r="4" spans="1:11" ht="14.4" customHeight="1" x14ac:dyDescent="0.3">
      <c r="A4" s="69"/>
      <c r="B4" s="300"/>
      <c r="C4" s="301"/>
      <c r="D4" s="301"/>
      <c r="E4" s="301"/>
      <c r="F4" s="304" t="s">
        <v>162</v>
      </c>
      <c r="G4" s="306" t="s">
        <v>51</v>
      </c>
      <c r="H4" s="127" t="s">
        <v>126</v>
      </c>
      <c r="I4" s="304" t="s">
        <v>52</v>
      </c>
      <c r="J4" s="306" t="s">
        <v>164</v>
      </c>
      <c r="K4" s="307" t="s">
        <v>165</v>
      </c>
    </row>
    <row r="5" spans="1:11" ht="42" thickBot="1" x14ac:dyDescent="0.35">
      <c r="A5" s="70"/>
      <c r="B5" s="24" t="s">
        <v>158</v>
      </c>
      <c r="C5" s="25" t="s">
        <v>159</v>
      </c>
      <c r="D5" s="26" t="s">
        <v>160</v>
      </c>
      <c r="E5" s="26" t="s">
        <v>161</v>
      </c>
      <c r="F5" s="305"/>
      <c r="G5" s="305"/>
      <c r="H5" s="25" t="s">
        <v>163</v>
      </c>
      <c r="I5" s="305"/>
      <c r="J5" s="305"/>
      <c r="K5" s="308"/>
    </row>
    <row r="6" spans="1:11" ht="14.4" customHeight="1" thickBot="1" x14ac:dyDescent="0.35">
      <c r="A6" s="370" t="s">
        <v>247</v>
      </c>
      <c r="B6" s="352">
        <v>32348.680431079199</v>
      </c>
      <c r="C6" s="352">
        <v>35057.865810000003</v>
      </c>
      <c r="D6" s="353">
        <v>2709.1853789208299</v>
      </c>
      <c r="E6" s="354">
        <v>1.0837494866190001</v>
      </c>
      <c r="F6" s="352">
        <v>35666.779830565902</v>
      </c>
      <c r="G6" s="353">
        <v>14861.1582627358</v>
      </c>
      <c r="H6" s="355">
        <v>2859.7898</v>
      </c>
      <c r="I6" s="352">
        <v>14769.23155</v>
      </c>
      <c r="J6" s="353">
        <v>-91.926712735766998</v>
      </c>
      <c r="K6" s="356">
        <v>0.414089290374</v>
      </c>
    </row>
    <row r="7" spans="1:11" ht="14.4" customHeight="1" thickBot="1" x14ac:dyDescent="0.35">
      <c r="A7" s="371" t="s">
        <v>248</v>
      </c>
      <c r="B7" s="352">
        <v>14602.5083946823</v>
      </c>
      <c r="C7" s="352">
        <v>17039.72971</v>
      </c>
      <c r="D7" s="353">
        <v>2437.2213153176899</v>
      </c>
      <c r="E7" s="354">
        <v>1.166904291334</v>
      </c>
      <c r="F7" s="352">
        <v>17415.0507076994</v>
      </c>
      <c r="G7" s="353">
        <v>7256.27112820807</v>
      </c>
      <c r="H7" s="355">
        <v>1295.6001799999999</v>
      </c>
      <c r="I7" s="352">
        <v>7379.6784600000101</v>
      </c>
      <c r="J7" s="353">
        <v>123.407331791937</v>
      </c>
      <c r="K7" s="356">
        <v>0.42375291257300002</v>
      </c>
    </row>
    <row r="8" spans="1:11" ht="14.4" customHeight="1" thickBot="1" x14ac:dyDescent="0.35">
      <c r="A8" s="372" t="s">
        <v>249</v>
      </c>
      <c r="B8" s="352">
        <v>14602.5083946823</v>
      </c>
      <c r="C8" s="352">
        <v>17039.72971</v>
      </c>
      <c r="D8" s="353">
        <v>2437.2213153176899</v>
      </c>
      <c r="E8" s="354">
        <v>1.166904291334</v>
      </c>
      <c r="F8" s="352">
        <v>17415.0507076994</v>
      </c>
      <c r="G8" s="353">
        <v>7256.27112820807</v>
      </c>
      <c r="H8" s="355">
        <v>1295.6001799999999</v>
      </c>
      <c r="I8" s="352">
        <v>7379.6784600000101</v>
      </c>
      <c r="J8" s="353">
        <v>123.407331791937</v>
      </c>
      <c r="K8" s="356">
        <v>0.42375291257300002</v>
      </c>
    </row>
    <row r="9" spans="1:11" ht="14.4" customHeight="1" thickBot="1" x14ac:dyDescent="0.35">
      <c r="A9" s="373" t="s">
        <v>250</v>
      </c>
      <c r="B9" s="357">
        <v>4.9406564584124654E-324</v>
      </c>
      <c r="C9" s="357">
        <v>-8.0000000000000007E-5</v>
      </c>
      <c r="D9" s="358">
        <v>-8.0000000000000007E-5</v>
      </c>
      <c r="E9" s="359" t="s">
        <v>251</v>
      </c>
      <c r="F9" s="357">
        <v>0</v>
      </c>
      <c r="G9" s="358">
        <v>0</v>
      </c>
      <c r="H9" s="360">
        <v>4.9406564584124654E-324</v>
      </c>
      <c r="I9" s="357">
        <v>-1.2600000000000001E-3</v>
      </c>
      <c r="J9" s="358">
        <v>-1.2600000000000001E-3</v>
      </c>
      <c r="K9" s="361" t="s">
        <v>245</v>
      </c>
    </row>
    <row r="10" spans="1:11" ht="14.4" customHeight="1" thickBot="1" x14ac:dyDescent="0.35">
      <c r="A10" s="374" t="s">
        <v>252</v>
      </c>
      <c r="B10" s="352">
        <v>4.9406564584124654E-324</v>
      </c>
      <c r="C10" s="352">
        <v>-8.0000000000000007E-5</v>
      </c>
      <c r="D10" s="353">
        <v>-8.0000000000000007E-5</v>
      </c>
      <c r="E10" s="362" t="s">
        <v>251</v>
      </c>
      <c r="F10" s="352">
        <v>0</v>
      </c>
      <c r="G10" s="353">
        <v>0</v>
      </c>
      <c r="H10" s="355">
        <v>4.9406564584124654E-324</v>
      </c>
      <c r="I10" s="352">
        <v>-1.2600000000000001E-3</v>
      </c>
      <c r="J10" s="353">
        <v>-1.2600000000000001E-3</v>
      </c>
      <c r="K10" s="363" t="s">
        <v>245</v>
      </c>
    </row>
    <row r="11" spans="1:11" ht="14.4" customHeight="1" thickBot="1" x14ac:dyDescent="0.35">
      <c r="A11" s="373" t="s">
        <v>253</v>
      </c>
      <c r="B11" s="357">
        <v>49.458271022384999</v>
      </c>
      <c r="C11" s="357">
        <v>58.353020000000001</v>
      </c>
      <c r="D11" s="358">
        <v>8.8947489776140003</v>
      </c>
      <c r="E11" s="364">
        <v>1.1798435083500001</v>
      </c>
      <c r="F11" s="357">
        <v>56.910186602358998</v>
      </c>
      <c r="G11" s="358">
        <v>23.712577750983002</v>
      </c>
      <c r="H11" s="360">
        <v>4.6741099999999998</v>
      </c>
      <c r="I11" s="357">
        <v>22.44586</v>
      </c>
      <c r="J11" s="358">
        <v>-1.2667177509830001</v>
      </c>
      <c r="K11" s="365">
        <v>0.39440847658400002</v>
      </c>
    </row>
    <row r="12" spans="1:11" ht="14.4" customHeight="1" thickBot="1" x14ac:dyDescent="0.35">
      <c r="A12" s="374" t="s">
        <v>254</v>
      </c>
      <c r="B12" s="352">
        <v>45.249227044198001</v>
      </c>
      <c r="C12" s="352">
        <v>45.33455</v>
      </c>
      <c r="D12" s="353">
        <v>8.5322955800999994E-2</v>
      </c>
      <c r="E12" s="354">
        <v>1.0018856223929999</v>
      </c>
      <c r="F12" s="352">
        <v>45.368890498098999</v>
      </c>
      <c r="G12" s="353">
        <v>18.903704374208001</v>
      </c>
      <c r="H12" s="355">
        <v>4.1133199999999999</v>
      </c>
      <c r="I12" s="352">
        <v>17.738350000000001</v>
      </c>
      <c r="J12" s="353">
        <v>-1.1653543742079999</v>
      </c>
      <c r="K12" s="356">
        <v>0.39098046712700002</v>
      </c>
    </row>
    <row r="13" spans="1:11" ht="14.4" customHeight="1" thickBot="1" x14ac:dyDescent="0.35">
      <c r="A13" s="374" t="s">
        <v>255</v>
      </c>
      <c r="B13" s="352">
        <v>4.2090439781870002</v>
      </c>
      <c r="C13" s="352">
        <v>10.36131</v>
      </c>
      <c r="D13" s="353">
        <v>6.1522660218120002</v>
      </c>
      <c r="E13" s="354">
        <v>2.4616777714119999</v>
      </c>
      <c r="F13" s="352">
        <v>8.9991348395529993</v>
      </c>
      <c r="G13" s="353">
        <v>3.7496395164799998</v>
      </c>
      <c r="H13" s="355">
        <v>0.56079000000000001</v>
      </c>
      <c r="I13" s="352">
        <v>4.3144999999999998</v>
      </c>
      <c r="J13" s="353">
        <v>0.56486048351899998</v>
      </c>
      <c r="K13" s="356">
        <v>0.47943497646400002</v>
      </c>
    </row>
    <row r="14" spans="1:11" ht="14.4" customHeight="1" thickBot="1" x14ac:dyDescent="0.35">
      <c r="A14" s="374" t="s">
        <v>256</v>
      </c>
      <c r="B14" s="352">
        <v>4.9406564584124654E-324</v>
      </c>
      <c r="C14" s="352">
        <v>2.6571600000000002</v>
      </c>
      <c r="D14" s="353">
        <v>2.6571600000000002</v>
      </c>
      <c r="E14" s="362" t="s">
        <v>251</v>
      </c>
      <c r="F14" s="352">
        <v>2.5421612647059999</v>
      </c>
      <c r="G14" s="353">
        <v>1.0592338602939999</v>
      </c>
      <c r="H14" s="355">
        <v>4.9406564584124654E-324</v>
      </c>
      <c r="I14" s="352">
        <v>0.39301000000000003</v>
      </c>
      <c r="J14" s="353">
        <v>-0.66622386029400005</v>
      </c>
      <c r="K14" s="356">
        <v>0.154596801334</v>
      </c>
    </row>
    <row r="15" spans="1:11" ht="14.4" customHeight="1" thickBot="1" x14ac:dyDescent="0.35">
      <c r="A15" s="373" t="s">
        <v>257</v>
      </c>
      <c r="B15" s="357">
        <v>14265.2314158881</v>
      </c>
      <c r="C15" s="357">
        <v>16727.449059999999</v>
      </c>
      <c r="D15" s="358">
        <v>2462.21764411186</v>
      </c>
      <c r="E15" s="364">
        <v>1.1726027130100001</v>
      </c>
      <c r="F15" s="357">
        <v>17155.295265603301</v>
      </c>
      <c r="G15" s="358">
        <v>7148.0396940013898</v>
      </c>
      <c r="H15" s="360">
        <v>1276.07864</v>
      </c>
      <c r="I15" s="357">
        <v>7277.4452900000097</v>
      </c>
      <c r="J15" s="358">
        <v>129.40559599861399</v>
      </c>
      <c r="K15" s="365">
        <v>0.42420985342</v>
      </c>
    </row>
    <row r="16" spans="1:11" ht="14.4" customHeight="1" thickBot="1" x14ac:dyDescent="0.35">
      <c r="A16" s="374" t="s">
        <v>258</v>
      </c>
      <c r="B16" s="352">
        <v>14004.409454037799</v>
      </c>
      <c r="C16" s="352">
        <v>16473.505819999998</v>
      </c>
      <c r="D16" s="353">
        <v>2469.0963659621998</v>
      </c>
      <c r="E16" s="354">
        <v>1.176308495839</v>
      </c>
      <c r="F16" s="352">
        <v>16899.990900369601</v>
      </c>
      <c r="G16" s="353">
        <v>7041.6628751540202</v>
      </c>
      <c r="H16" s="355">
        <v>1257.0054</v>
      </c>
      <c r="I16" s="352">
        <v>7168.8320400000102</v>
      </c>
      <c r="J16" s="353">
        <v>127.169164845986</v>
      </c>
      <c r="K16" s="356">
        <v>0.42419147337099999</v>
      </c>
    </row>
    <row r="17" spans="1:11" ht="14.4" customHeight="1" thickBot="1" x14ac:dyDescent="0.35">
      <c r="A17" s="374" t="s">
        <v>259</v>
      </c>
      <c r="B17" s="352">
        <v>47.277730391394002</v>
      </c>
      <c r="C17" s="352">
        <v>93.008799999999994</v>
      </c>
      <c r="D17" s="353">
        <v>45.731069608604997</v>
      </c>
      <c r="E17" s="354">
        <v>1.967285638079</v>
      </c>
      <c r="F17" s="352">
        <v>99.005436767112002</v>
      </c>
      <c r="G17" s="353">
        <v>41.252265319629998</v>
      </c>
      <c r="H17" s="355">
        <v>4.5944000000000003</v>
      </c>
      <c r="I17" s="352">
        <v>38.14537</v>
      </c>
      <c r="J17" s="353">
        <v>-3.10689531963</v>
      </c>
      <c r="K17" s="356">
        <v>0.38528560900800002</v>
      </c>
    </row>
    <row r="18" spans="1:11" ht="14.4" customHeight="1" thickBot="1" x14ac:dyDescent="0.35">
      <c r="A18" s="374" t="s">
        <v>260</v>
      </c>
      <c r="B18" s="352">
        <v>20.677497167609999</v>
      </c>
      <c r="C18" s="352">
        <v>16.310189999999999</v>
      </c>
      <c r="D18" s="353">
        <v>-4.3673071676099999</v>
      </c>
      <c r="E18" s="354">
        <v>0.78878937173999997</v>
      </c>
      <c r="F18" s="352">
        <v>16.347280211436999</v>
      </c>
      <c r="G18" s="353">
        <v>6.8113667547650003</v>
      </c>
      <c r="H18" s="355">
        <v>0.82643999999999995</v>
      </c>
      <c r="I18" s="352">
        <v>5.3281999999999998</v>
      </c>
      <c r="J18" s="353">
        <v>-1.483166754765</v>
      </c>
      <c r="K18" s="356">
        <v>0.32593801115999999</v>
      </c>
    </row>
    <row r="19" spans="1:11" ht="14.4" customHeight="1" thickBot="1" x14ac:dyDescent="0.35">
      <c r="A19" s="374" t="s">
        <v>261</v>
      </c>
      <c r="B19" s="352">
        <v>164.19986869416101</v>
      </c>
      <c r="C19" s="352">
        <v>122.26725</v>
      </c>
      <c r="D19" s="353">
        <v>-41.932618694159999</v>
      </c>
      <c r="E19" s="354">
        <v>0.74462452968000004</v>
      </c>
      <c r="F19" s="352">
        <v>117.26639901831</v>
      </c>
      <c r="G19" s="353">
        <v>48.860999590962003</v>
      </c>
      <c r="H19" s="355">
        <v>4.3604000000000003</v>
      </c>
      <c r="I19" s="352">
        <v>48.509680000000003</v>
      </c>
      <c r="J19" s="353">
        <v>-0.35131959096199999</v>
      </c>
      <c r="K19" s="356">
        <v>0.413670756551</v>
      </c>
    </row>
    <row r="20" spans="1:11" ht="14.4" customHeight="1" thickBot="1" x14ac:dyDescent="0.35">
      <c r="A20" s="374" t="s">
        <v>262</v>
      </c>
      <c r="B20" s="352">
        <v>2.7711976638540001</v>
      </c>
      <c r="C20" s="352">
        <v>1.0189999999999999</v>
      </c>
      <c r="D20" s="353">
        <v>-1.752197663854</v>
      </c>
      <c r="E20" s="354">
        <v>0.367711049013</v>
      </c>
      <c r="F20" s="352">
        <v>1.0453062649360001</v>
      </c>
      <c r="G20" s="353">
        <v>0.435544277057</v>
      </c>
      <c r="H20" s="355">
        <v>6.2E-2</v>
      </c>
      <c r="I20" s="352">
        <v>0.36799999999999999</v>
      </c>
      <c r="J20" s="353">
        <v>-6.7544277057000002E-2</v>
      </c>
      <c r="K20" s="356">
        <v>0.35204993248700001</v>
      </c>
    </row>
    <row r="21" spans="1:11" ht="14.4" customHeight="1" thickBot="1" x14ac:dyDescent="0.35">
      <c r="A21" s="374" t="s">
        <v>263</v>
      </c>
      <c r="B21" s="352">
        <v>25.895667933317</v>
      </c>
      <c r="C21" s="352">
        <v>21.338000000000001</v>
      </c>
      <c r="D21" s="353">
        <v>-4.557667933317</v>
      </c>
      <c r="E21" s="354">
        <v>0.82399882694399995</v>
      </c>
      <c r="F21" s="352">
        <v>21.639942971901</v>
      </c>
      <c r="G21" s="353">
        <v>9.0166429049589993</v>
      </c>
      <c r="H21" s="355">
        <v>9.23</v>
      </c>
      <c r="I21" s="352">
        <v>16.262</v>
      </c>
      <c r="J21" s="353">
        <v>7.2453570950400001</v>
      </c>
      <c r="K21" s="356">
        <v>0.75148072345200001</v>
      </c>
    </row>
    <row r="22" spans="1:11" ht="14.4" customHeight="1" thickBot="1" x14ac:dyDescent="0.35">
      <c r="A22" s="373" t="s">
        <v>264</v>
      </c>
      <c r="B22" s="357">
        <v>279.99793378111201</v>
      </c>
      <c r="C22" s="357">
        <v>234.90781000000001</v>
      </c>
      <c r="D22" s="358">
        <v>-45.090123781111998</v>
      </c>
      <c r="E22" s="364">
        <v>0.83896265528699998</v>
      </c>
      <c r="F22" s="357">
        <v>185.50793023071199</v>
      </c>
      <c r="G22" s="358">
        <v>77.294970929463005</v>
      </c>
      <c r="H22" s="360">
        <v>14.011889999999999</v>
      </c>
      <c r="I22" s="357">
        <v>72.633459999999999</v>
      </c>
      <c r="J22" s="358">
        <v>-4.6615109294629997</v>
      </c>
      <c r="K22" s="365">
        <v>0.391538301945</v>
      </c>
    </row>
    <row r="23" spans="1:11" ht="14.4" customHeight="1" thickBot="1" x14ac:dyDescent="0.35">
      <c r="A23" s="374" t="s">
        <v>265</v>
      </c>
      <c r="B23" s="352">
        <v>43.001946534946001</v>
      </c>
      <c r="C23" s="352">
        <v>-0.20569999999999999</v>
      </c>
      <c r="D23" s="353">
        <v>-43.207646534946001</v>
      </c>
      <c r="E23" s="354">
        <v>-4.7835043889999998E-3</v>
      </c>
      <c r="F23" s="352">
        <v>0</v>
      </c>
      <c r="G23" s="353">
        <v>0</v>
      </c>
      <c r="H23" s="355">
        <v>4.9406564584124654E-324</v>
      </c>
      <c r="I23" s="352">
        <v>0.57799999999999996</v>
      </c>
      <c r="J23" s="353">
        <v>0.57799999999999996</v>
      </c>
      <c r="K23" s="363" t="s">
        <v>245</v>
      </c>
    </row>
    <row r="24" spans="1:11" ht="14.4" customHeight="1" thickBot="1" x14ac:dyDescent="0.35">
      <c r="A24" s="374" t="s">
        <v>266</v>
      </c>
      <c r="B24" s="352">
        <v>8.6696679025620007</v>
      </c>
      <c r="C24" s="352">
        <v>7.7017300000000004</v>
      </c>
      <c r="D24" s="353">
        <v>-0.96793790256199996</v>
      </c>
      <c r="E24" s="354">
        <v>0.888353520176</v>
      </c>
      <c r="F24" s="352">
        <v>7.7522378993750003</v>
      </c>
      <c r="G24" s="353">
        <v>3.2300991247390001</v>
      </c>
      <c r="H24" s="355">
        <v>0.40088000000000001</v>
      </c>
      <c r="I24" s="352">
        <v>4.1277999999999997</v>
      </c>
      <c r="J24" s="353">
        <v>0.89770087525999998</v>
      </c>
      <c r="K24" s="356">
        <v>0.53246559942799998</v>
      </c>
    </row>
    <row r="25" spans="1:11" ht="14.4" customHeight="1" thickBot="1" x14ac:dyDescent="0.35">
      <c r="A25" s="374" t="s">
        <v>267</v>
      </c>
      <c r="B25" s="352">
        <v>16.346845795995002</v>
      </c>
      <c r="C25" s="352">
        <v>28.343440000000001</v>
      </c>
      <c r="D25" s="353">
        <v>11.996594204003999</v>
      </c>
      <c r="E25" s="354">
        <v>1.733878226644</v>
      </c>
      <c r="F25" s="352">
        <v>29.155427142646001</v>
      </c>
      <c r="G25" s="353">
        <v>12.148094642768999</v>
      </c>
      <c r="H25" s="355">
        <v>1.87544</v>
      </c>
      <c r="I25" s="352">
        <v>10.988860000000001</v>
      </c>
      <c r="J25" s="353">
        <v>-1.1592346427689999</v>
      </c>
      <c r="K25" s="356">
        <v>0.37690615699899999</v>
      </c>
    </row>
    <row r="26" spans="1:11" ht="14.4" customHeight="1" thickBot="1" x14ac:dyDescent="0.35">
      <c r="A26" s="374" t="s">
        <v>268</v>
      </c>
      <c r="B26" s="352">
        <v>53.012786347639</v>
      </c>
      <c r="C26" s="352">
        <v>48.011299999999999</v>
      </c>
      <c r="D26" s="353">
        <v>-5.0014863476390001</v>
      </c>
      <c r="E26" s="354">
        <v>0.90565509394499999</v>
      </c>
      <c r="F26" s="352">
        <v>50.996742308229997</v>
      </c>
      <c r="G26" s="353">
        <v>21.248642628429</v>
      </c>
      <c r="H26" s="355">
        <v>2.58772</v>
      </c>
      <c r="I26" s="352">
        <v>17.4224</v>
      </c>
      <c r="J26" s="353">
        <v>-3.8262426284290001</v>
      </c>
      <c r="K26" s="356">
        <v>0.341637508817</v>
      </c>
    </row>
    <row r="27" spans="1:11" ht="14.4" customHeight="1" thickBot="1" x14ac:dyDescent="0.35">
      <c r="A27" s="374" t="s">
        <v>269</v>
      </c>
      <c r="B27" s="352">
        <v>11.187290030052999</v>
      </c>
      <c r="C27" s="352">
        <v>14.06428</v>
      </c>
      <c r="D27" s="353">
        <v>2.876989969946</v>
      </c>
      <c r="E27" s="354">
        <v>1.25716594119</v>
      </c>
      <c r="F27" s="352">
        <v>14.408205945808</v>
      </c>
      <c r="G27" s="353">
        <v>6.0034191440860001</v>
      </c>
      <c r="H27" s="355">
        <v>4.9406564584124654E-324</v>
      </c>
      <c r="I27" s="352">
        <v>8.6485800000000008</v>
      </c>
      <c r="J27" s="353">
        <v>2.6451608559130002</v>
      </c>
      <c r="K27" s="356">
        <v>0.60025377430899995</v>
      </c>
    </row>
    <row r="28" spans="1:11" ht="14.4" customHeight="1" thickBot="1" x14ac:dyDescent="0.35">
      <c r="A28" s="374" t="s">
        <v>270</v>
      </c>
      <c r="B28" s="352">
        <v>7.8568182527510002</v>
      </c>
      <c r="C28" s="352">
        <v>9.4097500000000007</v>
      </c>
      <c r="D28" s="353">
        <v>1.552931747248</v>
      </c>
      <c r="E28" s="354">
        <v>1.1976540244780001</v>
      </c>
      <c r="F28" s="352">
        <v>10.520955544158999</v>
      </c>
      <c r="G28" s="353">
        <v>4.3837314767319997</v>
      </c>
      <c r="H28" s="355">
        <v>1.0648</v>
      </c>
      <c r="I28" s="352">
        <v>5.6547200000000002</v>
      </c>
      <c r="J28" s="353">
        <v>1.270988523267</v>
      </c>
      <c r="K28" s="356">
        <v>0.53747209331500001</v>
      </c>
    </row>
    <row r="29" spans="1:11" ht="14.4" customHeight="1" thickBot="1" x14ac:dyDescent="0.35">
      <c r="A29" s="374" t="s">
        <v>271</v>
      </c>
      <c r="B29" s="352">
        <v>4.9406564584124654E-324</v>
      </c>
      <c r="C29" s="352">
        <v>37.91771</v>
      </c>
      <c r="D29" s="353">
        <v>37.91771</v>
      </c>
      <c r="E29" s="362" t="s">
        <v>251</v>
      </c>
      <c r="F29" s="352">
        <v>31.992070527149998</v>
      </c>
      <c r="G29" s="353">
        <v>13.330029386312001</v>
      </c>
      <c r="H29" s="355">
        <v>5.6252899999999997</v>
      </c>
      <c r="I29" s="352">
        <v>13.505789999999999</v>
      </c>
      <c r="J29" s="353">
        <v>0.17576061368699999</v>
      </c>
      <c r="K29" s="356">
        <v>0.42216054720599999</v>
      </c>
    </row>
    <row r="30" spans="1:11" ht="14.4" customHeight="1" thickBot="1" x14ac:dyDescent="0.35">
      <c r="A30" s="374" t="s">
        <v>272</v>
      </c>
      <c r="B30" s="352">
        <v>139.922578917164</v>
      </c>
      <c r="C30" s="352">
        <v>89.665300000000002</v>
      </c>
      <c r="D30" s="353">
        <v>-50.257278917162999</v>
      </c>
      <c r="E30" s="354">
        <v>0.64082080743400005</v>
      </c>
      <c r="F30" s="352">
        <v>40.682290863341997</v>
      </c>
      <c r="G30" s="353">
        <v>16.950954526392</v>
      </c>
      <c r="H30" s="355">
        <v>2.4577599999999999</v>
      </c>
      <c r="I30" s="352">
        <v>11.70731</v>
      </c>
      <c r="J30" s="353">
        <v>-5.243644526392</v>
      </c>
      <c r="K30" s="356">
        <v>0.28777410886999999</v>
      </c>
    </row>
    <row r="31" spans="1:11" ht="14.4" customHeight="1" thickBot="1" x14ac:dyDescent="0.35">
      <c r="A31" s="373" t="s">
        <v>273</v>
      </c>
      <c r="B31" s="357">
        <v>0</v>
      </c>
      <c r="C31" s="357">
        <v>0.28389999999999999</v>
      </c>
      <c r="D31" s="358">
        <v>0.28389999999999999</v>
      </c>
      <c r="E31" s="359" t="s">
        <v>245</v>
      </c>
      <c r="F31" s="357">
        <v>0.44867861067300002</v>
      </c>
      <c r="G31" s="358">
        <v>0.186949421113</v>
      </c>
      <c r="H31" s="360">
        <v>4.9406564584124654E-324</v>
      </c>
      <c r="I31" s="357">
        <v>2.4703282292062327E-323</v>
      </c>
      <c r="J31" s="358">
        <v>-0.186949421113</v>
      </c>
      <c r="K31" s="365">
        <v>5.434722104253712E-323</v>
      </c>
    </row>
    <row r="32" spans="1:11" ht="14.4" customHeight="1" thickBot="1" x14ac:dyDescent="0.35">
      <c r="A32" s="374" t="s">
        <v>274</v>
      </c>
      <c r="B32" s="352">
        <v>0</v>
      </c>
      <c r="C32" s="352">
        <v>0.28389999999999999</v>
      </c>
      <c r="D32" s="353">
        <v>0.28389999999999999</v>
      </c>
      <c r="E32" s="362" t="s">
        <v>245</v>
      </c>
      <c r="F32" s="352">
        <v>0.44867861067300002</v>
      </c>
      <c r="G32" s="353">
        <v>0.186949421113</v>
      </c>
      <c r="H32" s="355">
        <v>4.9406564584124654E-324</v>
      </c>
      <c r="I32" s="352">
        <v>2.4703282292062327E-323</v>
      </c>
      <c r="J32" s="353">
        <v>-0.186949421113</v>
      </c>
      <c r="K32" s="356">
        <v>5.434722104253712E-323</v>
      </c>
    </row>
    <row r="33" spans="1:11" ht="14.4" customHeight="1" thickBot="1" x14ac:dyDescent="0.35">
      <c r="A33" s="373" t="s">
        <v>275</v>
      </c>
      <c r="B33" s="357">
        <v>7.8207739906829996</v>
      </c>
      <c r="C33" s="357">
        <v>18.5303</v>
      </c>
      <c r="D33" s="358">
        <v>10.709526009316001</v>
      </c>
      <c r="E33" s="364">
        <v>2.3693690703849999</v>
      </c>
      <c r="F33" s="357">
        <v>16.888646652279999</v>
      </c>
      <c r="G33" s="358">
        <v>7.0369361051160002</v>
      </c>
      <c r="H33" s="360">
        <v>0.83553999999999995</v>
      </c>
      <c r="I33" s="357">
        <v>7.1551099999999996</v>
      </c>
      <c r="J33" s="358">
        <v>0.11817389488299999</v>
      </c>
      <c r="K33" s="365">
        <v>0.42366390554</v>
      </c>
    </row>
    <row r="34" spans="1:11" ht="14.4" customHeight="1" thickBot="1" x14ac:dyDescent="0.35">
      <c r="A34" s="374" t="s">
        <v>276</v>
      </c>
      <c r="B34" s="352">
        <v>6.9676925579200004</v>
      </c>
      <c r="C34" s="352">
        <v>17.761890000000001</v>
      </c>
      <c r="D34" s="353">
        <v>10.794197442079</v>
      </c>
      <c r="E34" s="354">
        <v>2.549178203881</v>
      </c>
      <c r="F34" s="352">
        <v>15.888550458221999</v>
      </c>
      <c r="G34" s="353">
        <v>6.6202293575919997</v>
      </c>
      <c r="H34" s="355">
        <v>0.30735000000000001</v>
      </c>
      <c r="I34" s="352">
        <v>6.37981</v>
      </c>
      <c r="J34" s="353">
        <v>-0.240419357592</v>
      </c>
      <c r="K34" s="356">
        <v>0.40153505612500001</v>
      </c>
    </row>
    <row r="35" spans="1:11" ht="14.4" customHeight="1" thickBot="1" x14ac:dyDescent="0.35">
      <c r="A35" s="374" t="s">
        <v>277</v>
      </c>
      <c r="B35" s="352">
        <v>0.85308143276199999</v>
      </c>
      <c r="C35" s="352">
        <v>0.76841000000000004</v>
      </c>
      <c r="D35" s="353">
        <v>-8.4671432761999996E-2</v>
      </c>
      <c r="E35" s="354">
        <v>0.90074636545700004</v>
      </c>
      <c r="F35" s="352">
        <v>0</v>
      </c>
      <c r="G35" s="353">
        <v>0</v>
      </c>
      <c r="H35" s="355">
        <v>4.9406564584124654E-324</v>
      </c>
      <c r="I35" s="352">
        <v>2.4703282292062327E-323</v>
      </c>
      <c r="J35" s="353">
        <v>2.4703282292062327E-323</v>
      </c>
      <c r="K35" s="363" t="s">
        <v>245</v>
      </c>
    </row>
    <row r="36" spans="1:11" ht="14.4" customHeight="1" thickBot="1" x14ac:dyDescent="0.35">
      <c r="A36" s="374" t="s">
        <v>278</v>
      </c>
      <c r="B36" s="352">
        <v>4.9406564584124654E-324</v>
      </c>
      <c r="C36" s="352">
        <v>4.9406564584124654E-324</v>
      </c>
      <c r="D36" s="353">
        <v>0</v>
      </c>
      <c r="E36" s="354">
        <v>1</v>
      </c>
      <c r="F36" s="352">
        <v>1.0000961940569999</v>
      </c>
      <c r="G36" s="353">
        <v>0.41670674752300002</v>
      </c>
      <c r="H36" s="355">
        <v>4.9406564584124654E-324</v>
      </c>
      <c r="I36" s="352">
        <v>0.24711</v>
      </c>
      <c r="J36" s="353">
        <v>-0.169596747523</v>
      </c>
      <c r="K36" s="356">
        <v>0.24708623177200001</v>
      </c>
    </row>
    <row r="37" spans="1:11" ht="14.4" customHeight="1" thickBot="1" x14ac:dyDescent="0.35">
      <c r="A37" s="374" t="s">
        <v>279</v>
      </c>
      <c r="B37" s="352">
        <v>4.9406564584124654E-324</v>
      </c>
      <c r="C37" s="352">
        <v>4.9406564584124654E-324</v>
      </c>
      <c r="D37" s="353">
        <v>0</v>
      </c>
      <c r="E37" s="354">
        <v>1</v>
      </c>
      <c r="F37" s="352">
        <v>0</v>
      </c>
      <c r="G37" s="353">
        <v>0</v>
      </c>
      <c r="H37" s="355">
        <v>0.38419999999999999</v>
      </c>
      <c r="I37" s="352">
        <v>0.38419999999999999</v>
      </c>
      <c r="J37" s="353">
        <v>0.38419999999999999</v>
      </c>
      <c r="K37" s="363" t="s">
        <v>245</v>
      </c>
    </row>
    <row r="38" spans="1:11" ht="14.4" customHeight="1" thickBot="1" x14ac:dyDescent="0.35">
      <c r="A38" s="374" t="s">
        <v>280</v>
      </c>
      <c r="B38" s="352">
        <v>4.9406564584124654E-324</v>
      </c>
      <c r="C38" s="352">
        <v>4.9406564584124654E-324</v>
      </c>
      <c r="D38" s="353">
        <v>0</v>
      </c>
      <c r="E38" s="354">
        <v>1</v>
      </c>
      <c r="F38" s="352">
        <v>0</v>
      </c>
      <c r="G38" s="353">
        <v>0</v>
      </c>
      <c r="H38" s="355">
        <v>0.14399000000000001</v>
      </c>
      <c r="I38" s="352">
        <v>0.14399000000000001</v>
      </c>
      <c r="J38" s="353">
        <v>0.14399000000000001</v>
      </c>
      <c r="K38" s="363" t="s">
        <v>245</v>
      </c>
    </row>
    <row r="39" spans="1:11" ht="14.4" customHeight="1" thickBot="1" x14ac:dyDescent="0.35">
      <c r="A39" s="373" t="s">
        <v>281</v>
      </c>
      <c r="B39" s="357">
        <v>0</v>
      </c>
      <c r="C39" s="357">
        <v>0.20569999999999999</v>
      </c>
      <c r="D39" s="358">
        <v>0.20569999999999999</v>
      </c>
      <c r="E39" s="359" t="s">
        <v>245</v>
      </c>
      <c r="F39" s="357">
        <v>0</v>
      </c>
      <c r="G39" s="358">
        <v>0</v>
      </c>
      <c r="H39" s="360">
        <v>4.9406564584124654E-324</v>
      </c>
      <c r="I39" s="357">
        <v>2.4703282292062327E-323</v>
      </c>
      <c r="J39" s="358">
        <v>2.4703282292062327E-323</v>
      </c>
      <c r="K39" s="361" t="s">
        <v>245</v>
      </c>
    </row>
    <row r="40" spans="1:11" ht="14.4" customHeight="1" thickBot="1" x14ac:dyDescent="0.35">
      <c r="A40" s="374" t="s">
        <v>282</v>
      </c>
      <c r="B40" s="352">
        <v>0</v>
      </c>
      <c r="C40" s="352">
        <v>0.20569999999999999</v>
      </c>
      <c r="D40" s="353">
        <v>0.20569999999999999</v>
      </c>
      <c r="E40" s="362" t="s">
        <v>245</v>
      </c>
      <c r="F40" s="352">
        <v>0</v>
      </c>
      <c r="G40" s="353">
        <v>0</v>
      </c>
      <c r="H40" s="355">
        <v>4.9406564584124654E-324</v>
      </c>
      <c r="I40" s="352">
        <v>2.4703282292062327E-323</v>
      </c>
      <c r="J40" s="353">
        <v>2.4703282292062327E-323</v>
      </c>
      <c r="K40" s="363" t="s">
        <v>245</v>
      </c>
    </row>
    <row r="41" spans="1:11" ht="14.4" customHeight="1" thickBot="1" x14ac:dyDescent="0.35">
      <c r="A41" s="375" t="s">
        <v>283</v>
      </c>
      <c r="B41" s="357">
        <v>300.17651906609899</v>
      </c>
      <c r="C41" s="357">
        <v>463.04496</v>
      </c>
      <c r="D41" s="358">
        <v>162.86844093390201</v>
      </c>
      <c r="E41" s="364">
        <v>1.5425755533459999</v>
      </c>
      <c r="F41" s="357">
        <v>516.642513545047</v>
      </c>
      <c r="G41" s="358">
        <v>215.267713977103</v>
      </c>
      <c r="H41" s="360">
        <v>112.29442</v>
      </c>
      <c r="I41" s="357">
        <v>304.25184999999999</v>
      </c>
      <c r="J41" s="358">
        <v>88.984136022897005</v>
      </c>
      <c r="K41" s="365">
        <v>0.58890207836800001</v>
      </c>
    </row>
    <row r="42" spans="1:11" ht="14.4" customHeight="1" thickBot="1" x14ac:dyDescent="0.35">
      <c r="A42" s="372" t="s">
        <v>32</v>
      </c>
      <c r="B42" s="352">
        <v>53.852671759083002</v>
      </c>
      <c r="C42" s="352">
        <v>34.902079999999998</v>
      </c>
      <c r="D42" s="353">
        <v>-18.950591759083</v>
      </c>
      <c r="E42" s="354">
        <v>0.64810303481499998</v>
      </c>
      <c r="F42" s="352">
        <v>39.459118603755996</v>
      </c>
      <c r="G42" s="353">
        <v>16.441299418231001</v>
      </c>
      <c r="H42" s="355">
        <v>1.2709999999999999</v>
      </c>
      <c r="I42" s="352">
        <v>11.45035</v>
      </c>
      <c r="J42" s="353">
        <v>-4.9909494182309997</v>
      </c>
      <c r="K42" s="356">
        <v>0.290182609373</v>
      </c>
    </row>
    <row r="43" spans="1:11" ht="14.4" customHeight="1" thickBot="1" x14ac:dyDescent="0.35">
      <c r="A43" s="376" t="s">
        <v>284</v>
      </c>
      <c r="B43" s="352">
        <v>53.852671759083002</v>
      </c>
      <c r="C43" s="352">
        <v>34.902079999999998</v>
      </c>
      <c r="D43" s="353">
        <v>-18.950591759083</v>
      </c>
      <c r="E43" s="354">
        <v>0.64810303481499998</v>
      </c>
      <c r="F43" s="352">
        <v>39.459118603755996</v>
      </c>
      <c r="G43" s="353">
        <v>16.441299418231001</v>
      </c>
      <c r="H43" s="355">
        <v>1.2709999999999999</v>
      </c>
      <c r="I43" s="352">
        <v>11.45035</v>
      </c>
      <c r="J43" s="353">
        <v>-4.9909494182309997</v>
      </c>
      <c r="K43" s="356">
        <v>0.290182609373</v>
      </c>
    </row>
    <row r="44" spans="1:11" ht="14.4" customHeight="1" thickBot="1" x14ac:dyDescent="0.35">
      <c r="A44" s="374" t="s">
        <v>285</v>
      </c>
      <c r="B44" s="352">
        <v>28.70938394197</v>
      </c>
      <c r="C44" s="352">
        <v>20.03492</v>
      </c>
      <c r="D44" s="353">
        <v>-8.67446394197</v>
      </c>
      <c r="E44" s="354">
        <v>0.69785266171100002</v>
      </c>
      <c r="F44" s="352">
        <v>18.474998359236999</v>
      </c>
      <c r="G44" s="353">
        <v>7.6979159830150001</v>
      </c>
      <c r="H44" s="355">
        <v>1.2709999999999999</v>
      </c>
      <c r="I44" s="352">
        <v>5.2610000000000001</v>
      </c>
      <c r="J44" s="353">
        <v>-2.436915983015</v>
      </c>
      <c r="K44" s="356">
        <v>0.28476321879400002</v>
      </c>
    </row>
    <row r="45" spans="1:11" ht="14.4" customHeight="1" thickBot="1" x14ac:dyDescent="0.35">
      <c r="A45" s="374" t="s">
        <v>286</v>
      </c>
      <c r="B45" s="352">
        <v>17.143877893801001</v>
      </c>
      <c r="C45" s="352">
        <v>10.0067</v>
      </c>
      <c r="D45" s="353">
        <v>-7.1371778937999997</v>
      </c>
      <c r="E45" s="354">
        <v>0.58368941157800003</v>
      </c>
      <c r="F45" s="352">
        <v>13.011660572873</v>
      </c>
      <c r="G45" s="353">
        <v>5.4215252386969999</v>
      </c>
      <c r="H45" s="355">
        <v>4.9406564584124654E-324</v>
      </c>
      <c r="I45" s="352">
        <v>2.4703282292062327E-323</v>
      </c>
      <c r="J45" s="353">
        <v>-5.4215252386969999</v>
      </c>
      <c r="K45" s="356">
        <v>0</v>
      </c>
    </row>
    <row r="46" spans="1:11" ht="14.4" customHeight="1" thickBot="1" x14ac:dyDescent="0.35">
      <c r="A46" s="374" t="s">
        <v>287</v>
      </c>
      <c r="B46" s="352">
        <v>4.9406564584124654E-324</v>
      </c>
      <c r="C46" s="352">
        <v>3.89655</v>
      </c>
      <c r="D46" s="353">
        <v>3.89655</v>
      </c>
      <c r="E46" s="362" t="s">
        <v>251</v>
      </c>
      <c r="F46" s="352">
        <v>6.9197973384919997</v>
      </c>
      <c r="G46" s="353">
        <v>2.8832488910379999</v>
      </c>
      <c r="H46" s="355">
        <v>4.9406564584124654E-324</v>
      </c>
      <c r="I46" s="352">
        <v>2.4703282292062327E-323</v>
      </c>
      <c r="J46" s="353">
        <v>-2.8832488910379999</v>
      </c>
      <c r="K46" s="356">
        <v>4.9406564584124654E-324</v>
      </c>
    </row>
    <row r="47" spans="1:11" ht="14.4" customHeight="1" thickBot="1" x14ac:dyDescent="0.35">
      <c r="A47" s="374" t="s">
        <v>288</v>
      </c>
      <c r="B47" s="352">
        <v>7.9994099233120002</v>
      </c>
      <c r="C47" s="352">
        <v>0.96391000000000004</v>
      </c>
      <c r="D47" s="353">
        <v>-7.0354999233119999</v>
      </c>
      <c r="E47" s="354">
        <v>0.12049763785500001</v>
      </c>
      <c r="F47" s="352">
        <v>1.0526623331510001</v>
      </c>
      <c r="G47" s="353">
        <v>0.43860930547900001</v>
      </c>
      <c r="H47" s="355">
        <v>4.9406564584124654E-324</v>
      </c>
      <c r="I47" s="352">
        <v>6.1893500000000001</v>
      </c>
      <c r="J47" s="353">
        <v>5.7507406945200001</v>
      </c>
      <c r="K47" s="356">
        <v>5.8797107154650003</v>
      </c>
    </row>
    <row r="48" spans="1:11" ht="14.4" customHeight="1" thickBot="1" x14ac:dyDescent="0.35">
      <c r="A48" s="377" t="s">
        <v>33</v>
      </c>
      <c r="B48" s="357">
        <v>0</v>
      </c>
      <c r="C48" s="357">
        <v>10.827999999999999</v>
      </c>
      <c r="D48" s="358">
        <v>10.827999999999999</v>
      </c>
      <c r="E48" s="359" t="s">
        <v>245</v>
      </c>
      <c r="F48" s="357">
        <v>0</v>
      </c>
      <c r="G48" s="358">
        <v>0</v>
      </c>
      <c r="H48" s="360">
        <v>8.6920000000000002</v>
      </c>
      <c r="I48" s="357">
        <v>37.137</v>
      </c>
      <c r="J48" s="358">
        <v>37.137</v>
      </c>
      <c r="K48" s="361" t="s">
        <v>245</v>
      </c>
    </row>
    <row r="49" spans="1:11" ht="14.4" customHeight="1" thickBot="1" x14ac:dyDescent="0.35">
      <c r="A49" s="373" t="s">
        <v>289</v>
      </c>
      <c r="B49" s="357">
        <v>0</v>
      </c>
      <c r="C49" s="357">
        <v>10.827999999999999</v>
      </c>
      <c r="D49" s="358">
        <v>10.827999999999999</v>
      </c>
      <c r="E49" s="359" t="s">
        <v>245</v>
      </c>
      <c r="F49" s="357">
        <v>0</v>
      </c>
      <c r="G49" s="358">
        <v>0</v>
      </c>
      <c r="H49" s="360">
        <v>8.6920000000000002</v>
      </c>
      <c r="I49" s="357">
        <v>37.137</v>
      </c>
      <c r="J49" s="358">
        <v>37.137</v>
      </c>
      <c r="K49" s="361" t="s">
        <v>245</v>
      </c>
    </row>
    <row r="50" spans="1:11" ht="14.4" customHeight="1" thickBot="1" x14ac:dyDescent="0.35">
      <c r="A50" s="374" t="s">
        <v>290</v>
      </c>
      <c r="B50" s="352">
        <v>0</v>
      </c>
      <c r="C50" s="352">
        <v>8.7919999999999998</v>
      </c>
      <c r="D50" s="353">
        <v>8.7919999999999998</v>
      </c>
      <c r="E50" s="362" t="s">
        <v>245</v>
      </c>
      <c r="F50" s="352">
        <v>0</v>
      </c>
      <c r="G50" s="353">
        <v>0</v>
      </c>
      <c r="H50" s="355">
        <v>5.5519999999999996</v>
      </c>
      <c r="I50" s="352">
        <v>28.516999999999999</v>
      </c>
      <c r="J50" s="353">
        <v>28.516999999999999</v>
      </c>
      <c r="K50" s="363" t="s">
        <v>245</v>
      </c>
    </row>
    <row r="51" spans="1:11" ht="14.4" customHeight="1" thickBot="1" x14ac:dyDescent="0.35">
      <c r="A51" s="374" t="s">
        <v>291</v>
      </c>
      <c r="B51" s="352">
        <v>0</v>
      </c>
      <c r="C51" s="352">
        <v>2.036</v>
      </c>
      <c r="D51" s="353">
        <v>2.036</v>
      </c>
      <c r="E51" s="362" t="s">
        <v>245</v>
      </c>
      <c r="F51" s="352">
        <v>0</v>
      </c>
      <c r="G51" s="353">
        <v>0</v>
      </c>
      <c r="H51" s="355">
        <v>3.14</v>
      </c>
      <c r="I51" s="352">
        <v>8.6199999999999992</v>
      </c>
      <c r="J51" s="353">
        <v>8.6199999999999992</v>
      </c>
      <c r="K51" s="363" t="s">
        <v>245</v>
      </c>
    </row>
    <row r="52" spans="1:11" ht="14.4" customHeight="1" thickBot="1" x14ac:dyDescent="0.35">
      <c r="A52" s="372" t="s">
        <v>34</v>
      </c>
      <c r="B52" s="352">
        <v>246.323847307015</v>
      </c>
      <c r="C52" s="352">
        <v>417.31488000000002</v>
      </c>
      <c r="D52" s="353">
        <v>170.99103269298499</v>
      </c>
      <c r="E52" s="354">
        <v>1.694171654764</v>
      </c>
      <c r="F52" s="352">
        <v>477.183394941291</v>
      </c>
      <c r="G52" s="353">
        <v>198.82641455887099</v>
      </c>
      <c r="H52" s="355">
        <v>102.33141999999999</v>
      </c>
      <c r="I52" s="352">
        <v>255.6645</v>
      </c>
      <c r="J52" s="353">
        <v>56.838085441128001</v>
      </c>
      <c r="K52" s="356">
        <v>0.53577828296200003</v>
      </c>
    </row>
    <row r="53" spans="1:11" ht="14.4" customHeight="1" thickBot="1" x14ac:dyDescent="0.35">
      <c r="A53" s="373" t="s">
        <v>292</v>
      </c>
      <c r="B53" s="357">
        <v>12.476808964366001</v>
      </c>
      <c r="C53" s="357">
        <v>15.68507</v>
      </c>
      <c r="D53" s="358">
        <v>3.2082610356329999</v>
      </c>
      <c r="E53" s="364">
        <v>1.2571379464720001</v>
      </c>
      <c r="F53" s="357">
        <v>6.2693034278589996</v>
      </c>
      <c r="G53" s="358">
        <v>2.6122097616079998</v>
      </c>
      <c r="H53" s="360">
        <v>1.7969599999999999</v>
      </c>
      <c r="I53" s="357">
        <v>9.3560999999999996</v>
      </c>
      <c r="J53" s="358">
        <v>6.7438902383909998</v>
      </c>
      <c r="K53" s="365">
        <v>1.4923667529669999</v>
      </c>
    </row>
    <row r="54" spans="1:11" ht="14.4" customHeight="1" thickBot="1" x14ac:dyDescent="0.35">
      <c r="A54" s="374" t="s">
        <v>293</v>
      </c>
      <c r="B54" s="352">
        <v>12.476808964366001</v>
      </c>
      <c r="C54" s="352">
        <v>15.68507</v>
      </c>
      <c r="D54" s="353">
        <v>3.2082610356329999</v>
      </c>
      <c r="E54" s="354">
        <v>1.2571379464720001</v>
      </c>
      <c r="F54" s="352">
        <v>6.2693034278589996</v>
      </c>
      <c r="G54" s="353">
        <v>2.6122097616079998</v>
      </c>
      <c r="H54" s="355">
        <v>1.7969599999999999</v>
      </c>
      <c r="I54" s="352">
        <v>9.3560999999999996</v>
      </c>
      <c r="J54" s="353">
        <v>6.7438902383909998</v>
      </c>
      <c r="K54" s="356">
        <v>1.4923667529669999</v>
      </c>
    </row>
    <row r="55" spans="1:11" ht="14.4" customHeight="1" thickBot="1" x14ac:dyDescent="0.35">
      <c r="A55" s="373" t="s">
        <v>294</v>
      </c>
      <c r="B55" s="357">
        <v>14.250305164785001</v>
      </c>
      <c r="C55" s="357">
        <v>15.401160000000001</v>
      </c>
      <c r="D55" s="358">
        <v>1.150854835214</v>
      </c>
      <c r="E55" s="364">
        <v>1.0807600133399999</v>
      </c>
      <c r="F55" s="357">
        <v>14.793016097800001</v>
      </c>
      <c r="G55" s="358">
        <v>6.1637567074159998</v>
      </c>
      <c r="H55" s="360">
        <v>1.8135600000000001</v>
      </c>
      <c r="I55" s="357">
        <v>6.9491300000000003</v>
      </c>
      <c r="J55" s="358">
        <v>0.78537329258300004</v>
      </c>
      <c r="K55" s="365">
        <v>0.46975748245299997</v>
      </c>
    </row>
    <row r="56" spans="1:11" ht="14.4" customHeight="1" thickBot="1" x14ac:dyDescent="0.35">
      <c r="A56" s="374" t="s">
        <v>295</v>
      </c>
      <c r="B56" s="352">
        <v>5.2632974826019998</v>
      </c>
      <c r="C56" s="352">
        <v>3.9188000000000001</v>
      </c>
      <c r="D56" s="353">
        <v>-1.344497482602</v>
      </c>
      <c r="E56" s="354">
        <v>0.74455225321200003</v>
      </c>
      <c r="F56" s="352">
        <v>4.0088784292710002</v>
      </c>
      <c r="G56" s="353">
        <v>1.670366012196</v>
      </c>
      <c r="H56" s="355">
        <v>0.48449999999999999</v>
      </c>
      <c r="I56" s="352">
        <v>2.4348999999999998</v>
      </c>
      <c r="J56" s="353">
        <v>0.76453398780299997</v>
      </c>
      <c r="K56" s="356">
        <v>0.60737686187200002</v>
      </c>
    </row>
    <row r="57" spans="1:11" ht="14.4" customHeight="1" thickBot="1" x14ac:dyDescent="0.35">
      <c r="A57" s="374" t="s">
        <v>296</v>
      </c>
      <c r="B57" s="352">
        <v>8.9870076821830001</v>
      </c>
      <c r="C57" s="352">
        <v>11.48236</v>
      </c>
      <c r="D57" s="353">
        <v>2.4953523178160002</v>
      </c>
      <c r="E57" s="354">
        <v>1.277662199261</v>
      </c>
      <c r="F57" s="352">
        <v>10.784137668529</v>
      </c>
      <c r="G57" s="353">
        <v>4.4933906952199996</v>
      </c>
      <c r="H57" s="355">
        <v>1.3290599999999999</v>
      </c>
      <c r="I57" s="352">
        <v>4.5142300000000004</v>
      </c>
      <c r="J57" s="353">
        <v>2.0839304778999999E-2</v>
      </c>
      <c r="K57" s="356">
        <v>0.418599070111</v>
      </c>
    </row>
    <row r="58" spans="1:11" ht="14.4" customHeight="1" thickBot="1" x14ac:dyDescent="0.35">
      <c r="A58" s="373" t="s">
        <v>297</v>
      </c>
      <c r="B58" s="357">
        <v>9.5241548506400004</v>
      </c>
      <c r="C58" s="357">
        <v>36.66968</v>
      </c>
      <c r="D58" s="358">
        <v>27.145525149358999</v>
      </c>
      <c r="E58" s="364">
        <v>3.8501767952180002</v>
      </c>
      <c r="F58" s="357">
        <v>17.218757407702</v>
      </c>
      <c r="G58" s="358">
        <v>7.1744822532089998</v>
      </c>
      <c r="H58" s="360">
        <v>1.9032</v>
      </c>
      <c r="I58" s="357">
        <v>9.18858</v>
      </c>
      <c r="J58" s="358">
        <v>2.0140977467900001</v>
      </c>
      <c r="K58" s="365">
        <v>0.53363781035000002</v>
      </c>
    </row>
    <row r="59" spans="1:11" ht="14.4" customHeight="1" thickBot="1" x14ac:dyDescent="0.35">
      <c r="A59" s="374" t="s">
        <v>298</v>
      </c>
      <c r="B59" s="352">
        <v>9.5241548506400004</v>
      </c>
      <c r="C59" s="352">
        <v>36.66968</v>
      </c>
      <c r="D59" s="353">
        <v>27.145525149358999</v>
      </c>
      <c r="E59" s="354">
        <v>3.8501767952180002</v>
      </c>
      <c r="F59" s="352">
        <v>17.218757407702</v>
      </c>
      <c r="G59" s="353">
        <v>7.1744822532089998</v>
      </c>
      <c r="H59" s="355">
        <v>1.9032</v>
      </c>
      <c r="I59" s="352">
        <v>9.18858</v>
      </c>
      <c r="J59" s="353">
        <v>2.0140977467900001</v>
      </c>
      <c r="K59" s="356">
        <v>0.53363781035000002</v>
      </c>
    </row>
    <row r="60" spans="1:11" ht="14.4" customHeight="1" thickBot="1" x14ac:dyDescent="0.35">
      <c r="A60" s="373" t="s">
        <v>299</v>
      </c>
      <c r="B60" s="357">
        <v>100.133651663752</v>
      </c>
      <c r="C60" s="357">
        <v>102.77206</v>
      </c>
      <c r="D60" s="358">
        <v>2.6384083362480002</v>
      </c>
      <c r="E60" s="364">
        <v>1.0263488676620001</v>
      </c>
      <c r="F60" s="357">
        <v>103.910623560217</v>
      </c>
      <c r="G60" s="358">
        <v>43.296093150090002</v>
      </c>
      <c r="H60" s="360">
        <v>8.1108899999999995</v>
      </c>
      <c r="I60" s="357">
        <v>42.086680000000001</v>
      </c>
      <c r="J60" s="358">
        <v>-1.2094131500900001</v>
      </c>
      <c r="K60" s="365">
        <v>0.40502769166399999</v>
      </c>
    </row>
    <row r="61" spans="1:11" ht="14.4" customHeight="1" thickBot="1" x14ac:dyDescent="0.35">
      <c r="A61" s="374" t="s">
        <v>300</v>
      </c>
      <c r="B61" s="352">
        <v>100.133651663752</v>
      </c>
      <c r="C61" s="352">
        <v>102.77206</v>
      </c>
      <c r="D61" s="353">
        <v>2.6384083362480002</v>
      </c>
      <c r="E61" s="354">
        <v>1.0263488676620001</v>
      </c>
      <c r="F61" s="352">
        <v>103.910623560217</v>
      </c>
      <c r="G61" s="353">
        <v>43.296093150090002</v>
      </c>
      <c r="H61" s="355">
        <v>8.1108899999999995</v>
      </c>
      <c r="I61" s="352">
        <v>42.086680000000001</v>
      </c>
      <c r="J61" s="353">
        <v>-1.2094131500900001</v>
      </c>
      <c r="K61" s="356">
        <v>0.40502769166399999</v>
      </c>
    </row>
    <row r="62" spans="1:11" ht="14.4" customHeight="1" thickBot="1" x14ac:dyDescent="0.35">
      <c r="A62" s="373" t="s">
        <v>301</v>
      </c>
      <c r="B62" s="357">
        <v>62.712221404941999</v>
      </c>
      <c r="C62" s="357">
        <v>168.27190999999999</v>
      </c>
      <c r="D62" s="358">
        <v>105.55968859505801</v>
      </c>
      <c r="E62" s="364">
        <v>2.683239506274</v>
      </c>
      <c r="F62" s="357">
        <v>164.99169444771499</v>
      </c>
      <c r="G62" s="358">
        <v>68.746539353214004</v>
      </c>
      <c r="H62" s="360">
        <v>88.266810000000007</v>
      </c>
      <c r="I62" s="357">
        <v>122.23000999999999</v>
      </c>
      <c r="J62" s="358">
        <v>53.483470646785001</v>
      </c>
      <c r="K62" s="365">
        <v>0.74082523007599999</v>
      </c>
    </row>
    <row r="63" spans="1:11" ht="14.4" customHeight="1" thickBot="1" x14ac:dyDescent="0.35">
      <c r="A63" s="374" t="s">
        <v>302</v>
      </c>
      <c r="B63" s="352">
        <v>27.980742505325001</v>
      </c>
      <c r="C63" s="352">
        <v>58.325189999999999</v>
      </c>
      <c r="D63" s="353">
        <v>30.344447494674998</v>
      </c>
      <c r="E63" s="354">
        <v>2.0844761352879999</v>
      </c>
      <c r="F63" s="352">
        <v>57.663989749734</v>
      </c>
      <c r="G63" s="353">
        <v>24.026662395721999</v>
      </c>
      <c r="H63" s="355">
        <v>68.477249999999998</v>
      </c>
      <c r="I63" s="352">
        <v>102.44045</v>
      </c>
      <c r="J63" s="353">
        <v>78.413787604277005</v>
      </c>
      <c r="K63" s="356">
        <v>1.7765064548009999</v>
      </c>
    </row>
    <row r="64" spans="1:11" ht="14.4" customHeight="1" thickBot="1" x14ac:dyDescent="0.35">
      <c r="A64" s="374" t="s">
        <v>303</v>
      </c>
      <c r="B64" s="352">
        <v>10.980958541073001</v>
      </c>
      <c r="C64" s="352">
        <v>95.233720000000005</v>
      </c>
      <c r="D64" s="353">
        <v>84.252761458926003</v>
      </c>
      <c r="E64" s="354">
        <v>8.6726235823379998</v>
      </c>
      <c r="F64" s="352">
        <v>89.974031389204001</v>
      </c>
      <c r="G64" s="353">
        <v>37.489179745502</v>
      </c>
      <c r="H64" s="355">
        <v>19.789560000000002</v>
      </c>
      <c r="I64" s="352">
        <v>19.789560000000002</v>
      </c>
      <c r="J64" s="353">
        <v>-17.699619745502002</v>
      </c>
      <c r="K64" s="356">
        <v>0.21994746366699999</v>
      </c>
    </row>
    <row r="65" spans="1:11" ht="14.4" customHeight="1" thickBot="1" x14ac:dyDescent="0.35">
      <c r="A65" s="374" t="s">
        <v>304</v>
      </c>
      <c r="B65" s="352">
        <v>23.750520358543</v>
      </c>
      <c r="C65" s="352">
        <v>14.712999999999999</v>
      </c>
      <c r="D65" s="353">
        <v>-9.0375203585430004</v>
      </c>
      <c r="E65" s="354">
        <v>0.61948116411200005</v>
      </c>
      <c r="F65" s="352">
        <v>17.353673308775001</v>
      </c>
      <c r="G65" s="353">
        <v>7.2306972119889998</v>
      </c>
      <c r="H65" s="355">
        <v>4.9406564584124654E-324</v>
      </c>
      <c r="I65" s="352">
        <v>2.4703282292062327E-323</v>
      </c>
      <c r="J65" s="353">
        <v>-7.2306972119889998</v>
      </c>
      <c r="K65" s="356">
        <v>0</v>
      </c>
    </row>
    <row r="66" spans="1:11" ht="14.4" customHeight="1" thickBot="1" x14ac:dyDescent="0.35">
      <c r="A66" s="373" t="s">
        <v>305</v>
      </c>
      <c r="B66" s="357">
        <v>47.226705258528</v>
      </c>
      <c r="C66" s="357">
        <v>78.515000000000001</v>
      </c>
      <c r="D66" s="358">
        <v>31.288294741470999</v>
      </c>
      <c r="E66" s="364">
        <v>1.6625127577750001</v>
      </c>
      <c r="F66" s="357">
        <v>169.99999999999699</v>
      </c>
      <c r="G66" s="358">
        <v>70.833333333332007</v>
      </c>
      <c r="H66" s="360">
        <v>0.44</v>
      </c>
      <c r="I66" s="357">
        <v>65.853999999999999</v>
      </c>
      <c r="J66" s="358">
        <v>-4.9793333333319998</v>
      </c>
      <c r="K66" s="365">
        <v>0.38737647058800001</v>
      </c>
    </row>
    <row r="67" spans="1:11" ht="14.4" customHeight="1" thickBot="1" x14ac:dyDescent="0.35">
      <c r="A67" s="374" t="s">
        <v>306</v>
      </c>
      <c r="B67" s="352">
        <v>4.9406564584124654E-324</v>
      </c>
      <c r="C67" s="352">
        <v>6.05</v>
      </c>
      <c r="D67" s="353">
        <v>6.05</v>
      </c>
      <c r="E67" s="362" t="s">
        <v>251</v>
      </c>
      <c r="F67" s="352">
        <v>0</v>
      </c>
      <c r="G67" s="353">
        <v>0</v>
      </c>
      <c r="H67" s="355">
        <v>4.9406564584124654E-324</v>
      </c>
      <c r="I67" s="352">
        <v>2.4703282292062327E-323</v>
      </c>
      <c r="J67" s="353">
        <v>2.4703282292062327E-323</v>
      </c>
      <c r="K67" s="363" t="s">
        <v>245</v>
      </c>
    </row>
    <row r="68" spans="1:11" ht="14.4" customHeight="1" thickBot="1" x14ac:dyDescent="0.35">
      <c r="A68" s="374" t="s">
        <v>307</v>
      </c>
      <c r="B68" s="352">
        <v>0</v>
      </c>
      <c r="C68" s="352">
        <v>66.179000000000002</v>
      </c>
      <c r="D68" s="353">
        <v>66.179000000000002</v>
      </c>
      <c r="E68" s="362" t="s">
        <v>245</v>
      </c>
      <c r="F68" s="352">
        <v>69.999999999997996</v>
      </c>
      <c r="G68" s="353">
        <v>29.166666666666</v>
      </c>
      <c r="H68" s="355">
        <v>0.44</v>
      </c>
      <c r="I68" s="352">
        <v>65.853999999999999</v>
      </c>
      <c r="J68" s="353">
        <v>36.687333333333001</v>
      </c>
      <c r="K68" s="356">
        <v>0.94077142857100005</v>
      </c>
    </row>
    <row r="69" spans="1:11" ht="14.4" customHeight="1" thickBot="1" x14ac:dyDescent="0.35">
      <c r="A69" s="374" t="s">
        <v>308</v>
      </c>
      <c r="B69" s="352">
        <v>4.9406564584124654E-324</v>
      </c>
      <c r="C69" s="352">
        <v>6.2859999999999996</v>
      </c>
      <c r="D69" s="353">
        <v>6.2859999999999996</v>
      </c>
      <c r="E69" s="362" t="s">
        <v>251</v>
      </c>
      <c r="F69" s="352">
        <v>99.999999999997996</v>
      </c>
      <c r="G69" s="353">
        <v>41.666666666665002</v>
      </c>
      <c r="H69" s="355">
        <v>4.9406564584124654E-324</v>
      </c>
      <c r="I69" s="352">
        <v>2.4703282292062327E-323</v>
      </c>
      <c r="J69" s="353">
        <v>-41.666666666665002</v>
      </c>
      <c r="K69" s="356">
        <v>0</v>
      </c>
    </row>
    <row r="70" spans="1:11" ht="14.4" customHeight="1" thickBot="1" x14ac:dyDescent="0.35">
      <c r="A70" s="371" t="s">
        <v>35</v>
      </c>
      <c r="B70" s="352">
        <v>16584.995517330699</v>
      </c>
      <c r="C70" s="352">
        <v>16975.683219999999</v>
      </c>
      <c r="D70" s="353">
        <v>390.687702669271</v>
      </c>
      <c r="E70" s="354">
        <v>1.023556696307</v>
      </c>
      <c r="F70" s="352">
        <v>17488.0865005575</v>
      </c>
      <c r="G70" s="353">
        <v>7286.70270856563</v>
      </c>
      <c r="H70" s="355">
        <v>1416.0232000000001</v>
      </c>
      <c r="I70" s="352">
        <v>6917.12824000001</v>
      </c>
      <c r="J70" s="353">
        <v>-369.57446856562098</v>
      </c>
      <c r="K70" s="356">
        <v>0.39553373891299998</v>
      </c>
    </row>
    <row r="71" spans="1:11" ht="14.4" customHeight="1" thickBot="1" x14ac:dyDescent="0.35">
      <c r="A71" s="377" t="s">
        <v>309</v>
      </c>
      <c r="B71" s="357">
        <v>12284.9999999993</v>
      </c>
      <c r="C71" s="357">
        <v>12580.642</v>
      </c>
      <c r="D71" s="358">
        <v>295.64200000067802</v>
      </c>
      <c r="E71" s="364">
        <v>1.0240652828650001</v>
      </c>
      <c r="F71" s="357">
        <v>12963.9999999998</v>
      </c>
      <c r="G71" s="358">
        <v>5401.6666666665697</v>
      </c>
      <c r="H71" s="360">
        <v>1048.9059999999999</v>
      </c>
      <c r="I71" s="357">
        <v>5126.4960000000001</v>
      </c>
      <c r="J71" s="358">
        <v>-275.17066666656399</v>
      </c>
      <c r="K71" s="365">
        <v>0.39544091329800002</v>
      </c>
    </row>
    <row r="72" spans="1:11" ht="14.4" customHeight="1" thickBot="1" x14ac:dyDescent="0.35">
      <c r="A72" s="373" t="s">
        <v>310</v>
      </c>
      <c r="B72" s="357">
        <v>12284.9999999993</v>
      </c>
      <c r="C72" s="357">
        <v>12554.251</v>
      </c>
      <c r="D72" s="358">
        <v>269.25100000067903</v>
      </c>
      <c r="E72" s="364">
        <v>1.0219170533169999</v>
      </c>
      <c r="F72" s="357">
        <v>12920.9999999998</v>
      </c>
      <c r="G72" s="358">
        <v>5383.7499999999</v>
      </c>
      <c r="H72" s="360">
        <v>1048.9059999999999</v>
      </c>
      <c r="I72" s="357">
        <v>5104.1690000000099</v>
      </c>
      <c r="J72" s="358">
        <v>-279.58099999989798</v>
      </c>
      <c r="K72" s="365">
        <v>0.39502894512800002</v>
      </c>
    </row>
    <row r="73" spans="1:11" ht="14.4" customHeight="1" thickBot="1" x14ac:dyDescent="0.35">
      <c r="A73" s="374" t="s">
        <v>311</v>
      </c>
      <c r="B73" s="352">
        <v>12284.9999999993</v>
      </c>
      <c r="C73" s="352">
        <v>12554.251</v>
      </c>
      <c r="D73" s="353">
        <v>269.25100000067903</v>
      </c>
      <c r="E73" s="354">
        <v>1.0219170533169999</v>
      </c>
      <c r="F73" s="352">
        <v>12920.9999999998</v>
      </c>
      <c r="G73" s="353">
        <v>5383.7499999999</v>
      </c>
      <c r="H73" s="355">
        <v>1048.9059999999999</v>
      </c>
      <c r="I73" s="352">
        <v>5104.1690000000099</v>
      </c>
      <c r="J73" s="353">
        <v>-279.58099999989798</v>
      </c>
      <c r="K73" s="356">
        <v>0.39502894512800002</v>
      </c>
    </row>
    <row r="74" spans="1:11" ht="14.4" customHeight="1" thickBot="1" x14ac:dyDescent="0.35">
      <c r="A74" s="373" t="s">
        <v>312</v>
      </c>
      <c r="B74" s="357">
        <v>0</v>
      </c>
      <c r="C74" s="357">
        <v>-3.5000000000000003E-2</v>
      </c>
      <c r="D74" s="358">
        <v>-3.5000000000000003E-2</v>
      </c>
      <c r="E74" s="359" t="s">
        <v>245</v>
      </c>
      <c r="F74" s="357">
        <v>0</v>
      </c>
      <c r="G74" s="358">
        <v>0</v>
      </c>
      <c r="H74" s="360">
        <v>4.9406564584124654E-324</v>
      </c>
      <c r="I74" s="357">
        <v>2.4703282292062327E-323</v>
      </c>
      <c r="J74" s="358">
        <v>2.4703282292062327E-323</v>
      </c>
      <c r="K74" s="361" t="s">
        <v>245</v>
      </c>
    </row>
    <row r="75" spans="1:11" ht="14.4" customHeight="1" thickBot="1" x14ac:dyDescent="0.35">
      <c r="A75" s="374" t="s">
        <v>313</v>
      </c>
      <c r="B75" s="352">
        <v>0</v>
      </c>
      <c r="C75" s="352">
        <v>-3.5000000000000003E-2</v>
      </c>
      <c r="D75" s="353">
        <v>-3.5000000000000003E-2</v>
      </c>
      <c r="E75" s="362" t="s">
        <v>245</v>
      </c>
      <c r="F75" s="352">
        <v>0</v>
      </c>
      <c r="G75" s="353">
        <v>0</v>
      </c>
      <c r="H75" s="355">
        <v>4.9406564584124654E-324</v>
      </c>
      <c r="I75" s="352">
        <v>2.4703282292062327E-323</v>
      </c>
      <c r="J75" s="353">
        <v>2.4703282292062327E-323</v>
      </c>
      <c r="K75" s="363" t="s">
        <v>245</v>
      </c>
    </row>
    <row r="76" spans="1:11" ht="14.4" customHeight="1" thickBot="1" x14ac:dyDescent="0.35">
      <c r="A76" s="373" t="s">
        <v>314</v>
      </c>
      <c r="B76" s="357">
        <v>0</v>
      </c>
      <c r="C76" s="357">
        <v>13.1</v>
      </c>
      <c r="D76" s="358">
        <v>13.1</v>
      </c>
      <c r="E76" s="359" t="s">
        <v>245</v>
      </c>
      <c r="F76" s="357">
        <v>0</v>
      </c>
      <c r="G76" s="358">
        <v>0</v>
      </c>
      <c r="H76" s="360">
        <v>4.9406564584124654E-324</v>
      </c>
      <c r="I76" s="357">
        <v>12</v>
      </c>
      <c r="J76" s="358">
        <v>12</v>
      </c>
      <c r="K76" s="361" t="s">
        <v>245</v>
      </c>
    </row>
    <row r="77" spans="1:11" ht="14.4" customHeight="1" thickBot="1" x14ac:dyDescent="0.35">
      <c r="A77" s="374" t="s">
        <v>315</v>
      </c>
      <c r="B77" s="352">
        <v>0</v>
      </c>
      <c r="C77" s="352">
        <v>13.1</v>
      </c>
      <c r="D77" s="353">
        <v>13.1</v>
      </c>
      <c r="E77" s="362" t="s">
        <v>245</v>
      </c>
      <c r="F77" s="352">
        <v>0</v>
      </c>
      <c r="G77" s="353">
        <v>0</v>
      </c>
      <c r="H77" s="355">
        <v>4.9406564584124654E-324</v>
      </c>
      <c r="I77" s="352">
        <v>12</v>
      </c>
      <c r="J77" s="353">
        <v>12</v>
      </c>
      <c r="K77" s="363" t="s">
        <v>245</v>
      </c>
    </row>
    <row r="78" spans="1:11" ht="14.4" customHeight="1" thickBot="1" x14ac:dyDescent="0.35">
      <c r="A78" s="373" t="s">
        <v>316</v>
      </c>
      <c r="B78" s="357">
        <v>0</v>
      </c>
      <c r="C78" s="357">
        <v>13.326000000000001</v>
      </c>
      <c r="D78" s="358">
        <v>13.326000000000001</v>
      </c>
      <c r="E78" s="359" t="s">
        <v>245</v>
      </c>
      <c r="F78" s="357">
        <v>42.999999999998998</v>
      </c>
      <c r="G78" s="358">
        <v>17.916666666666</v>
      </c>
      <c r="H78" s="360">
        <v>4.9406564584124654E-324</v>
      </c>
      <c r="I78" s="357">
        <v>10.327</v>
      </c>
      <c r="J78" s="358">
        <v>-7.589666666666</v>
      </c>
      <c r="K78" s="365">
        <v>0.240162790697</v>
      </c>
    </row>
    <row r="79" spans="1:11" ht="14.4" customHeight="1" thickBot="1" x14ac:dyDescent="0.35">
      <c r="A79" s="374" t="s">
        <v>317</v>
      </c>
      <c r="B79" s="352">
        <v>0</v>
      </c>
      <c r="C79" s="352">
        <v>13.326000000000001</v>
      </c>
      <c r="D79" s="353">
        <v>13.326000000000001</v>
      </c>
      <c r="E79" s="362" t="s">
        <v>245</v>
      </c>
      <c r="F79" s="352">
        <v>42.999999999998998</v>
      </c>
      <c r="G79" s="353">
        <v>17.916666666666</v>
      </c>
      <c r="H79" s="355">
        <v>4.9406564584124654E-324</v>
      </c>
      <c r="I79" s="352">
        <v>10.327</v>
      </c>
      <c r="J79" s="353">
        <v>-7.589666666666</v>
      </c>
      <c r="K79" s="356">
        <v>0.240162790697</v>
      </c>
    </row>
    <row r="80" spans="1:11" ht="14.4" customHeight="1" thickBot="1" x14ac:dyDescent="0.35">
      <c r="A80" s="372" t="s">
        <v>318</v>
      </c>
      <c r="B80" s="352">
        <v>4176.9955173314202</v>
      </c>
      <c r="C80" s="352">
        <v>4269.3651200000004</v>
      </c>
      <c r="D80" s="353">
        <v>92.369602668582999</v>
      </c>
      <c r="E80" s="354">
        <v>1.022113885994</v>
      </c>
      <c r="F80" s="352">
        <v>4394.0865005577498</v>
      </c>
      <c r="G80" s="353">
        <v>1830.86937523239</v>
      </c>
      <c r="H80" s="355">
        <v>356.62788</v>
      </c>
      <c r="I80" s="352">
        <v>1739.48874</v>
      </c>
      <c r="J80" s="353">
        <v>-91.380635232391995</v>
      </c>
      <c r="K80" s="356">
        <v>0.39587039075699998</v>
      </c>
    </row>
    <row r="81" spans="1:11" ht="14.4" customHeight="1" thickBot="1" x14ac:dyDescent="0.35">
      <c r="A81" s="373" t="s">
        <v>319</v>
      </c>
      <c r="B81" s="357">
        <v>1105.9999914872101</v>
      </c>
      <c r="C81" s="357">
        <v>1130.8022900000001</v>
      </c>
      <c r="D81" s="358">
        <v>24.802298512789999</v>
      </c>
      <c r="E81" s="364">
        <v>1.022425224867</v>
      </c>
      <c r="F81" s="357">
        <v>1163.08650055781</v>
      </c>
      <c r="G81" s="358">
        <v>484.61937523242102</v>
      </c>
      <c r="H81" s="360">
        <v>94.40137</v>
      </c>
      <c r="I81" s="357">
        <v>460.44648999999998</v>
      </c>
      <c r="J81" s="358">
        <v>-24.172885232420001</v>
      </c>
      <c r="K81" s="365">
        <v>0.39588327246400001</v>
      </c>
    </row>
    <row r="82" spans="1:11" ht="14.4" customHeight="1" thickBot="1" x14ac:dyDescent="0.35">
      <c r="A82" s="374" t="s">
        <v>320</v>
      </c>
      <c r="B82" s="352">
        <v>1105.9999914872101</v>
      </c>
      <c r="C82" s="352">
        <v>1130.8022900000001</v>
      </c>
      <c r="D82" s="353">
        <v>24.802298512789999</v>
      </c>
      <c r="E82" s="354">
        <v>1.022425224867</v>
      </c>
      <c r="F82" s="352">
        <v>1163.08650055781</v>
      </c>
      <c r="G82" s="353">
        <v>484.61937523242102</v>
      </c>
      <c r="H82" s="355">
        <v>94.40137</v>
      </c>
      <c r="I82" s="352">
        <v>460.44648999999998</v>
      </c>
      <c r="J82" s="353">
        <v>-24.172885232420001</v>
      </c>
      <c r="K82" s="356">
        <v>0.39588327246400001</v>
      </c>
    </row>
    <row r="83" spans="1:11" ht="14.4" customHeight="1" thickBot="1" x14ac:dyDescent="0.35">
      <c r="A83" s="373" t="s">
        <v>321</v>
      </c>
      <c r="B83" s="357">
        <v>3070.9955258442101</v>
      </c>
      <c r="C83" s="357">
        <v>3138.5628299999998</v>
      </c>
      <c r="D83" s="358">
        <v>67.567304155792996</v>
      </c>
      <c r="E83" s="364">
        <v>1.0220017592290001</v>
      </c>
      <c r="F83" s="357">
        <v>3230.99999999994</v>
      </c>
      <c r="G83" s="358">
        <v>1346.24999999997</v>
      </c>
      <c r="H83" s="360">
        <v>262.22651000000002</v>
      </c>
      <c r="I83" s="357">
        <v>1279.04225</v>
      </c>
      <c r="J83" s="358">
        <v>-67.207749999971</v>
      </c>
      <c r="K83" s="365">
        <v>0.39586575363600002</v>
      </c>
    </row>
    <row r="84" spans="1:11" ht="14.4" customHeight="1" thickBot="1" x14ac:dyDescent="0.35">
      <c r="A84" s="374" t="s">
        <v>322</v>
      </c>
      <c r="B84" s="352">
        <v>3070.9955258442101</v>
      </c>
      <c r="C84" s="352">
        <v>3138.5628299999998</v>
      </c>
      <c r="D84" s="353">
        <v>67.567304155792996</v>
      </c>
      <c r="E84" s="354">
        <v>1.0220017592290001</v>
      </c>
      <c r="F84" s="352">
        <v>3230.99999999994</v>
      </c>
      <c r="G84" s="353">
        <v>1346.24999999997</v>
      </c>
      <c r="H84" s="355">
        <v>262.22651000000002</v>
      </c>
      <c r="I84" s="352">
        <v>1279.04225</v>
      </c>
      <c r="J84" s="353">
        <v>-67.207749999971</v>
      </c>
      <c r="K84" s="356">
        <v>0.39586575363600002</v>
      </c>
    </row>
    <row r="85" spans="1:11" ht="14.4" customHeight="1" thickBot="1" x14ac:dyDescent="0.35">
      <c r="A85" s="372" t="s">
        <v>323</v>
      </c>
      <c r="B85" s="352">
        <v>122.99999999999299</v>
      </c>
      <c r="C85" s="352">
        <v>125.67610000000001</v>
      </c>
      <c r="D85" s="353">
        <v>2.676100000006</v>
      </c>
      <c r="E85" s="354">
        <v>1.0217569105690001</v>
      </c>
      <c r="F85" s="352">
        <v>129.99999999999699</v>
      </c>
      <c r="G85" s="353">
        <v>54.166666666665002</v>
      </c>
      <c r="H85" s="355">
        <v>10.489319999999999</v>
      </c>
      <c r="I85" s="352">
        <v>51.143500000000003</v>
      </c>
      <c r="J85" s="353">
        <v>-3.0231666666649999</v>
      </c>
      <c r="K85" s="356">
        <v>0.39341153846100002</v>
      </c>
    </row>
    <row r="86" spans="1:11" ht="14.4" customHeight="1" thickBot="1" x14ac:dyDescent="0.35">
      <c r="A86" s="373" t="s">
        <v>324</v>
      </c>
      <c r="B86" s="357">
        <v>122.99999999999299</v>
      </c>
      <c r="C86" s="357">
        <v>125.67610000000001</v>
      </c>
      <c r="D86" s="358">
        <v>2.676100000006</v>
      </c>
      <c r="E86" s="364">
        <v>1.0217569105690001</v>
      </c>
      <c r="F86" s="357">
        <v>129.99999999999699</v>
      </c>
      <c r="G86" s="358">
        <v>54.166666666665002</v>
      </c>
      <c r="H86" s="360">
        <v>10.489319999999999</v>
      </c>
      <c r="I86" s="357">
        <v>51.143500000000003</v>
      </c>
      <c r="J86" s="358">
        <v>-3.0231666666649999</v>
      </c>
      <c r="K86" s="365">
        <v>0.39341153846100002</v>
      </c>
    </row>
    <row r="87" spans="1:11" ht="14.4" customHeight="1" thickBot="1" x14ac:dyDescent="0.35">
      <c r="A87" s="374" t="s">
        <v>325</v>
      </c>
      <c r="B87" s="352">
        <v>122.99999999999299</v>
      </c>
      <c r="C87" s="352">
        <v>125.67610000000001</v>
      </c>
      <c r="D87" s="353">
        <v>2.676100000006</v>
      </c>
      <c r="E87" s="354">
        <v>1.0217569105690001</v>
      </c>
      <c r="F87" s="352">
        <v>129.99999999999699</v>
      </c>
      <c r="G87" s="353">
        <v>54.166666666665002</v>
      </c>
      <c r="H87" s="355">
        <v>10.489319999999999</v>
      </c>
      <c r="I87" s="352">
        <v>51.143500000000003</v>
      </c>
      <c r="J87" s="353">
        <v>-3.0231666666649999</v>
      </c>
      <c r="K87" s="356">
        <v>0.39341153846100002</v>
      </c>
    </row>
    <row r="88" spans="1:11" ht="14.4" customHeight="1" thickBot="1" x14ac:dyDescent="0.35">
      <c r="A88" s="371" t="s">
        <v>326</v>
      </c>
      <c r="B88" s="352">
        <v>0</v>
      </c>
      <c r="C88" s="352">
        <v>33.19</v>
      </c>
      <c r="D88" s="353">
        <v>33.19</v>
      </c>
      <c r="E88" s="362" t="s">
        <v>245</v>
      </c>
      <c r="F88" s="352">
        <v>0</v>
      </c>
      <c r="G88" s="353">
        <v>0</v>
      </c>
      <c r="H88" s="355">
        <v>15.316000000000001</v>
      </c>
      <c r="I88" s="352">
        <v>65.388999999999996</v>
      </c>
      <c r="J88" s="353">
        <v>65.388999999999996</v>
      </c>
      <c r="K88" s="363" t="s">
        <v>245</v>
      </c>
    </row>
    <row r="89" spans="1:11" ht="14.4" customHeight="1" thickBot="1" x14ac:dyDescent="0.35">
      <c r="A89" s="372" t="s">
        <v>327</v>
      </c>
      <c r="B89" s="352">
        <v>0</v>
      </c>
      <c r="C89" s="352">
        <v>33.19</v>
      </c>
      <c r="D89" s="353">
        <v>33.19</v>
      </c>
      <c r="E89" s="362" t="s">
        <v>245</v>
      </c>
      <c r="F89" s="352">
        <v>0</v>
      </c>
      <c r="G89" s="353">
        <v>0</v>
      </c>
      <c r="H89" s="355">
        <v>15.316000000000001</v>
      </c>
      <c r="I89" s="352">
        <v>65.388999999999996</v>
      </c>
      <c r="J89" s="353">
        <v>65.388999999999996</v>
      </c>
      <c r="K89" s="363" t="s">
        <v>245</v>
      </c>
    </row>
    <row r="90" spans="1:11" ht="14.4" customHeight="1" thickBot="1" x14ac:dyDescent="0.35">
      <c r="A90" s="373" t="s">
        <v>328</v>
      </c>
      <c r="B90" s="357">
        <v>0</v>
      </c>
      <c r="C90" s="357">
        <v>31.19</v>
      </c>
      <c r="D90" s="358">
        <v>31.19</v>
      </c>
      <c r="E90" s="359" t="s">
        <v>245</v>
      </c>
      <c r="F90" s="357">
        <v>0</v>
      </c>
      <c r="G90" s="358">
        <v>0</v>
      </c>
      <c r="H90" s="360">
        <v>15.316000000000001</v>
      </c>
      <c r="I90" s="357">
        <v>50.128</v>
      </c>
      <c r="J90" s="358">
        <v>50.128</v>
      </c>
      <c r="K90" s="361" t="s">
        <v>245</v>
      </c>
    </row>
    <row r="91" spans="1:11" ht="14.4" customHeight="1" thickBot="1" x14ac:dyDescent="0.35">
      <c r="A91" s="374" t="s">
        <v>329</v>
      </c>
      <c r="B91" s="352">
        <v>0</v>
      </c>
      <c r="C91" s="352">
        <v>16.962</v>
      </c>
      <c r="D91" s="353">
        <v>16.962</v>
      </c>
      <c r="E91" s="362" t="s">
        <v>245</v>
      </c>
      <c r="F91" s="352">
        <v>0</v>
      </c>
      <c r="G91" s="353">
        <v>0</v>
      </c>
      <c r="H91" s="355">
        <v>5</v>
      </c>
      <c r="I91" s="352">
        <v>20.85</v>
      </c>
      <c r="J91" s="353">
        <v>20.85</v>
      </c>
      <c r="K91" s="363" t="s">
        <v>245</v>
      </c>
    </row>
    <row r="92" spans="1:11" ht="14.4" customHeight="1" thickBot="1" x14ac:dyDescent="0.35">
      <c r="A92" s="374" t="s">
        <v>330</v>
      </c>
      <c r="B92" s="352">
        <v>0</v>
      </c>
      <c r="C92" s="352">
        <v>14.028</v>
      </c>
      <c r="D92" s="353">
        <v>14.028</v>
      </c>
      <c r="E92" s="362" t="s">
        <v>245</v>
      </c>
      <c r="F92" s="352">
        <v>0</v>
      </c>
      <c r="G92" s="353">
        <v>0</v>
      </c>
      <c r="H92" s="355">
        <v>10.316000000000001</v>
      </c>
      <c r="I92" s="352">
        <v>29.277999999999999</v>
      </c>
      <c r="J92" s="353">
        <v>29.277999999999999</v>
      </c>
      <c r="K92" s="363" t="s">
        <v>245</v>
      </c>
    </row>
    <row r="93" spans="1:11" ht="14.4" customHeight="1" thickBot="1" x14ac:dyDescent="0.35">
      <c r="A93" s="374" t="s">
        <v>331</v>
      </c>
      <c r="B93" s="352">
        <v>0</v>
      </c>
      <c r="C93" s="352">
        <v>0.2</v>
      </c>
      <c r="D93" s="353">
        <v>0.2</v>
      </c>
      <c r="E93" s="362" t="s">
        <v>245</v>
      </c>
      <c r="F93" s="352">
        <v>0</v>
      </c>
      <c r="G93" s="353">
        <v>0</v>
      </c>
      <c r="H93" s="355">
        <v>4.9406564584124654E-324</v>
      </c>
      <c r="I93" s="352">
        <v>2.4703282292062327E-323</v>
      </c>
      <c r="J93" s="353">
        <v>2.4703282292062327E-323</v>
      </c>
      <c r="K93" s="363" t="s">
        <v>245</v>
      </c>
    </row>
    <row r="94" spans="1:11" ht="14.4" customHeight="1" thickBot="1" x14ac:dyDescent="0.35">
      <c r="A94" s="373" t="s">
        <v>332</v>
      </c>
      <c r="B94" s="357">
        <v>4.9406564584124654E-324</v>
      </c>
      <c r="C94" s="357">
        <v>4.9406564584124654E-324</v>
      </c>
      <c r="D94" s="358">
        <v>0</v>
      </c>
      <c r="E94" s="364">
        <v>1</v>
      </c>
      <c r="F94" s="357">
        <v>4.9406564584124654E-324</v>
      </c>
      <c r="G94" s="358">
        <v>0</v>
      </c>
      <c r="H94" s="360">
        <v>4.9406564584124654E-324</v>
      </c>
      <c r="I94" s="357">
        <v>3.2</v>
      </c>
      <c r="J94" s="358">
        <v>3.2</v>
      </c>
      <c r="K94" s="361" t="s">
        <v>251</v>
      </c>
    </row>
    <row r="95" spans="1:11" ht="14.4" customHeight="1" thickBot="1" x14ac:dyDescent="0.35">
      <c r="A95" s="374" t="s">
        <v>333</v>
      </c>
      <c r="B95" s="352">
        <v>4.9406564584124654E-324</v>
      </c>
      <c r="C95" s="352">
        <v>4.9406564584124654E-324</v>
      </c>
      <c r="D95" s="353">
        <v>0</v>
      </c>
      <c r="E95" s="354">
        <v>1</v>
      </c>
      <c r="F95" s="352">
        <v>4.9406564584124654E-324</v>
      </c>
      <c r="G95" s="353">
        <v>0</v>
      </c>
      <c r="H95" s="355">
        <v>4.9406564584124654E-324</v>
      </c>
      <c r="I95" s="352">
        <v>3.2</v>
      </c>
      <c r="J95" s="353">
        <v>3.2</v>
      </c>
      <c r="K95" s="363" t="s">
        <v>251</v>
      </c>
    </row>
    <row r="96" spans="1:11" ht="14.4" customHeight="1" thickBot="1" x14ac:dyDescent="0.35">
      <c r="A96" s="376" t="s">
        <v>334</v>
      </c>
      <c r="B96" s="352">
        <v>4.9406564584124654E-324</v>
      </c>
      <c r="C96" s="352">
        <v>4.9406564584124654E-324</v>
      </c>
      <c r="D96" s="353">
        <v>0</v>
      </c>
      <c r="E96" s="354">
        <v>1</v>
      </c>
      <c r="F96" s="352">
        <v>4.9406564584124654E-324</v>
      </c>
      <c r="G96" s="353">
        <v>0</v>
      </c>
      <c r="H96" s="355">
        <v>4.9406564584124654E-324</v>
      </c>
      <c r="I96" s="352">
        <v>11.411</v>
      </c>
      <c r="J96" s="353">
        <v>11.411</v>
      </c>
      <c r="K96" s="363" t="s">
        <v>251</v>
      </c>
    </row>
    <row r="97" spans="1:11" ht="14.4" customHeight="1" thickBot="1" x14ac:dyDescent="0.35">
      <c r="A97" s="374" t="s">
        <v>335</v>
      </c>
      <c r="B97" s="352">
        <v>4.9406564584124654E-324</v>
      </c>
      <c r="C97" s="352">
        <v>4.9406564584124654E-324</v>
      </c>
      <c r="D97" s="353">
        <v>0</v>
      </c>
      <c r="E97" s="354">
        <v>1</v>
      </c>
      <c r="F97" s="352">
        <v>4.9406564584124654E-324</v>
      </c>
      <c r="G97" s="353">
        <v>0</v>
      </c>
      <c r="H97" s="355">
        <v>4.9406564584124654E-324</v>
      </c>
      <c r="I97" s="352">
        <v>11.411</v>
      </c>
      <c r="J97" s="353">
        <v>11.411</v>
      </c>
      <c r="K97" s="363" t="s">
        <v>251</v>
      </c>
    </row>
    <row r="98" spans="1:11" ht="14.4" customHeight="1" thickBot="1" x14ac:dyDescent="0.35">
      <c r="A98" s="376" t="s">
        <v>336</v>
      </c>
      <c r="B98" s="352">
        <v>0</v>
      </c>
      <c r="C98" s="352">
        <v>2</v>
      </c>
      <c r="D98" s="353">
        <v>2</v>
      </c>
      <c r="E98" s="362" t="s">
        <v>245</v>
      </c>
      <c r="F98" s="352">
        <v>0</v>
      </c>
      <c r="G98" s="353">
        <v>0</v>
      </c>
      <c r="H98" s="355">
        <v>4.9406564584124654E-324</v>
      </c>
      <c r="I98" s="352">
        <v>2.4703282292062327E-323</v>
      </c>
      <c r="J98" s="353">
        <v>2.4703282292062327E-323</v>
      </c>
      <c r="K98" s="363" t="s">
        <v>245</v>
      </c>
    </row>
    <row r="99" spans="1:11" ht="14.4" customHeight="1" thickBot="1" x14ac:dyDescent="0.35">
      <c r="A99" s="374" t="s">
        <v>337</v>
      </c>
      <c r="B99" s="352">
        <v>0</v>
      </c>
      <c r="C99" s="352">
        <v>2</v>
      </c>
      <c r="D99" s="353">
        <v>2</v>
      </c>
      <c r="E99" s="362" t="s">
        <v>245</v>
      </c>
      <c r="F99" s="352">
        <v>0</v>
      </c>
      <c r="G99" s="353">
        <v>0</v>
      </c>
      <c r="H99" s="355">
        <v>4.9406564584124654E-324</v>
      </c>
      <c r="I99" s="352">
        <v>2.4703282292062327E-323</v>
      </c>
      <c r="J99" s="353">
        <v>2.4703282292062327E-323</v>
      </c>
      <c r="K99" s="363" t="s">
        <v>245</v>
      </c>
    </row>
    <row r="100" spans="1:11" ht="14.4" customHeight="1" thickBot="1" x14ac:dyDescent="0.35">
      <c r="A100" s="376" t="s">
        <v>338</v>
      </c>
      <c r="B100" s="352">
        <v>4.9406564584124654E-324</v>
      </c>
      <c r="C100" s="352">
        <v>4.9406564584124654E-324</v>
      </c>
      <c r="D100" s="353">
        <v>0</v>
      </c>
      <c r="E100" s="354">
        <v>1</v>
      </c>
      <c r="F100" s="352">
        <v>4.9406564584124654E-324</v>
      </c>
      <c r="G100" s="353">
        <v>0</v>
      </c>
      <c r="H100" s="355">
        <v>4.9406564584124654E-324</v>
      </c>
      <c r="I100" s="352">
        <v>0.65</v>
      </c>
      <c r="J100" s="353">
        <v>0.65</v>
      </c>
      <c r="K100" s="363" t="s">
        <v>251</v>
      </c>
    </row>
    <row r="101" spans="1:11" ht="14.4" customHeight="1" thickBot="1" x14ac:dyDescent="0.35">
      <c r="A101" s="374" t="s">
        <v>339</v>
      </c>
      <c r="B101" s="352">
        <v>4.9406564584124654E-324</v>
      </c>
      <c r="C101" s="352">
        <v>4.9406564584124654E-324</v>
      </c>
      <c r="D101" s="353">
        <v>0</v>
      </c>
      <c r="E101" s="354">
        <v>1</v>
      </c>
      <c r="F101" s="352">
        <v>4.9406564584124654E-324</v>
      </c>
      <c r="G101" s="353">
        <v>0</v>
      </c>
      <c r="H101" s="355">
        <v>4.9406564584124654E-324</v>
      </c>
      <c r="I101" s="352">
        <v>0.65</v>
      </c>
      <c r="J101" s="353">
        <v>0.65</v>
      </c>
      <c r="K101" s="363" t="s">
        <v>251</v>
      </c>
    </row>
    <row r="102" spans="1:11" ht="14.4" customHeight="1" thickBot="1" x14ac:dyDescent="0.35">
      <c r="A102" s="371" t="s">
        <v>340</v>
      </c>
      <c r="B102" s="352">
        <v>860.99999999995305</v>
      </c>
      <c r="C102" s="352">
        <v>546.21792000000005</v>
      </c>
      <c r="D102" s="353">
        <v>-314.78207999995197</v>
      </c>
      <c r="E102" s="354">
        <v>0.63439944250799996</v>
      </c>
      <c r="F102" s="352">
        <v>247.00010876394299</v>
      </c>
      <c r="G102" s="353">
        <v>102.916711984976</v>
      </c>
      <c r="H102" s="355">
        <v>20.556000000000001</v>
      </c>
      <c r="I102" s="352">
        <v>102.78400000000001</v>
      </c>
      <c r="J102" s="353">
        <v>-0.13271198497600001</v>
      </c>
      <c r="K102" s="356">
        <v>0.41612937141700002</v>
      </c>
    </row>
    <row r="103" spans="1:11" ht="14.4" customHeight="1" thickBot="1" x14ac:dyDescent="0.35">
      <c r="A103" s="372" t="s">
        <v>341</v>
      </c>
      <c r="B103" s="352">
        <v>860.99999999995305</v>
      </c>
      <c r="C103" s="352">
        <v>333.60500000000002</v>
      </c>
      <c r="D103" s="353">
        <v>-527.39499999995201</v>
      </c>
      <c r="E103" s="354">
        <v>0.38746225319299998</v>
      </c>
      <c r="F103" s="352">
        <v>247.00010876394299</v>
      </c>
      <c r="G103" s="353">
        <v>102.916711984976</v>
      </c>
      <c r="H103" s="355">
        <v>20.556000000000001</v>
      </c>
      <c r="I103" s="352">
        <v>102.78400000000001</v>
      </c>
      <c r="J103" s="353">
        <v>-0.13271198497600001</v>
      </c>
      <c r="K103" s="356">
        <v>0.41612937141700002</v>
      </c>
    </row>
    <row r="104" spans="1:11" ht="14.4" customHeight="1" thickBot="1" x14ac:dyDescent="0.35">
      <c r="A104" s="373" t="s">
        <v>342</v>
      </c>
      <c r="B104" s="357">
        <v>860.99999999995305</v>
      </c>
      <c r="C104" s="357">
        <v>172.76599999999999</v>
      </c>
      <c r="D104" s="358">
        <v>-688.23399999995297</v>
      </c>
      <c r="E104" s="364">
        <v>0.20065737514500001</v>
      </c>
      <c r="F104" s="357">
        <v>247.00010876394299</v>
      </c>
      <c r="G104" s="358">
        <v>102.916711984976</v>
      </c>
      <c r="H104" s="360">
        <v>20.556000000000001</v>
      </c>
      <c r="I104" s="357">
        <v>102.78400000000001</v>
      </c>
      <c r="J104" s="358">
        <v>-0.13271198497600001</v>
      </c>
      <c r="K104" s="365">
        <v>0.41612937141700002</v>
      </c>
    </row>
    <row r="105" spans="1:11" ht="14.4" customHeight="1" thickBot="1" x14ac:dyDescent="0.35">
      <c r="A105" s="374" t="s">
        <v>343</v>
      </c>
      <c r="B105" s="352">
        <v>0</v>
      </c>
      <c r="C105" s="352">
        <v>7.718</v>
      </c>
      <c r="D105" s="353">
        <v>7.718</v>
      </c>
      <c r="E105" s="362" t="s">
        <v>245</v>
      </c>
      <c r="F105" s="352">
        <v>92.999999999997996</v>
      </c>
      <c r="G105" s="353">
        <v>38.749999999998998</v>
      </c>
      <c r="H105" s="355">
        <v>7.718</v>
      </c>
      <c r="I105" s="352">
        <v>38.590000000000003</v>
      </c>
      <c r="J105" s="353">
        <v>-0.159999999999</v>
      </c>
      <c r="K105" s="356">
        <v>0.41494623655899998</v>
      </c>
    </row>
    <row r="106" spans="1:11" ht="14.4" customHeight="1" thickBot="1" x14ac:dyDescent="0.35">
      <c r="A106" s="374" t="s">
        <v>344</v>
      </c>
      <c r="B106" s="352">
        <v>847.99999999995305</v>
      </c>
      <c r="C106" s="352">
        <v>152.1</v>
      </c>
      <c r="D106" s="353">
        <v>-695.89999999995302</v>
      </c>
      <c r="E106" s="354">
        <v>0.179363207547</v>
      </c>
      <c r="F106" s="352">
        <v>140.99999999999699</v>
      </c>
      <c r="G106" s="353">
        <v>58.749999999998003</v>
      </c>
      <c r="H106" s="355">
        <v>11.759</v>
      </c>
      <c r="I106" s="352">
        <v>58.798999999999999</v>
      </c>
      <c r="J106" s="353">
        <v>4.9000000001000001E-2</v>
      </c>
      <c r="K106" s="356">
        <v>0.417014184397</v>
      </c>
    </row>
    <row r="107" spans="1:11" ht="14.4" customHeight="1" thickBot="1" x14ac:dyDescent="0.35">
      <c r="A107" s="374" t="s">
        <v>345</v>
      </c>
      <c r="B107" s="352">
        <v>12.999999999999</v>
      </c>
      <c r="C107" s="352">
        <v>12.948</v>
      </c>
      <c r="D107" s="353">
        <v>-5.1999999998999999E-2</v>
      </c>
      <c r="E107" s="354">
        <v>0.996</v>
      </c>
      <c r="F107" s="352">
        <v>13.000108763947001</v>
      </c>
      <c r="G107" s="353">
        <v>5.4167119849779999</v>
      </c>
      <c r="H107" s="355">
        <v>1.079</v>
      </c>
      <c r="I107" s="352">
        <v>5.3949999999999996</v>
      </c>
      <c r="J107" s="353">
        <v>-2.1711984978000001E-2</v>
      </c>
      <c r="K107" s="356">
        <v>0.41499652794899999</v>
      </c>
    </row>
    <row r="108" spans="1:11" ht="14.4" customHeight="1" thickBot="1" x14ac:dyDescent="0.35">
      <c r="A108" s="373" t="s">
        <v>346</v>
      </c>
      <c r="B108" s="357">
        <v>4.9406564584124654E-324</v>
      </c>
      <c r="C108" s="357">
        <v>160.839</v>
      </c>
      <c r="D108" s="358">
        <v>160.839</v>
      </c>
      <c r="E108" s="359" t="s">
        <v>251</v>
      </c>
      <c r="F108" s="357">
        <v>0</v>
      </c>
      <c r="G108" s="358">
        <v>0</v>
      </c>
      <c r="H108" s="360">
        <v>4.9406564584124654E-324</v>
      </c>
      <c r="I108" s="357">
        <v>2.4703282292062327E-323</v>
      </c>
      <c r="J108" s="358">
        <v>2.4703282292062327E-323</v>
      </c>
      <c r="K108" s="361" t="s">
        <v>245</v>
      </c>
    </row>
    <row r="109" spans="1:11" ht="14.4" customHeight="1" thickBot="1" x14ac:dyDescent="0.35">
      <c r="A109" s="374" t="s">
        <v>347</v>
      </c>
      <c r="B109" s="352">
        <v>4.9406564584124654E-324</v>
      </c>
      <c r="C109" s="352">
        <v>160.839</v>
      </c>
      <c r="D109" s="353">
        <v>160.839</v>
      </c>
      <c r="E109" s="362" t="s">
        <v>251</v>
      </c>
      <c r="F109" s="352">
        <v>0</v>
      </c>
      <c r="G109" s="353">
        <v>0</v>
      </c>
      <c r="H109" s="355">
        <v>4.9406564584124654E-324</v>
      </c>
      <c r="I109" s="352">
        <v>2.4703282292062327E-323</v>
      </c>
      <c r="J109" s="353">
        <v>2.4703282292062327E-323</v>
      </c>
      <c r="K109" s="363" t="s">
        <v>245</v>
      </c>
    </row>
    <row r="110" spans="1:11" ht="14.4" customHeight="1" thickBot="1" x14ac:dyDescent="0.35">
      <c r="A110" s="372" t="s">
        <v>348</v>
      </c>
      <c r="B110" s="352">
        <v>0</v>
      </c>
      <c r="C110" s="352">
        <v>212.61292</v>
      </c>
      <c r="D110" s="353">
        <v>212.61292</v>
      </c>
      <c r="E110" s="362" t="s">
        <v>245</v>
      </c>
      <c r="F110" s="352">
        <v>0</v>
      </c>
      <c r="G110" s="353">
        <v>0</v>
      </c>
      <c r="H110" s="355">
        <v>4.9406564584124654E-324</v>
      </c>
      <c r="I110" s="352">
        <v>2.4703282292062327E-323</v>
      </c>
      <c r="J110" s="353">
        <v>2.4703282292062327E-323</v>
      </c>
      <c r="K110" s="363" t="s">
        <v>245</v>
      </c>
    </row>
    <row r="111" spans="1:11" ht="14.4" customHeight="1" thickBot="1" x14ac:dyDescent="0.35">
      <c r="A111" s="373" t="s">
        <v>349</v>
      </c>
      <c r="B111" s="357">
        <v>0</v>
      </c>
      <c r="C111" s="357">
        <v>207.43392</v>
      </c>
      <c r="D111" s="358">
        <v>207.43392</v>
      </c>
      <c r="E111" s="359" t="s">
        <v>245</v>
      </c>
      <c r="F111" s="357">
        <v>0</v>
      </c>
      <c r="G111" s="358">
        <v>0</v>
      </c>
      <c r="H111" s="360">
        <v>4.9406564584124654E-324</v>
      </c>
      <c r="I111" s="357">
        <v>2.4703282292062327E-323</v>
      </c>
      <c r="J111" s="358">
        <v>2.4703282292062327E-323</v>
      </c>
      <c r="K111" s="361" t="s">
        <v>245</v>
      </c>
    </row>
    <row r="112" spans="1:11" ht="14.4" customHeight="1" thickBot="1" x14ac:dyDescent="0.35">
      <c r="A112" s="374" t="s">
        <v>350</v>
      </c>
      <c r="B112" s="352">
        <v>0</v>
      </c>
      <c r="C112" s="352">
        <v>207.43392</v>
      </c>
      <c r="D112" s="353">
        <v>207.43392</v>
      </c>
      <c r="E112" s="362" t="s">
        <v>245</v>
      </c>
      <c r="F112" s="352">
        <v>0</v>
      </c>
      <c r="G112" s="353">
        <v>0</v>
      </c>
      <c r="H112" s="355">
        <v>4.9406564584124654E-324</v>
      </c>
      <c r="I112" s="352">
        <v>2.4703282292062327E-323</v>
      </c>
      <c r="J112" s="353">
        <v>2.4703282292062327E-323</v>
      </c>
      <c r="K112" s="363" t="s">
        <v>245</v>
      </c>
    </row>
    <row r="113" spans="1:11" ht="14.4" customHeight="1" thickBot="1" x14ac:dyDescent="0.35">
      <c r="A113" s="373" t="s">
        <v>351</v>
      </c>
      <c r="B113" s="357">
        <v>4.9406564584124654E-324</v>
      </c>
      <c r="C113" s="357">
        <v>5.1790000000000003</v>
      </c>
      <c r="D113" s="358">
        <v>5.1790000000000003</v>
      </c>
      <c r="E113" s="359" t="s">
        <v>251</v>
      </c>
      <c r="F113" s="357">
        <v>0</v>
      </c>
      <c r="G113" s="358">
        <v>0</v>
      </c>
      <c r="H113" s="360">
        <v>4.9406564584124654E-324</v>
      </c>
      <c r="I113" s="357">
        <v>2.4703282292062327E-323</v>
      </c>
      <c r="J113" s="358">
        <v>2.4703282292062327E-323</v>
      </c>
      <c r="K113" s="361" t="s">
        <v>245</v>
      </c>
    </row>
    <row r="114" spans="1:11" ht="14.4" customHeight="1" thickBot="1" x14ac:dyDescent="0.35">
      <c r="A114" s="374" t="s">
        <v>352</v>
      </c>
      <c r="B114" s="352">
        <v>4.9406564584124654E-324</v>
      </c>
      <c r="C114" s="352">
        <v>5.1790000000000003</v>
      </c>
      <c r="D114" s="353">
        <v>5.1790000000000003</v>
      </c>
      <c r="E114" s="362" t="s">
        <v>251</v>
      </c>
      <c r="F114" s="352">
        <v>0</v>
      </c>
      <c r="G114" s="353">
        <v>0</v>
      </c>
      <c r="H114" s="355">
        <v>4.9406564584124654E-324</v>
      </c>
      <c r="I114" s="352">
        <v>2.4703282292062327E-323</v>
      </c>
      <c r="J114" s="353">
        <v>2.4703282292062327E-323</v>
      </c>
      <c r="K114" s="363" t="s">
        <v>245</v>
      </c>
    </row>
    <row r="115" spans="1:11" ht="14.4" customHeight="1" thickBot="1" x14ac:dyDescent="0.35">
      <c r="A115" s="370" t="s">
        <v>353</v>
      </c>
      <c r="B115" s="352">
        <v>52134.375605478599</v>
      </c>
      <c r="C115" s="352">
        <v>48493.033880000003</v>
      </c>
      <c r="D115" s="353">
        <v>-3641.34172547857</v>
      </c>
      <c r="E115" s="354">
        <v>0.93015468808799995</v>
      </c>
      <c r="F115" s="352">
        <v>57444.225513111996</v>
      </c>
      <c r="G115" s="353">
        <v>23935.093963796699</v>
      </c>
      <c r="H115" s="355">
        <v>5517.49406</v>
      </c>
      <c r="I115" s="352">
        <v>23310.05946</v>
      </c>
      <c r="J115" s="353">
        <v>-625.03450379668698</v>
      </c>
      <c r="K115" s="356">
        <v>0.40578594718200001</v>
      </c>
    </row>
    <row r="116" spans="1:11" ht="14.4" customHeight="1" thickBot="1" x14ac:dyDescent="0.35">
      <c r="A116" s="371" t="s">
        <v>354</v>
      </c>
      <c r="B116" s="352">
        <v>52060.668488825497</v>
      </c>
      <c r="C116" s="352">
        <v>48243.863499999999</v>
      </c>
      <c r="D116" s="353">
        <v>-3816.80498882555</v>
      </c>
      <c r="E116" s="354">
        <v>0.92668544028300004</v>
      </c>
      <c r="F116" s="352">
        <v>57424.371796892701</v>
      </c>
      <c r="G116" s="353">
        <v>23926.821582038599</v>
      </c>
      <c r="H116" s="355">
        <v>5517.49406</v>
      </c>
      <c r="I116" s="352">
        <v>23295.448100000001</v>
      </c>
      <c r="J116" s="353">
        <v>-631.37348203862302</v>
      </c>
      <c r="K116" s="356">
        <v>0.40567179702700001</v>
      </c>
    </row>
    <row r="117" spans="1:11" ht="14.4" customHeight="1" thickBot="1" x14ac:dyDescent="0.35">
      <c r="A117" s="372" t="s">
        <v>355</v>
      </c>
      <c r="B117" s="352">
        <v>52060.668488825497</v>
      </c>
      <c r="C117" s="352">
        <v>48243.863499999999</v>
      </c>
      <c r="D117" s="353">
        <v>-3816.80498882555</v>
      </c>
      <c r="E117" s="354">
        <v>0.92668544028300004</v>
      </c>
      <c r="F117" s="352">
        <v>57424.371796892701</v>
      </c>
      <c r="G117" s="353">
        <v>23926.821582038599</v>
      </c>
      <c r="H117" s="355">
        <v>5517.49406</v>
      </c>
      <c r="I117" s="352">
        <v>23295.448100000001</v>
      </c>
      <c r="J117" s="353">
        <v>-631.37348203862302</v>
      </c>
      <c r="K117" s="356">
        <v>0.40567179702700001</v>
      </c>
    </row>
    <row r="118" spans="1:11" ht="14.4" customHeight="1" thickBot="1" x14ac:dyDescent="0.35">
      <c r="A118" s="373" t="s">
        <v>356</v>
      </c>
      <c r="B118" s="357">
        <v>683.66435833791104</v>
      </c>
      <c r="C118" s="357">
        <v>570.33735000000001</v>
      </c>
      <c r="D118" s="358">
        <v>-113.327008337911</v>
      </c>
      <c r="E118" s="364">
        <v>0.83423589813300003</v>
      </c>
      <c r="F118" s="357">
        <v>619.37185699856195</v>
      </c>
      <c r="G118" s="358">
        <v>258.07160708273398</v>
      </c>
      <c r="H118" s="360">
        <v>49.053899999999999</v>
      </c>
      <c r="I118" s="357">
        <v>170.35754</v>
      </c>
      <c r="J118" s="358">
        <v>-87.714067082734005</v>
      </c>
      <c r="K118" s="365">
        <v>0.27504888714999998</v>
      </c>
    </row>
    <row r="119" spans="1:11" ht="14.4" customHeight="1" thickBot="1" x14ac:dyDescent="0.35">
      <c r="A119" s="374" t="s">
        <v>357</v>
      </c>
      <c r="B119" s="352">
        <v>562.43806999735705</v>
      </c>
      <c r="C119" s="352">
        <v>429.77499999999998</v>
      </c>
      <c r="D119" s="353">
        <v>-132.66306999735701</v>
      </c>
      <c r="E119" s="354">
        <v>0.76412857330499995</v>
      </c>
      <c r="F119" s="352">
        <v>462.89310735801001</v>
      </c>
      <c r="G119" s="353">
        <v>192.87212806583801</v>
      </c>
      <c r="H119" s="355">
        <v>30.619</v>
      </c>
      <c r="I119" s="352">
        <v>136.79259999999999</v>
      </c>
      <c r="J119" s="353">
        <v>-56.079528065837003</v>
      </c>
      <c r="K119" s="356">
        <v>0.29551660594099999</v>
      </c>
    </row>
    <row r="120" spans="1:11" ht="14.4" customHeight="1" thickBot="1" x14ac:dyDescent="0.35">
      <c r="A120" s="374" t="s">
        <v>358</v>
      </c>
      <c r="B120" s="352">
        <v>2.6143082109629998</v>
      </c>
      <c r="C120" s="352">
        <v>9.1356000000000002</v>
      </c>
      <c r="D120" s="353">
        <v>6.5212917890359998</v>
      </c>
      <c r="E120" s="354">
        <v>3.4944617324329998</v>
      </c>
      <c r="F120" s="352">
        <v>9.7088277238499998</v>
      </c>
      <c r="G120" s="353">
        <v>4.0453448849370002</v>
      </c>
      <c r="H120" s="355">
        <v>4.9406564584124654E-324</v>
      </c>
      <c r="I120" s="352">
        <v>0.4788</v>
      </c>
      <c r="J120" s="353">
        <v>-3.5665448849370001</v>
      </c>
      <c r="K120" s="356">
        <v>4.9315943553000001E-2</v>
      </c>
    </row>
    <row r="121" spans="1:11" ht="14.4" customHeight="1" thickBot="1" x14ac:dyDescent="0.35">
      <c r="A121" s="374" t="s">
        <v>359</v>
      </c>
      <c r="B121" s="352">
        <v>86.361922868514</v>
      </c>
      <c r="C121" s="352">
        <v>125.21138000000001</v>
      </c>
      <c r="D121" s="353">
        <v>38.849457131485003</v>
      </c>
      <c r="E121" s="354">
        <v>1.4498447445480001</v>
      </c>
      <c r="F121" s="352">
        <v>140.69041642911</v>
      </c>
      <c r="G121" s="353">
        <v>58.621006845461999</v>
      </c>
      <c r="H121" s="355">
        <v>18.434899999999999</v>
      </c>
      <c r="I121" s="352">
        <v>31.613520000000001</v>
      </c>
      <c r="J121" s="353">
        <v>-27.007486845462001</v>
      </c>
      <c r="K121" s="356">
        <v>0.22470272533399999</v>
      </c>
    </row>
    <row r="122" spans="1:11" ht="14.4" customHeight="1" thickBot="1" x14ac:dyDescent="0.35">
      <c r="A122" s="374" t="s">
        <v>360</v>
      </c>
      <c r="B122" s="352">
        <v>32.250057261075</v>
      </c>
      <c r="C122" s="352">
        <v>6.2153700000000001</v>
      </c>
      <c r="D122" s="353">
        <v>-26.034687261075</v>
      </c>
      <c r="E122" s="354">
        <v>0.192724308973</v>
      </c>
      <c r="F122" s="352">
        <v>6.0795054875909997</v>
      </c>
      <c r="G122" s="353">
        <v>2.5331272864960002</v>
      </c>
      <c r="H122" s="355">
        <v>4.9406564584124654E-324</v>
      </c>
      <c r="I122" s="352">
        <v>1.47262</v>
      </c>
      <c r="J122" s="353">
        <v>-1.0605072864959999</v>
      </c>
      <c r="K122" s="356">
        <v>0.24222693819499999</v>
      </c>
    </row>
    <row r="123" spans="1:11" ht="14.4" customHeight="1" thickBot="1" x14ac:dyDescent="0.35">
      <c r="A123" s="373" t="s">
        <v>361</v>
      </c>
      <c r="B123" s="357">
        <v>67.000578587122007</v>
      </c>
      <c r="C123" s="357">
        <v>56.243299999999998</v>
      </c>
      <c r="D123" s="358">
        <v>-10.757278587122</v>
      </c>
      <c r="E123" s="364">
        <v>0.83944498967000003</v>
      </c>
      <c r="F123" s="357">
        <v>0</v>
      </c>
      <c r="G123" s="358">
        <v>0</v>
      </c>
      <c r="H123" s="360">
        <v>4.49308</v>
      </c>
      <c r="I123" s="357">
        <v>37.342440000000003</v>
      </c>
      <c r="J123" s="358">
        <v>37.342440000000003</v>
      </c>
      <c r="K123" s="361" t="s">
        <v>245</v>
      </c>
    </row>
    <row r="124" spans="1:11" ht="14.4" customHeight="1" thickBot="1" x14ac:dyDescent="0.35">
      <c r="A124" s="374" t="s">
        <v>362</v>
      </c>
      <c r="B124" s="352">
        <v>42.000585819647</v>
      </c>
      <c r="C124" s="352">
        <v>47.968000000000004</v>
      </c>
      <c r="D124" s="353">
        <v>5.9674141803519998</v>
      </c>
      <c r="E124" s="354">
        <v>1.1420793082730001</v>
      </c>
      <c r="F124" s="352">
        <v>0</v>
      </c>
      <c r="G124" s="353">
        <v>0</v>
      </c>
      <c r="H124" s="355">
        <v>4.49308</v>
      </c>
      <c r="I124" s="352">
        <v>36.546039999999998</v>
      </c>
      <c r="J124" s="353">
        <v>36.546039999999998</v>
      </c>
      <c r="K124" s="363" t="s">
        <v>245</v>
      </c>
    </row>
    <row r="125" spans="1:11" ht="14.4" customHeight="1" thickBot="1" x14ac:dyDescent="0.35">
      <c r="A125" s="374" t="s">
        <v>363</v>
      </c>
      <c r="B125" s="352">
        <v>24.999992767475</v>
      </c>
      <c r="C125" s="352">
        <v>8.2752999999999997</v>
      </c>
      <c r="D125" s="353">
        <v>-16.724692767474998</v>
      </c>
      <c r="E125" s="354">
        <v>0.33101209576200002</v>
      </c>
      <c r="F125" s="352">
        <v>0</v>
      </c>
      <c r="G125" s="353">
        <v>0</v>
      </c>
      <c r="H125" s="355">
        <v>4.9406564584124654E-324</v>
      </c>
      <c r="I125" s="352">
        <v>0.7964</v>
      </c>
      <c r="J125" s="353">
        <v>0.7964</v>
      </c>
      <c r="K125" s="363" t="s">
        <v>245</v>
      </c>
    </row>
    <row r="126" spans="1:11" ht="14.4" customHeight="1" thickBot="1" x14ac:dyDescent="0.35">
      <c r="A126" s="373" t="s">
        <v>364</v>
      </c>
      <c r="B126" s="357">
        <v>32.004014811681003</v>
      </c>
      <c r="C126" s="357">
        <v>11.993869999999999</v>
      </c>
      <c r="D126" s="358">
        <v>-20.010144811680998</v>
      </c>
      <c r="E126" s="364">
        <v>0.37476141885800002</v>
      </c>
      <c r="F126" s="357">
        <v>8.9999398941220008</v>
      </c>
      <c r="G126" s="358">
        <v>3.7499749558839999</v>
      </c>
      <c r="H126" s="360">
        <v>1.90533</v>
      </c>
      <c r="I126" s="357">
        <v>20.234559999999998</v>
      </c>
      <c r="J126" s="358">
        <v>16.484585044115001</v>
      </c>
      <c r="K126" s="365">
        <v>2.2482994595560002</v>
      </c>
    </row>
    <row r="127" spans="1:11" ht="14.4" customHeight="1" thickBot="1" x14ac:dyDescent="0.35">
      <c r="A127" s="374" t="s">
        <v>365</v>
      </c>
      <c r="B127" s="352">
        <v>9.9996617225200009</v>
      </c>
      <c r="C127" s="352">
        <v>3.3399000000000001</v>
      </c>
      <c r="D127" s="353">
        <v>-6.6597617225199999</v>
      </c>
      <c r="E127" s="354">
        <v>0.33400129851100002</v>
      </c>
      <c r="F127" s="352">
        <v>8.9999398941220008</v>
      </c>
      <c r="G127" s="353">
        <v>3.7499749558839999</v>
      </c>
      <c r="H127" s="355">
        <v>-0.76227</v>
      </c>
      <c r="I127" s="352">
        <v>3.6627299999999998</v>
      </c>
      <c r="J127" s="353">
        <v>-8.7244955883999997E-2</v>
      </c>
      <c r="K127" s="356">
        <v>0.40697271793899997</v>
      </c>
    </row>
    <row r="128" spans="1:11" ht="14.4" customHeight="1" thickBot="1" x14ac:dyDescent="0.35">
      <c r="A128" s="374" t="s">
        <v>366</v>
      </c>
      <c r="B128" s="352">
        <v>22.004353089159999</v>
      </c>
      <c r="C128" s="352">
        <v>8.6539699999999993</v>
      </c>
      <c r="D128" s="353">
        <v>-13.350383089159999</v>
      </c>
      <c r="E128" s="354">
        <v>0.39328445444100002</v>
      </c>
      <c r="F128" s="352">
        <v>0</v>
      </c>
      <c r="G128" s="353">
        <v>0</v>
      </c>
      <c r="H128" s="355">
        <v>2.6676000000000002</v>
      </c>
      <c r="I128" s="352">
        <v>16.571829999999999</v>
      </c>
      <c r="J128" s="353">
        <v>16.571829999999999</v>
      </c>
      <c r="K128" s="363" t="s">
        <v>245</v>
      </c>
    </row>
    <row r="129" spans="1:11" ht="14.4" customHeight="1" thickBot="1" x14ac:dyDescent="0.35">
      <c r="A129" s="373" t="s">
        <v>367</v>
      </c>
      <c r="B129" s="357">
        <v>4.9406564584124654E-324</v>
      </c>
      <c r="C129" s="357">
        <v>-1.19262</v>
      </c>
      <c r="D129" s="358">
        <v>-1.19262</v>
      </c>
      <c r="E129" s="359" t="s">
        <v>251</v>
      </c>
      <c r="F129" s="357">
        <v>0</v>
      </c>
      <c r="G129" s="358">
        <v>0</v>
      </c>
      <c r="H129" s="360">
        <v>4.9406564584124654E-324</v>
      </c>
      <c r="I129" s="357">
        <v>2.4703282292062327E-323</v>
      </c>
      <c r="J129" s="358">
        <v>2.4703282292062327E-323</v>
      </c>
      <c r="K129" s="361" t="s">
        <v>245</v>
      </c>
    </row>
    <row r="130" spans="1:11" ht="14.4" customHeight="1" thickBot="1" x14ac:dyDescent="0.35">
      <c r="A130" s="374" t="s">
        <v>368</v>
      </c>
      <c r="B130" s="352">
        <v>4.9406564584124654E-324</v>
      </c>
      <c r="C130" s="352">
        <v>-1.19262</v>
      </c>
      <c r="D130" s="353">
        <v>-1.19262</v>
      </c>
      <c r="E130" s="362" t="s">
        <v>251</v>
      </c>
      <c r="F130" s="352">
        <v>0</v>
      </c>
      <c r="G130" s="353">
        <v>0</v>
      </c>
      <c r="H130" s="355">
        <v>4.9406564584124654E-324</v>
      </c>
      <c r="I130" s="352">
        <v>2.4703282292062327E-323</v>
      </c>
      <c r="J130" s="353">
        <v>2.4703282292062327E-323</v>
      </c>
      <c r="K130" s="363" t="s">
        <v>245</v>
      </c>
    </row>
    <row r="131" spans="1:11" ht="14.4" customHeight="1" thickBot="1" x14ac:dyDescent="0.35">
      <c r="A131" s="373" t="s">
        <v>369</v>
      </c>
      <c r="B131" s="357">
        <v>921.99970831594999</v>
      </c>
      <c r="C131" s="357">
        <v>927.70740000000001</v>
      </c>
      <c r="D131" s="358">
        <v>5.7076916840490002</v>
      </c>
      <c r="E131" s="364">
        <v>1.00619055693</v>
      </c>
      <c r="F131" s="357">
        <v>959</v>
      </c>
      <c r="G131" s="358">
        <v>399.58333333333297</v>
      </c>
      <c r="H131" s="360">
        <v>63.205199999999998</v>
      </c>
      <c r="I131" s="357">
        <v>313.07760000000002</v>
      </c>
      <c r="J131" s="358">
        <v>-86.505733333332998</v>
      </c>
      <c r="K131" s="365">
        <v>0.32646256517200001</v>
      </c>
    </row>
    <row r="132" spans="1:11" ht="14.4" customHeight="1" thickBot="1" x14ac:dyDescent="0.35">
      <c r="A132" s="374" t="s">
        <v>370</v>
      </c>
      <c r="B132" s="352">
        <v>921.99970831594999</v>
      </c>
      <c r="C132" s="352">
        <v>927.70740000000001</v>
      </c>
      <c r="D132" s="353">
        <v>5.7076916840490002</v>
      </c>
      <c r="E132" s="354">
        <v>1.00619055693</v>
      </c>
      <c r="F132" s="352">
        <v>959</v>
      </c>
      <c r="G132" s="353">
        <v>399.58333333333297</v>
      </c>
      <c r="H132" s="355">
        <v>63.205199999999998</v>
      </c>
      <c r="I132" s="352">
        <v>313.07760000000002</v>
      </c>
      <c r="J132" s="353">
        <v>-86.505733333332998</v>
      </c>
      <c r="K132" s="356">
        <v>0.32646256517200001</v>
      </c>
    </row>
    <row r="133" spans="1:11" ht="14.4" customHeight="1" thickBot="1" x14ac:dyDescent="0.35">
      <c r="A133" s="373" t="s">
        <v>371</v>
      </c>
      <c r="B133" s="357">
        <v>50355.999828772903</v>
      </c>
      <c r="C133" s="357">
        <v>43735.209860000003</v>
      </c>
      <c r="D133" s="358">
        <v>-6620.7899687728896</v>
      </c>
      <c r="E133" s="364">
        <v>0.86852033538600004</v>
      </c>
      <c r="F133" s="357">
        <v>55837</v>
      </c>
      <c r="G133" s="358">
        <v>23265.416666666701</v>
      </c>
      <c r="H133" s="360">
        <v>5398.83655</v>
      </c>
      <c r="I133" s="357">
        <v>22489.701130000001</v>
      </c>
      <c r="J133" s="358">
        <v>-775.71553666667796</v>
      </c>
      <c r="K133" s="365">
        <v>0.40277416641199998</v>
      </c>
    </row>
    <row r="134" spans="1:11" ht="14.4" customHeight="1" thickBot="1" x14ac:dyDescent="0.35">
      <c r="A134" s="374" t="s">
        <v>372</v>
      </c>
      <c r="B134" s="352">
        <v>18426.999944447201</v>
      </c>
      <c r="C134" s="352">
        <v>16224.94929</v>
      </c>
      <c r="D134" s="353">
        <v>-2202.05065444715</v>
      </c>
      <c r="E134" s="354">
        <v>0.88049868882100002</v>
      </c>
      <c r="F134" s="352">
        <v>21832</v>
      </c>
      <c r="G134" s="353">
        <v>9096.6666666666697</v>
      </c>
      <c r="H134" s="355">
        <v>2063.6506399999998</v>
      </c>
      <c r="I134" s="352">
        <v>8589.3834200000001</v>
      </c>
      <c r="J134" s="353">
        <v>-507.283246666671</v>
      </c>
      <c r="K134" s="356">
        <v>0.393430900513</v>
      </c>
    </row>
    <row r="135" spans="1:11" ht="14.4" customHeight="1" thickBot="1" x14ac:dyDescent="0.35">
      <c r="A135" s="374" t="s">
        <v>373</v>
      </c>
      <c r="B135" s="352">
        <v>31928.999884325702</v>
      </c>
      <c r="C135" s="352">
        <v>27510.260569999999</v>
      </c>
      <c r="D135" s="353">
        <v>-4418.7393143257304</v>
      </c>
      <c r="E135" s="354">
        <v>0.86160733720600002</v>
      </c>
      <c r="F135" s="352">
        <v>34005</v>
      </c>
      <c r="G135" s="353">
        <v>14168.75</v>
      </c>
      <c r="H135" s="355">
        <v>3335.1859100000001</v>
      </c>
      <c r="I135" s="352">
        <v>13900.317709999999</v>
      </c>
      <c r="J135" s="353">
        <v>-268.43229000000201</v>
      </c>
      <c r="K135" s="356">
        <v>0.40877276018199998</v>
      </c>
    </row>
    <row r="136" spans="1:11" ht="14.4" customHeight="1" thickBot="1" x14ac:dyDescent="0.35">
      <c r="A136" s="373" t="s">
        <v>374</v>
      </c>
      <c r="B136" s="357">
        <v>0</v>
      </c>
      <c r="C136" s="357">
        <v>2943.5643399999999</v>
      </c>
      <c r="D136" s="358">
        <v>2943.5643399999999</v>
      </c>
      <c r="E136" s="359" t="s">
        <v>245</v>
      </c>
      <c r="F136" s="357">
        <v>0</v>
      </c>
      <c r="G136" s="358">
        <v>0</v>
      </c>
      <c r="H136" s="360">
        <v>4.9406564584124654E-324</v>
      </c>
      <c r="I136" s="357">
        <v>264.73482999999999</v>
      </c>
      <c r="J136" s="358">
        <v>264.73482999999999</v>
      </c>
      <c r="K136" s="361" t="s">
        <v>245</v>
      </c>
    </row>
    <row r="137" spans="1:11" ht="14.4" customHeight="1" thickBot="1" x14ac:dyDescent="0.35">
      <c r="A137" s="374" t="s">
        <v>375</v>
      </c>
      <c r="B137" s="352">
        <v>4.9406564584124654E-324</v>
      </c>
      <c r="C137" s="352">
        <v>1716.1942799999999</v>
      </c>
      <c r="D137" s="353">
        <v>1716.1942799999999</v>
      </c>
      <c r="E137" s="362" t="s">
        <v>251</v>
      </c>
      <c r="F137" s="352">
        <v>0</v>
      </c>
      <c r="G137" s="353">
        <v>0</v>
      </c>
      <c r="H137" s="355">
        <v>4.9406564584124654E-324</v>
      </c>
      <c r="I137" s="352">
        <v>123.49684999999999</v>
      </c>
      <c r="J137" s="353">
        <v>123.49684999999999</v>
      </c>
      <c r="K137" s="363" t="s">
        <v>245</v>
      </c>
    </row>
    <row r="138" spans="1:11" ht="14.4" customHeight="1" thickBot="1" x14ac:dyDescent="0.35">
      <c r="A138" s="374" t="s">
        <v>376</v>
      </c>
      <c r="B138" s="352">
        <v>0</v>
      </c>
      <c r="C138" s="352">
        <v>1227.37006</v>
      </c>
      <c r="D138" s="353">
        <v>1227.37006</v>
      </c>
      <c r="E138" s="362" t="s">
        <v>245</v>
      </c>
      <c r="F138" s="352">
        <v>0</v>
      </c>
      <c r="G138" s="353">
        <v>0</v>
      </c>
      <c r="H138" s="355">
        <v>4.9406564584124654E-324</v>
      </c>
      <c r="I138" s="352">
        <v>141.23797999999999</v>
      </c>
      <c r="J138" s="353">
        <v>141.23797999999999</v>
      </c>
      <c r="K138" s="363" t="s">
        <v>245</v>
      </c>
    </row>
    <row r="139" spans="1:11" ht="14.4" customHeight="1" thickBot="1" x14ac:dyDescent="0.35">
      <c r="A139" s="371" t="s">
        <v>377</v>
      </c>
      <c r="B139" s="352">
        <v>73.707116653010999</v>
      </c>
      <c r="C139" s="352">
        <v>135.05122</v>
      </c>
      <c r="D139" s="353">
        <v>61.344103346988</v>
      </c>
      <c r="E139" s="354">
        <v>1.832268390524</v>
      </c>
      <c r="F139" s="352">
        <v>19.853716219340001</v>
      </c>
      <c r="G139" s="353">
        <v>8.2723817580579997</v>
      </c>
      <c r="H139" s="355">
        <v>4.9406564584124654E-324</v>
      </c>
      <c r="I139" s="352">
        <v>14.611359999999999</v>
      </c>
      <c r="J139" s="353">
        <v>6.3389782419409997</v>
      </c>
      <c r="K139" s="356">
        <v>0.73595088388300001</v>
      </c>
    </row>
    <row r="140" spans="1:11" ht="14.4" customHeight="1" thickBot="1" x14ac:dyDescent="0.35">
      <c r="A140" s="372" t="s">
        <v>378</v>
      </c>
      <c r="B140" s="352">
        <v>53.853400433669997</v>
      </c>
      <c r="C140" s="352">
        <v>35.107779999999998</v>
      </c>
      <c r="D140" s="353">
        <v>-18.745620433669998</v>
      </c>
      <c r="E140" s="354">
        <v>0.651913894336</v>
      </c>
      <c r="F140" s="352">
        <v>0</v>
      </c>
      <c r="G140" s="353">
        <v>0</v>
      </c>
      <c r="H140" s="355">
        <v>4.9406564584124654E-324</v>
      </c>
      <c r="I140" s="352">
        <v>2.4703282292062327E-323</v>
      </c>
      <c r="J140" s="353">
        <v>2.4703282292062327E-323</v>
      </c>
      <c r="K140" s="363" t="s">
        <v>245</v>
      </c>
    </row>
    <row r="141" spans="1:11" ht="14.4" customHeight="1" thickBot="1" x14ac:dyDescent="0.35">
      <c r="A141" s="373" t="s">
        <v>379</v>
      </c>
      <c r="B141" s="357">
        <v>0</v>
      </c>
      <c r="C141" s="357">
        <v>0.20569999999999999</v>
      </c>
      <c r="D141" s="358">
        <v>0.20569999999999999</v>
      </c>
      <c r="E141" s="359" t="s">
        <v>245</v>
      </c>
      <c r="F141" s="357">
        <v>0</v>
      </c>
      <c r="G141" s="358">
        <v>0</v>
      </c>
      <c r="H141" s="360">
        <v>4.9406564584124654E-324</v>
      </c>
      <c r="I141" s="357">
        <v>2.4703282292062327E-323</v>
      </c>
      <c r="J141" s="358">
        <v>2.4703282292062327E-323</v>
      </c>
      <c r="K141" s="361" t="s">
        <v>245</v>
      </c>
    </row>
    <row r="142" spans="1:11" ht="14.4" customHeight="1" thickBot="1" x14ac:dyDescent="0.35">
      <c r="A142" s="374" t="s">
        <v>380</v>
      </c>
      <c r="B142" s="352">
        <v>0</v>
      </c>
      <c r="C142" s="352">
        <v>0.20569999999999999</v>
      </c>
      <c r="D142" s="353">
        <v>0.20569999999999999</v>
      </c>
      <c r="E142" s="362" t="s">
        <v>245</v>
      </c>
      <c r="F142" s="352">
        <v>0</v>
      </c>
      <c r="G142" s="353">
        <v>0</v>
      </c>
      <c r="H142" s="355">
        <v>4.9406564584124654E-324</v>
      </c>
      <c r="I142" s="352">
        <v>2.4703282292062327E-323</v>
      </c>
      <c r="J142" s="353">
        <v>2.4703282292062327E-323</v>
      </c>
      <c r="K142" s="363" t="s">
        <v>245</v>
      </c>
    </row>
    <row r="143" spans="1:11" ht="14.4" customHeight="1" thickBot="1" x14ac:dyDescent="0.35">
      <c r="A143" s="373" t="s">
        <v>381</v>
      </c>
      <c r="B143" s="357">
        <v>53.853400433669997</v>
      </c>
      <c r="C143" s="357">
        <v>34.902079999999998</v>
      </c>
      <c r="D143" s="358">
        <v>-18.951320433669999</v>
      </c>
      <c r="E143" s="364">
        <v>0.64809426552299998</v>
      </c>
      <c r="F143" s="357">
        <v>0</v>
      </c>
      <c r="G143" s="358">
        <v>0</v>
      </c>
      <c r="H143" s="360">
        <v>4.9406564584124654E-324</v>
      </c>
      <c r="I143" s="357">
        <v>2.4703282292062327E-323</v>
      </c>
      <c r="J143" s="358">
        <v>2.4703282292062327E-323</v>
      </c>
      <c r="K143" s="361" t="s">
        <v>245</v>
      </c>
    </row>
    <row r="144" spans="1:11" ht="14.4" customHeight="1" thickBot="1" x14ac:dyDescent="0.35">
      <c r="A144" s="374" t="s">
        <v>382</v>
      </c>
      <c r="B144" s="352">
        <v>0</v>
      </c>
      <c r="C144" s="352">
        <v>20.03492</v>
      </c>
      <c r="D144" s="353">
        <v>20.03492</v>
      </c>
      <c r="E144" s="362" t="s">
        <v>245</v>
      </c>
      <c r="F144" s="352">
        <v>0</v>
      </c>
      <c r="G144" s="353">
        <v>0</v>
      </c>
      <c r="H144" s="355">
        <v>4.9406564584124654E-324</v>
      </c>
      <c r="I144" s="352">
        <v>2.4703282292062327E-323</v>
      </c>
      <c r="J144" s="353">
        <v>2.4703282292062327E-323</v>
      </c>
      <c r="K144" s="363" t="s">
        <v>245</v>
      </c>
    </row>
    <row r="145" spans="1:11" ht="14.4" customHeight="1" thickBot="1" x14ac:dyDescent="0.35">
      <c r="A145" s="374" t="s">
        <v>383</v>
      </c>
      <c r="B145" s="352">
        <v>0</v>
      </c>
      <c r="C145" s="352">
        <v>10.0067</v>
      </c>
      <c r="D145" s="353">
        <v>10.0067</v>
      </c>
      <c r="E145" s="362" t="s">
        <v>245</v>
      </c>
      <c r="F145" s="352">
        <v>0</v>
      </c>
      <c r="G145" s="353">
        <v>0</v>
      </c>
      <c r="H145" s="355">
        <v>4.9406564584124654E-324</v>
      </c>
      <c r="I145" s="352">
        <v>2.4703282292062327E-323</v>
      </c>
      <c r="J145" s="353">
        <v>2.4703282292062327E-323</v>
      </c>
      <c r="K145" s="363" t="s">
        <v>245</v>
      </c>
    </row>
    <row r="146" spans="1:11" ht="14.4" customHeight="1" thickBot="1" x14ac:dyDescent="0.35">
      <c r="A146" s="374" t="s">
        <v>384</v>
      </c>
      <c r="B146" s="352">
        <v>4.9406564584124654E-324</v>
      </c>
      <c r="C146" s="352">
        <v>3.89655</v>
      </c>
      <c r="D146" s="353">
        <v>3.89655</v>
      </c>
      <c r="E146" s="362" t="s">
        <v>251</v>
      </c>
      <c r="F146" s="352">
        <v>0</v>
      </c>
      <c r="G146" s="353">
        <v>0</v>
      </c>
      <c r="H146" s="355">
        <v>4.9406564584124654E-324</v>
      </c>
      <c r="I146" s="352">
        <v>2.4703282292062327E-323</v>
      </c>
      <c r="J146" s="353">
        <v>2.4703282292062327E-323</v>
      </c>
      <c r="K146" s="363" t="s">
        <v>245</v>
      </c>
    </row>
    <row r="147" spans="1:11" ht="14.4" customHeight="1" thickBot="1" x14ac:dyDescent="0.35">
      <c r="A147" s="374" t="s">
        <v>385</v>
      </c>
      <c r="B147" s="352">
        <v>4.9406564584124654E-324</v>
      </c>
      <c r="C147" s="352">
        <v>0.96391000000000004</v>
      </c>
      <c r="D147" s="353">
        <v>0.96391000000000004</v>
      </c>
      <c r="E147" s="362" t="s">
        <v>251</v>
      </c>
      <c r="F147" s="352">
        <v>0</v>
      </c>
      <c r="G147" s="353">
        <v>0</v>
      </c>
      <c r="H147" s="355">
        <v>4.9406564584124654E-324</v>
      </c>
      <c r="I147" s="352">
        <v>2.4703282292062327E-323</v>
      </c>
      <c r="J147" s="353">
        <v>2.4703282292062327E-323</v>
      </c>
      <c r="K147" s="363" t="s">
        <v>245</v>
      </c>
    </row>
    <row r="148" spans="1:11" ht="14.4" customHeight="1" thickBot="1" x14ac:dyDescent="0.35">
      <c r="A148" s="377" t="s">
        <v>386</v>
      </c>
      <c r="B148" s="357">
        <v>19.853716219340001</v>
      </c>
      <c r="C148" s="357">
        <v>99.943439999999995</v>
      </c>
      <c r="D148" s="358">
        <v>80.089723780659</v>
      </c>
      <c r="E148" s="364">
        <v>5.0339915659030003</v>
      </c>
      <c r="F148" s="357">
        <v>19.853716219340001</v>
      </c>
      <c r="G148" s="358">
        <v>8.2723817580579997</v>
      </c>
      <c r="H148" s="360">
        <v>4.9406564584124654E-324</v>
      </c>
      <c r="I148" s="357">
        <v>14.611359999999999</v>
      </c>
      <c r="J148" s="358">
        <v>6.3389782419409997</v>
      </c>
      <c r="K148" s="365">
        <v>0.73595088388300001</v>
      </c>
    </row>
    <row r="149" spans="1:11" ht="14.4" customHeight="1" thickBot="1" x14ac:dyDescent="0.35">
      <c r="A149" s="373" t="s">
        <v>387</v>
      </c>
      <c r="B149" s="357">
        <v>0</v>
      </c>
      <c r="C149" s="357">
        <v>-4.2999999999999999E-4</v>
      </c>
      <c r="D149" s="358">
        <v>-4.2999999999999999E-4</v>
      </c>
      <c r="E149" s="359" t="s">
        <v>245</v>
      </c>
      <c r="F149" s="357">
        <v>0</v>
      </c>
      <c r="G149" s="358">
        <v>0</v>
      </c>
      <c r="H149" s="360">
        <v>4.9406564584124654E-324</v>
      </c>
      <c r="I149" s="357">
        <v>14.611359999999999</v>
      </c>
      <c r="J149" s="358">
        <v>14.611359999999999</v>
      </c>
      <c r="K149" s="361" t="s">
        <v>245</v>
      </c>
    </row>
    <row r="150" spans="1:11" ht="14.4" customHeight="1" thickBot="1" x14ac:dyDescent="0.35">
      <c r="A150" s="374" t="s">
        <v>388</v>
      </c>
      <c r="B150" s="352">
        <v>0</v>
      </c>
      <c r="C150" s="352">
        <v>-4.2999999999999999E-4</v>
      </c>
      <c r="D150" s="353">
        <v>-4.2999999999999999E-4</v>
      </c>
      <c r="E150" s="362" t="s">
        <v>245</v>
      </c>
      <c r="F150" s="352">
        <v>0</v>
      </c>
      <c r="G150" s="353">
        <v>0</v>
      </c>
      <c r="H150" s="355">
        <v>4.9406564584124654E-324</v>
      </c>
      <c r="I150" s="352">
        <v>3.6000000000000002E-4</v>
      </c>
      <c r="J150" s="353">
        <v>3.6000000000000002E-4</v>
      </c>
      <c r="K150" s="363" t="s">
        <v>245</v>
      </c>
    </row>
    <row r="151" spans="1:11" ht="14.4" customHeight="1" thickBot="1" x14ac:dyDescent="0.35">
      <c r="A151" s="374" t="s">
        <v>389</v>
      </c>
      <c r="B151" s="352">
        <v>4.9406564584124654E-324</v>
      </c>
      <c r="C151" s="352">
        <v>4.9406564584124654E-324</v>
      </c>
      <c r="D151" s="353">
        <v>0</v>
      </c>
      <c r="E151" s="354">
        <v>1</v>
      </c>
      <c r="F151" s="352">
        <v>4.9406564584124654E-324</v>
      </c>
      <c r="G151" s="353">
        <v>0</v>
      </c>
      <c r="H151" s="355">
        <v>4.9406564584124654E-324</v>
      </c>
      <c r="I151" s="352">
        <v>14.611000000000001</v>
      </c>
      <c r="J151" s="353">
        <v>14.611000000000001</v>
      </c>
      <c r="K151" s="363" t="s">
        <v>251</v>
      </c>
    </row>
    <row r="152" spans="1:11" ht="14.4" customHeight="1" thickBot="1" x14ac:dyDescent="0.35">
      <c r="A152" s="373" t="s">
        <v>390</v>
      </c>
      <c r="B152" s="357">
        <v>19.853716219340001</v>
      </c>
      <c r="C152" s="357">
        <v>99.943870000000004</v>
      </c>
      <c r="D152" s="358">
        <v>80.090153780658994</v>
      </c>
      <c r="E152" s="364">
        <v>5.0340132243170004</v>
      </c>
      <c r="F152" s="357">
        <v>19.853716219340001</v>
      </c>
      <c r="G152" s="358">
        <v>8.2723817580579997</v>
      </c>
      <c r="H152" s="360">
        <v>4.9406564584124654E-324</v>
      </c>
      <c r="I152" s="357">
        <v>2.4703282292062327E-323</v>
      </c>
      <c r="J152" s="358">
        <v>-8.2723817580579997</v>
      </c>
      <c r="K152" s="365">
        <v>0</v>
      </c>
    </row>
    <row r="153" spans="1:11" ht="14.4" customHeight="1" thickBot="1" x14ac:dyDescent="0.35">
      <c r="A153" s="374" t="s">
        <v>391</v>
      </c>
      <c r="B153" s="352">
        <v>19.853716219340001</v>
      </c>
      <c r="C153" s="352">
        <v>10.49587</v>
      </c>
      <c r="D153" s="353">
        <v>-9.3578462193400007</v>
      </c>
      <c r="E153" s="354">
        <v>0.52866022078899999</v>
      </c>
      <c r="F153" s="352">
        <v>19.853716219340001</v>
      </c>
      <c r="G153" s="353">
        <v>8.2723817580579997</v>
      </c>
      <c r="H153" s="355">
        <v>4.9406564584124654E-324</v>
      </c>
      <c r="I153" s="352">
        <v>2.4703282292062327E-323</v>
      </c>
      <c r="J153" s="353">
        <v>-8.2723817580579997</v>
      </c>
      <c r="K153" s="356">
        <v>0</v>
      </c>
    </row>
    <row r="154" spans="1:11" ht="14.4" customHeight="1" thickBot="1" x14ac:dyDescent="0.35">
      <c r="A154" s="374" t="s">
        <v>392</v>
      </c>
      <c r="B154" s="352">
        <v>4.9406564584124654E-324</v>
      </c>
      <c r="C154" s="352">
        <v>89.447999999999993</v>
      </c>
      <c r="D154" s="353">
        <v>89.447999999999993</v>
      </c>
      <c r="E154" s="362" t="s">
        <v>251</v>
      </c>
      <c r="F154" s="352">
        <v>0</v>
      </c>
      <c r="G154" s="353">
        <v>0</v>
      </c>
      <c r="H154" s="355">
        <v>4.9406564584124654E-324</v>
      </c>
      <c r="I154" s="352">
        <v>2.4703282292062327E-323</v>
      </c>
      <c r="J154" s="353">
        <v>2.4703282292062327E-323</v>
      </c>
      <c r="K154" s="363" t="s">
        <v>245</v>
      </c>
    </row>
    <row r="155" spans="1:11" ht="14.4" customHeight="1" thickBot="1" x14ac:dyDescent="0.35">
      <c r="A155" s="371" t="s">
        <v>393</v>
      </c>
      <c r="B155" s="352">
        <v>4.9406564584124654E-324</v>
      </c>
      <c r="C155" s="352">
        <v>114.11915999999999</v>
      </c>
      <c r="D155" s="353">
        <v>114.11915999999999</v>
      </c>
      <c r="E155" s="362" t="s">
        <v>251</v>
      </c>
      <c r="F155" s="352">
        <v>4.9406564584124654E-324</v>
      </c>
      <c r="G155" s="353">
        <v>0</v>
      </c>
      <c r="H155" s="355">
        <v>4.9406564584124654E-324</v>
      </c>
      <c r="I155" s="352">
        <v>2.4703282292062327E-323</v>
      </c>
      <c r="J155" s="353">
        <v>2.4703282292062327E-323</v>
      </c>
      <c r="K155" s="356">
        <v>5</v>
      </c>
    </row>
    <row r="156" spans="1:11" ht="14.4" customHeight="1" thickBot="1" x14ac:dyDescent="0.35">
      <c r="A156" s="377" t="s">
        <v>394</v>
      </c>
      <c r="B156" s="357">
        <v>4.9406564584124654E-324</v>
      </c>
      <c r="C156" s="357">
        <v>114.11915999999999</v>
      </c>
      <c r="D156" s="358">
        <v>114.11915999999999</v>
      </c>
      <c r="E156" s="359" t="s">
        <v>251</v>
      </c>
      <c r="F156" s="357">
        <v>4.9406564584124654E-324</v>
      </c>
      <c r="G156" s="358">
        <v>0</v>
      </c>
      <c r="H156" s="360">
        <v>4.9406564584124654E-324</v>
      </c>
      <c r="I156" s="357">
        <v>2.4703282292062327E-323</v>
      </c>
      <c r="J156" s="358">
        <v>2.4703282292062327E-323</v>
      </c>
      <c r="K156" s="365">
        <v>5</v>
      </c>
    </row>
    <row r="157" spans="1:11" ht="14.4" customHeight="1" thickBot="1" x14ac:dyDescent="0.35">
      <c r="A157" s="373" t="s">
        <v>395</v>
      </c>
      <c r="B157" s="357">
        <v>4.9406564584124654E-324</v>
      </c>
      <c r="C157" s="357">
        <v>114.11915999999999</v>
      </c>
      <c r="D157" s="358">
        <v>114.11915999999999</v>
      </c>
      <c r="E157" s="359" t="s">
        <v>251</v>
      </c>
      <c r="F157" s="357">
        <v>4.9406564584124654E-324</v>
      </c>
      <c r="G157" s="358">
        <v>0</v>
      </c>
      <c r="H157" s="360">
        <v>4.9406564584124654E-324</v>
      </c>
      <c r="I157" s="357">
        <v>2.4703282292062327E-323</v>
      </c>
      <c r="J157" s="358">
        <v>2.4703282292062327E-323</v>
      </c>
      <c r="K157" s="365">
        <v>5</v>
      </c>
    </row>
    <row r="158" spans="1:11" ht="14.4" customHeight="1" thickBot="1" x14ac:dyDescent="0.35">
      <c r="A158" s="374" t="s">
        <v>396</v>
      </c>
      <c r="B158" s="352">
        <v>4.9406564584124654E-324</v>
      </c>
      <c r="C158" s="352">
        <v>114.11915999999999</v>
      </c>
      <c r="D158" s="353">
        <v>114.11915999999999</v>
      </c>
      <c r="E158" s="362" t="s">
        <v>251</v>
      </c>
      <c r="F158" s="352">
        <v>4.9406564584124654E-324</v>
      </c>
      <c r="G158" s="353">
        <v>0</v>
      </c>
      <c r="H158" s="355">
        <v>4.9406564584124654E-324</v>
      </c>
      <c r="I158" s="352">
        <v>2.4703282292062327E-323</v>
      </c>
      <c r="J158" s="353">
        <v>2.4703282292062327E-323</v>
      </c>
      <c r="K158" s="356">
        <v>5</v>
      </c>
    </row>
    <row r="159" spans="1:11" ht="14.4" customHeight="1" thickBot="1" x14ac:dyDescent="0.35">
      <c r="A159" s="370" t="s">
        <v>397</v>
      </c>
      <c r="B159" s="352">
        <v>2721.2456184256698</v>
      </c>
      <c r="C159" s="352">
        <v>2194.9801900000002</v>
      </c>
      <c r="D159" s="353">
        <v>-526.26542842566903</v>
      </c>
      <c r="E159" s="354">
        <v>0.80660862626200003</v>
      </c>
      <c r="F159" s="352">
        <v>2513.0076552310802</v>
      </c>
      <c r="G159" s="353">
        <v>1047.08652301295</v>
      </c>
      <c r="H159" s="355">
        <v>197.28211999999999</v>
      </c>
      <c r="I159" s="352">
        <v>959.49892999999997</v>
      </c>
      <c r="J159" s="353">
        <v>-87.587593012948005</v>
      </c>
      <c r="K159" s="356">
        <v>0.38181297538100001</v>
      </c>
    </row>
    <row r="160" spans="1:11" ht="14.4" customHeight="1" thickBot="1" x14ac:dyDescent="0.35">
      <c r="A160" s="375" t="s">
        <v>398</v>
      </c>
      <c r="B160" s="357">
        <v>2721.2456184256698</v>
      </c>
      <c r="C160" s="357">
        <v>2194.9801900000002</v>
      </c>
      <c r="D160" s="358">
        <v>-526.26542842566903</v>
      </c>
      <c r="E160" s="364">
        <v>0.80660862626200003</v>
      </c>
      <c r="F160" s="357">
        <v>2513.0076552310802</v>
      </c>
      <c r="G160" s="358">
        <v>1047.08652301295</v>
      </c>
      <c r="H160" s="360">
        <v>197.28211999999999</v>
      </c>
      <c r="I160" s="357">
        <v>959.49892999999997</v>
      </c>
      <c r="J160" s="358">
        <v>-87.587593012948005</v>
      </c>
      <c r="K160" s="365">
        <v>0.38181297538100001</v>
      </c>
    </row>
    <row r="161" spans="1:11" ht="14.4" customHeight="1" thickBot="1" x14ac:dyDescent="0.35">
      <c r="A161" s="377" t="s">
        <v>41</v>
      </c>
      <c r="B161" s="357">
        <v>2721.2456184256698</v>
      </c>
      <c r="C161" s="357">
        <v>2194.9801900000002</v>
      </c>
      <c r="D161" s="358">
        <v>-526.26542842566903</v>
      </c>
      <c r="E161" s="364">
        <v>0.80660862626200003</v>
      </c>
      <c r="F161" s="357">
        <v>2513.0076552310802</v>
      </c>
      <c r="G161" s="358">
        <v>1047.08652301295</v>
      </c>
      <c r="H161" s="360">
        <v>197.28211999999999</v>
      </c>
      <c r="I161" s="357">
        <v>959.49892999999997</v>
      </c>
      <c r="J161" s="358">
        <v>-87.587593012948005</v>
      </c>
      <c r="K161" s="365">
        <v>0.38181297538100001</v>
      </c>
    </row>
    <row r="162" spans="1:11" ht="14.4" customHeight="1" thickBot="1" x14ac:dyDescent="0.35">
      <c r="A162" s="373" t="s">
        <v>399</v>
      </c>
      <c r="B162" s="357">
        <v>48.045020536617997</v>
      </c>
      <c r="C162" s="357">
        <v>52.33</v>
      </c>
      <c r="D162" s="358">
        <v>4.2849794633810001</v>
      </c>
      <c r="E162" s="364">
        <v>1.0891867547459999</v>
      </c>
      <c r="F162" s="357">
        <v>54.007655231073997</v>
      </c>
      <c r="G162" s="358">
        <v>22.503189679614</v>
      </c>
      <c r="H162" s="360">
        <v>3.8069999999999999</v>
      </c>
      <c r="I162" s="357">
        <v>19.940999999999999</v>
      </c>
      <c r="J162" s="358">
        <v>-2.5621896796139998</v>
      </c>
      <c r="K162" s="365">
        <v>0.36922543507299999</v>
      </c>
    </row>
    <row r="163" spans="1:11" ht="14.4" customHeight="1" thickBot="1" x14ac:dyDescent="0.35">
      <c r="A163" s="374" t="s">
        <v>400</v>
      </c>
      <c r="B163" s="352">
        <v>48.045020536617997</v>
      </c>
      <c r="C163" s="352">
        <v>52.33</v>
      </c>
      <c r="D163" s="353">
        <v>4.2849794633810001</v>
      </c>
      <c r="E163" s="354">
        <v>1.0891867547459999</v>
      </c>
      <c r="F163" s="352">
        <v>54.007655231073997</v>
      </c>
      <c r="G163" s="353">
        <v>22.503189679614</v>
      </c>
      <c r="H163" s="355">
        <v>3.8069999999999999</v>
      </c>
      <c r="I163" s="352">
        <v>19.940999999999999</v>
      </c>
      <c r="J163" s="353">
        <v>-2.5621896796139998</v>
      </c>
      <c r="K163" s="356">
        <v>0.36922543507299999</v>
      </c>
    </row>
    <row r="164" spans="1:11" ht="14.4" customHeight="1" thickBot="1" x14ac:dyDescent="0.35">
      <c r="A164" s="373" t="s">
        <v>401</v>
      </c>
      <c r="B164" s="357">
        <v>60.200597889084001</v>
      </c>
      <c r="C164" s="357">
        <v>56.782899999999998</v>
      </c>
      <c r="D164" s="358">
        <v>-3.4176978890840002</v>
      </c>
      <c r="E164" s="364">
        <v>0.94322817365699996</v>
      </c>
      <c r="F164" s="357">
        <v>63</v>
      </c>
      <c r="G164" s="358">
        <v>26.25</v>
      </c>
      <c r="H164" s="360">
        <v>3.0423</v>
      </c>
      <c r="I164" s="357">
        <v>17.230899999999998</v>
      </c>
      <c r="J164" s="358">
        <v>-9.0190999999999999</v>
      </c>
      <c r="K164" s="365">
        <v>0.27350634920599998</v>
      </c>
    </row>
    <row r="165" spans="1:11" ht="14.4" customHeight="1" thickBot="1" x14ac:dyDescent="0.35">
      <c r="A165" s="374" t="s">
        <v>402</v>
      </c>
      <c r="B165" s="352">
        <v>60.200597889084001</v>
      </c>
      <c r="C165" s="352">
        <v>56.782899999999998</v>
      </c>
      <c r="D165" s="353">
        <v>-3.4176978890840002</v>
      </c>
      <c r="E165" s="354">
        <v>0.94322817365699996</v>
      </c>
      <c r="F165" s="352">
        <v>63</v>
      </c>
      <c r="G165" s="353">
        <v>26.25</v>
      </c>
      <c r="H165" s="355">
        <v>3.0423</v>
      </c>
      <c r="I165" s="352">
        <v>17.230899999999998</v>
      </c>
      <c r="J165" s="353">
        <v>-9.0190999999999999</v>
      </c>
      <c r="K165" s="356">
        <v>0.27350634920599998</v>
      </c>
    </row>
    <row r="166" spans="1:11" ht="14.4" customHeight="1" thickBot="1" x14ac:dyDescent="0.35">
      <c r="A166" s="373" t="s">
        <v>403</v>
      </c>
      <c r="B166" s="357">
        <v>4.9406564584124654E-324</v>
      </c>
      <c r="C166" s="357">
        <v>0.56000000000000005</v>
      </c>
      <c r="D166" s="358">
        <v>0.56000000000000005</v>
      </c>
      <c r="E166" s="359" t="s">
        <v>251</v>
      </c>
      <c r="F166" s="357">
        <v>4.9406564584124654E-324</v>
      </c>
      <c r="G166" s="358">
        <v>0</v>
      </c>
      <c r="H166" s="360">
        <v>4.9406564584124654E-324</v>
      </c>
      <c r="I166" s="357">
        <v>2.4703282292062327E-323</v>
      </c>
      <c r="J166" s="358">
        <v>2.4703282292062327E-323</v>
      </c>
      <c r="K166" s="365">
        <v>5</v>
      </c>
    </row>
    <row r="167" spans="1:11" ht="14.4" customHeight="1" thickBot="1" x14ac:dyDescent="0.35">
      <c r="A167" s="374" t="s">
        <v>404</v>
      </c>
      <c r="B167" s="352">
        <v>4.9406564584124654E-324</v>
      </c>
      <c r="C167" s="352">
        <v>0.56000000000000005</v>
      </c>
      <c r="D167" s="353">
        <v>0.56000000000000005</v>
      </c>
      <c r="E167" s="362" t="s">
        <v>251</v>
      </c>
      <c r="F167" s="352">
        <v>4.9406564584124654E-324</v>
      </c>
      <c r="G167" s="353">
        <v>0</v>
      </c>
      <c r="H167" s="355">
        <v>4.9406564584124654E-324</v>
      </c>
      <c r="I167" s="352">
        <v>2.4703282292062327E-323</v>
      </c>
      <c r="J167" s="353">
        <v>2.4703282292062327E-323</v>
      </c>
      <c r="K167" s="356">
        <v>5</v>
      </c>
    </row>
    <row r="168" spans="1:11" ht="14.4" customHeight="1" thickBot="1" x14ac:dyDescent="0.35">
      <c r="A168" s="373" t="s">
        <v>405</v>
      </c>
      <c r="B168" s="357">
        <v>357.999999999995</v>
      </c>
      <c r="C168" s="357">
        <v>317.19878</v>
      </c>
      <c r="D168" s="358">
        <v>-40.801219999994998</v>
      </c>
      <c r="E168" s="364">
        <v>0.88603011173099999</v>
      </c>
      <c r="F168" s="357">
        <v>441</v>
      </c>
      <c r="G168" s="358">
        <v>183.75</v>
      </c>
      <c r="H168" s="360">
        <v>29.223939999999999</v>
      </c>
      <c r="I168" s="357">
        <v>130.26159000000001</v>
      </c>
      <c r="J168" s="358">
        <v>-53.488410000000002</v>
      </c>
      <c r="K168" s="365">
        <v>0.29537775510199998</v>
      </c>
    </row>
    <row r="169" spans="1:11" ht="14.4" customHeight="1" thickBot="1" x14ac:dyDescent="0.35">
      <c r="A169" s="374" t="s">
        <v>406</v>
      </c>
      <c r="B169" s="352">
        <v>357.999999999995</v>
      </c>
      <c r="C169" s="352">
        <v>317.19878</v>
      </c>
      <c r="D169" s="353">
        <v>-40.801219999994998</v>
      </c>
      <c r="E169" s="354">
        <v>0.88603011173099999</v>
      </c>
      <c r="F169" s="352">
        <v>441</v>
      </c>
      <c r="G169" s="353">
        <v>183.75</v>
      </c>
      <c r="H169" s="355">
        <v>29.223939999999999</v>
      </c>
      <c r="I169" s="352">
        <v>130.26159000000001</v>
      </c>
      <c r="J169" s="353">
        <v>-53.488410000000002</v>
      </c>
      <c r="K169" s="356">
        <v>0.29537775510199998</v>
      </c>
    </row>
    <row r="170" spans="1:11" ht="14.4" customHeight="1" thickBot="1" x14ac:dyDescent="0.35">
      <c r="A170" s="373" t="s">
        <v>407</v>
      </c>
      <c r="B170" s="357">
        <v>0</v>
      </c>
      <c r="C170" s="357">
        <v>4.9406564584124654E-324</v>
      </c>
      <c r="D170" s="358">
        <v>4.9406564584124654E-324</v>
      </c>
      <c r="E170" s="359" t="s">
        <v>245</v>
      </c>
      <c r="F170" s="357">
        <v>4.9406564584124654E-324</v>
      </c>
      <c r="G170" s="358">
        <v>0</v>
      </c>
      <c r="H170" s="360">
        <v>4.9406564584124654E-324</v>
      </c>
      <c r="I170" s="357">
        <v>7.2247399999999997</v>
      </c>
      <c r="J170" s="358">
        <v>7.2247399999999997</v>
      </c>
      <c r="K170" s="361" t="s">
        <v>251</v>
      </c>
    </row>
    <row r="171" spans="1:11" ht="14.4" customHeight="1" thickBot="1" x14ac:dyDescent="0.35">
      <c r="A171" s="374" t="s">
        <v>408</v>
      </c>
      <c r="B171" s="352">
        <v>0</v>
      </c>
      <c r="C171" s="352">
        <v>4.9406564584124654E-324</v>
      </c>
      <c r="D171" s="353">
        <v>4.9406564584124654E-324</v>
      </c>
      <c r="E171" s="362" t="s">
        <v>245</v>
      </c>
      <c r="F171" s="352">
        <v>4.9406564584124654E-324</v>
      </c>
      <c r="G171" s="353">
        <v>0</v>
      </c>
      <c r="H171" s="355">
        <v>4.9406564584124654E-324</v>
      </c>
      <c r="I171" s="352">
        <v>7.2247399999999997</v>
      </c>
      <c r="J171" s="353">
        <v>7.2247399999999997</v>
      </c>
      <c r="K171" s="363" t="s">
        <v>251</v>
      </c>
    </row>
    <row r="172" spans="1:11" ht="14.4" customHeight="1" thickBot="1" x14ac:dyDescent="0.35">
      <c r="A172" s="373" t="s">
        <v>409</v>
      </c>
      <c r="B172" s="357">
        <v>2254.99999999997</v>
      </c>
      <c r="C172" s="357">
        <v>1768.10851</v>
      </c>
      <c r="D172" s="358">
        <v>-486.89148999997002</v>
      </c>
      <c r="E172" s="364">
        <v>0.78408359645199999</v>
      </c>
      <c r="F172" s="357">
        <v>1955</v>
      </c>
      <c r="G172" s="358">
        <v>814.58333333333405</v>
      </c>
      <c r="H172" s="360">
        <v>161.20887999999999</v>
      </c>
      <c r="I172" s="357">
        <v>784.84069999999997</v>
      </c>
      <c r="J172" s="358">
        <v>-29.742633333333</v>
      </c>
      <c r="K172" s="365">
        <v>0.40145304347799998</v>
      </c>
    </row>
    <row r="173" spans="1:11" ht="14.4" customHeight="1" thickBot="1" x14ac:dyDescent="0.35">
      <c r="A173" s="374" t="s">
        <v>410</v>
      </c>
      <c r="B173" s="352">
        <v>2254.99999999997</v>
      </c>
      <c r="C173" s="352">
        <v>1768.10851</v>
      </c>
      <c r="D173" s="353">
        <v>-486.89148999997002</v>
      </c>
      <c r="E173" s="354">
        <v>0.78408359645199999</v>
      </c>
      <c r="F173" s="352">
        <v>1955</v>
      </c>
      <c r="G173" s="353">
        <v>814.58333333333405</v>
      </c>
      <c r="H173" s="355">
        <v>161.20887999999999</v>
      </c>
      <c r="I173" s="352">
        <v>784.84069999999997</v>
      </c>
      <c r="J173" s="353">
        <v>-29.742633333333</v>
      </c>
      <c r="K173" s="356">
        <v>0.40145304347799998</v>
      </c>
    </row>
    <row r="174" spans="1:11" ht="14.4" customHeight="1" thickBot="1" x14ac:dyDescent="0.35">
      <c r="A174" s="378" t="s">
        <v>411</v>
      </c>
      <c r="B174" s="357">
        <v>0</v>
      </c>
      <c r="C174" s="357">
        <v>11761.84267</v>
      </c>
      <c r="D174" s="358">
        <v>11761.84267</v>
      </c>
      <c r="E174" s="359" t="s">
        <v>245</v>
      </c>
      <c r="F174" s="357">
        <v>4.9406564584124654E-324</v>
      </c>
      <c r="G174" s="358">
        <v>0</v>
      </c>
      <c r="H174" s="360">
        <v>1196.4929299999999</v>
      </c>
      <c r="I174" s="357">
        <v>5354.4003000000002</v>
      </c>
      <c r="J174" s="358">
        <v>5354.4003000000002</v>
      </c>
      <c r="K174" s="361" t="s">
        <v>251</v>
      </c>
    </row>
    <row r="175" spans="1:11" ht="14.4" customHeight="1" thickBot="1" x14ac:dyDescent="0.35">
      <c r="A175" s="375" t="s">
        <v>412</v>
      </c>
      <c r="B175" s="357">
        <v>0</v>
      </c>
      <c r="C175" s="357">
        <v>11761.84267</v>
      </c>
      <c r="D175" s="358">
        <v>11761.84267</v>
      </c>
      <c r="E175" s="359" t="s">
        <v>245</v>
      </c>
      <c r="F175" s="357">
        <v>4.9406564584124654E-324</v>
      </c>
      <c r="G175" s="358">
        <v>0</v>
      </c>
      <c r="H175" s="360">
        <v>1196.4929299999999</v>
      </c>
      <c r="I175" s="357">
        <v>5354.4003000000002</v>
      </c>
      <c r="J175" s="358">
        <v>5354.4003000000002</v>
      </c>
      <c r="K175" s="361" t="s">
        <v>251</v>
      </c>
    </row>
    <row r="176" spans="1:11" ht="14.4" customHeight="1" thickBot="1" x14ac:dyDescent="0.35">
      <c r="A176" s="377" t="s">
        <v>413</v>
      </c>
      <c r="B176" s="357">
        <v>0</v>
      </c>
      <c r="C176" s="357">
        <v>11761.84267</v>
      </c>
      <c r="D176" s="358">
        <v>11761.84267</v>
      </c>
      <c r="E176" s="359" t="s">
        <v>245</v>
      </c>
      <c r="F176" s="357">
        <v>4.9406564584124654E-324</v>
      </c>
      <c r="G176" s="358">
        <v>0</v>
      </c>
      <c r="H176" s="360">
        <v>1196.4929299999999</v>
      </c>
      <c r="I176" s="357">
        <v>5354.4003000000002</v>
      </c>
      <c r="J176" s="358">
        <v>5354.4003000000002</v>
      </c>
      <c r="K176" s="361" t="s">
        <v>251</v>
      </c>
    </row>
    <row r="177" spans="1:11" ht="14.4" customHeight="1" thickBot="1" x14ac:dyDescent="0.35">
      <c r="A177" s="373" t="s">
        <v>414</v>
      </c>
      <c r="B177" s="357">
        <v>0</v>
      </c>
      <c r="C177" s="357">
        <v>11761.84267</v>
      </c>
      <c r="D177" s="358">
        <v>11761.84267</v>
      </c>
      <c r="E177" s="359" t="s">
        <v>245</v>
      </c>
      <c r="F177" s="357">
        <v>4.9406564584124654E-324</v>
      </c>
      <c r="G177" s="358">
        <v>0</v>
      </c>
      <c r="H177" s="360">
        <v>1196.4929299999999</v>
      </c>
      <c r="I177" s="357">
        <v>5354.4003000000002</v>
      </c>
      <c r="J177" s="358">
        <v>5354.4003000000002</v>
      </c>
      <c r="K177" s="361" t="s">
        <v>251</v>
      </c>
    </row>
    <row r="178" spans="1:11" ht="14.4" customHeight="1" thickBot="1" x14ac:dyDescent="0.35">
      <c r="A178" s="374" t="s">
        <v>415</v>
      </c>
      <c r="B178" s="352">
        <v>0</v>
      </c>
      <c r="C178" s="352">
        <v>8.1549999999999994</v>
      </c>
      <c r="D178" s="353">
        <v>8.1549999999999994</v>
      </c>
      <c r="E178" s="362" t="s">
        <v>245</v>
      </c>
      <c r="F178" s="352">
        <v>4.9406564584124654E-324</v>
      </c>
      <c r="G178" s="353">
        <v>0</v>
      </c>
      <c r="H178" s="355">
        <v>4.9406564584124654E-324</v>
      </c>
      <c r="I178" s="352">
        <v>3.0910000000000002</v>
      </c>
      <c r="J178" s="353">
        <v>3.0910000000000002</v>
      </c>
      <c r="K178" s="363" t="s">
        <v>251</v>
      </c>
    </row>
    <row r="179" spans="1:11" ht="14.4" customHeight="1" thickBot="1" x14ac:dyDescent="0.35">
      <c r="A179" s="374" t="s">
        <v>416</v>
      </c>
      <c r="B179" s="352">
        <v>0</v>
      </c>
      <c r="C179" s="352">
        <v>11732.76577</v>
      </c>
      <c r="D179" s="353">
        <v>11732.76577</v>
      </c>
      <c r="E179" s="362" t="s">
        <v>245</v>
      </c>
      <c r="F179" s="352">
        <v>4.9406564584124654E-324</v>
      </c>
      <c r="G179" s="353">
        <v>0</v>
      </c>
      <c r="H179" s="355">
        <v>1196.4929299999999</v>
      </c>
      <c r="I179" s="352">
        <v>5309.1553000000004</v>
      </c>
      <c r="J179" s="353">
        <v>5309.1553000000004</v>
      </c>
      <c r="K179" s="363" t="s">
        <v>251</v>
      </c>
    </row>
    <row r="180" spans="1:11" ht="14.4" customHeight="1" thickBot="1" x14ac:dyDescent="0.35">
      <c r="A180" s="374" t="s">
        <v>417</v>
      </c>
      <c r="B180" s="352">
        <v>0</v>
      </c>
      <c r="C180" s="352">
        <v>20.921900000000001</v>
      </c>
      <c r="D180" s="353">
        <v>20.921900000000001</v>
      </c>
      <c r="E180" s="362" t="s">
        <v>245</v>
      </c>
      <c r="F180" s="352">
        <v>4.9406564584124654E-324</v>
      </c>
      <c r="G180" s="353">
        <v>0</v>
      </c>
      <c r="H180" s="355">
        <v>4.9406564584124654E-324</v>
      </c>
      <c r="I180" s="352">
        <v>42.154000000000003</v>
      </c>
      <c r="J180" s="353">
        <v>42.154000000000003</v>
      </c>
      <c r="K180" s="363" t="s">
        <v>251</v>
      </c>
    </row>
    <row r="181" spans="1:11" ht="14.4" customHeight="1" thickBot="1" x14ac:dyDescent="0.35">
      <c r="A181" s="379"/>
      <c r="B181" s="352">
        <v>17064.449555973799</v>
      </c>
      <c r="C181" s="352">
        <v>23002.030549999999</v>
      </c>
      <c r="D181" s="353">
        <v>5937.5809940261997</v>
      </c>
      <c r="E181" s="354">
        <v>1.3479503381889999</v>
      </c>
      <c r="F181" s="352">
        <v>19264.4380273151</v>
      </c>
      <c r="G181" s="353">
        <v>8026.8491780479599</v>
      </c>
      <c r="H181" s="355">
        <v>3656.91507</v>
      </c>
      <c r="I181" s="352">
        <v>12935.72928</v>
      </c>
      <c r="J181" s="353">
        <v>4908.8801019520297</v>
      </c>
      <c r="K181" s="356">
        <v>0.67148230649899998</v>
      </c>
    </row>
    <row r="182" spans="1:11" ht="14.4" customHeight="1" thickBot="1" x14ac:dyDescent="0.35">
      <c r="A182" s="380" t="s">
        <v>53</v>
      </c>
      <c r="B182" s="366">
        <v>17064.449555973701</v>
      </c>
      <c r="C182" s="366">
        <v>23002.030549999999</v>
      </c>
      <c r="D182" s="367">
        <v>5937.5809940262698</v>
      </c>
      <c r="E182" s="368" t="s">
        <v>245</v>
      </c>
      <c r="F182" s="366">
        <v>19264.4380273151</v>
      </c>
      <c r="G182" s="367">
        <v>8026.8491780479599</v>
      </c>
      <c r="H182" s="366">
        <v>3656.91507</v>
      </c>
      <c r="I182" s="366">
        <v>12935.72928</v>
      </c>
      <c r="J182" s="367">
        <v>4908.8801019520297</v>
      </c>
      <c r="K182" s="369">
        <v>0.67148230649899998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3" customWidth="1"/>
    <col min="2" max="2" width="61.109375" style="193" customWidth="1"/>
    <col min="3" max="3" width="9.5546875" style="116" customWidth="1"/>
    <col min="4" max="4" width="9.5546875" style="194" customWidth="1"/>
    <col min="5" max="5" width="2.21875" style="194" customWidth="1"/>
    <col min="6" max="6" width="9.5546875" style="195" customWidth="1"/>
    <col min="7" max="7" width="9.5546875" style="192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14" t="s">
        <v>123</v>
      </c>
      <c r="B1" s="315"/>
      <c r="C1" s="315"/>
      <c r="D1" s="315"/>
      <c r="E1" s="315"/>
      <c r="F1" s="315"/>
      <c r="G1" s="286"/>
      <c r="H1" s="316"/>
      <c r="I1" s="316"/>
    </row>
    <row r="2" spans="1:10" ht="14.4" customHeight="1" thickBot="1" x14ac:dyDescent="0.35">
      <c r="A2" s="215" t="s">
        <v>244</v>
      </c>
      <c r="B2" s="191"/>
      <c r="C2" s="191"/>
      <c r="D2" s="191"/>
      <c r="E2" s="191"/>
      <c r="F2" s="191"/>
    </row>
    <row r="3" spans="1:10" ht="14.4" customHeight="1" thickBot="1" x14ac:dyDescent="0.35">
      <c r="A3" s="215"/>
      <c r="B3" s="191"/>
      <c r="C3" s="273">
        <v>2012</v>
      </c>
      <c r="D3" s="274">
        <v>2013</v>
      </c>
      <c r="E3" s="7"/>
      <c r="F3" s="309">
        <v>2014</v>
      </c>
      <c r="G3" s="310"/>
      <c r="H3" s="310"/>
      <c r="I3" s="311"/>
    </row>
    <row r="4" spans="1:10" ht="14.4" customHeight="1" thickBot="1" x14ac:dyDescent="0.35">
      <c r="A4" s="278" t="s">
        <v>0</v>
      </c>
      <c r="B4" s="279" t="s">
        <v>243</v>
      </c>
      <c r="C4" s="312" t="s">
        <v>60</v>
      </c>
      <c r="D4" s="313"/>
      <c r="E4" s="280"/>
      <c r="F4" s="275" t="s">
        <v>60</v>
      </c>
      <c r="G4" s="276" t="s">
        <v>61</v>
      </c>
      <c r="H4" s="276" t="s">
        <v>55</v>
      </c>
      <c r="I4" s="277" t="s">
        <v>62</v>
      </c>
    </row>
    <row r="5" spans="1:10" ht="14.4" customHeight="1" x14ac:dyDescent="0.3">
      <c r="A5" s="381" t="s">
        <v>418</v>
      </c>
      <c r="B5" s="382" t="s">
        <v>419</v>
      </c>
      <c r="C5" s="383" t="s">
        <v>420</v>
      </c>
      <c r="D5" s="383" t="s">
        <v>420</v>
      </c>
      <c r="E5" s="383"/>
      <c r="F5" s="383" t="s">
        <v>420</v>
      </c>
      <c r="G5" s="383" t="s">
        <v>420</v>
      </c>
      <c r="H5" s="383" t="s">
        <v>420</v>
      </c>
      <c r="I5" s="384" t="s">
        <v>420</v>
      </c>
      <c r="J5" s="385" t="s">
        <v>56</v>
      </c>
    </row>
    <row r="6" spans="1:10" ht="14.4" customHeight="1" x14ac:dyDescent="0.3">
      <c r="A6" s="381" t="s">
        <v>418</v>
      </c>
      <c r="B6" s="382" t="s">
        <v>254</v>
      </c>
      <c r="C6" s="383">
        <v>14.953239999999999</v>
      </c>
      <c r="D6" s="383">
        <v>18.422650000000001</v>
      </c>
      <c r="E6" s="383"/>
      <c r="F6" s="383">
        <v>17.738349999999997</v>
      </c>
      <c r="G6" s="383">
        <v>18.903704374207916</v>
      </c>
      <c r="H6" s="383">
        <v>-1.1653543742079187</v>
      </c>
      <c r="I6" s="384">
        <v>0.93835312110583358</v>
      </c>
      <c r="J6" s="385" t="s">
        <v>1</v>
      </c>
    </row>
    <row r="7" spans="1:10" ht="14.4" customHeight="1" x14ac:dyDescent="0.3">
      <c r="A7" s="381" t="s">
        <v>418</v>
      </c>
      <c r="B7" s="382" t="s">
        <v>255</v>
      </c>
      <c r="C7" s="383">
        <v>0.47899999999999998</v>
      </c>
      <c r="D7" s="383">
        <v>2.4827900000000001</v>
      </c>
      <c r="E7" s="383"/>
      <c r="F7" s="383">
        <v>4.3144999999999998</v>
      </c>
      <c r="G7" s="383">
        <v>3.7496395164804164</v>
      </c>
      <c r="H7" s="383">
        <v>0.5648604835195834</v>
      </c>
      <c r="I7" s="384">
        <v>1.1506439435142788</v>
      </c>
      <c r="J7" s="385" t="s">
        <v>1</v>
      </c>
    </row>
    <row r="8" spans="1:10" ht="14.4" customHeight="1" x14ac:dyDescent="0.3">
      <c r="A8" s="381" t="s">
        <v>418</v>
      </c>
      <c r="B8" s="382" t="s">
        <v>256</v>
      </c>
      <c r="C8" s="383" t="s">
        <v>420</v>
      </c>
      <c r="D8" s="383">
        <v>1.7714399999999999</v>
      </c>
      <c r="E8" s="383"/>
      <c r="F8" s="383">
        <v>0.39301000000000003</v>
      </c>
      <c r="G8" s="383">
        <v>1.0592338602941667</v>
      </c>
      <c r="H8" s="383">
        <v>-0.66622386029416658</v>
      </c>
      <c r="I8" s="384">
        <v>0.37103232320278612</v>
      </c>
      <c r="J8" s="385" t="s">
        <v>1</v>
      </c>
    </row>
    <row r="9" spans="1:10" ht="14.4" customHeight="1" x14ac:dyDescent="0.3">
      <c r="A9" s="381" t="s">
        <v>418</v>
      </c>
      <c r="B9" s="382" t="s">
        <v>421</v>
      </c>
      <c r="C9" s="383">
        <v>15.432239999999998</v>
      </c>
      <c r="D9" s="383">
        <v>22.676880000000001</v>
      </c>
      <c r="E9" s="383"/>
      <c r="F9" s="383">
        <v>22.445859999999996</v>
      </c>
      <c r="G9" s="383">
        <v>23.712577750982501</v>
      </c>
      <c r="H9" s="383">
        <v>-1.2667177509825045</v>
      </c>
      <c r="I9" s="384">
        <v>0.94658034380382705</v>
      </c>
      <c r="J9" s="385" t="s">
        <v>422</v>
      </c>
    </row>
    <row r="11" spans="1:10" ht="14.4" customHeight="1" x14ac:dyDescent="0.3">
      <c r="A11" s="381" t="s">
        <v>418</v>
      </c>
      <c r="B11" s="382" t="s">
        <v>419</v>
      </c>
      <c r="C11" s="383" t="s">
        <v>420</v>
      </c>
      <c r="D11" s="383" t="s">
        <v>420</v>
      </c>
      <c r="E11" s="383"/>
      <c r="F11" s="383" t="s">
        <v>420</v>
      </c>
      <c r="G11" s="383" t="s">
        <v>420</v>
      </c>
      <c r="H11" s="383" t="s">
        <v>420</v>
      </c>
      <c r="I11" s="384" t="s">
        <v>420</v>
      </c>
      <c r="J11" s="385" t="s">
        <v>56</v>
      </c>
    </row>
    <row r="12" spans="1:10" ht="14.4" customHeight="1" x14ac:dyDescent="0.3">
      <c r="A12" s="381" t="s">
        <v>423</v>
      </c>
      <c r="B12" s="382" t="s">
        <v>424</v>
      </c>
      <c r="C12" s="383" t="s">
        <v>420</v>
      </c>
      <c r="D12" s="383" t="s">
        <v>420</v>
      </c>
      <c r="E12" s="383"/>
      <c r="F12" s="383" t="s">
        <v>420</v>
      </c>
      <c r="G12" s="383" t="s">
        <v>420</v>
      </c>
      <c r="H12" s="383" t="s">
        <v>420</v>
      </c>
      <c r="I12" s="384" t="s">
        <v>420</v>
      </c>
      <c r="J12" s="385" t="s">
        <v>0</v>
      </c>
    </row>
    <row r="13" spans="1:10" ht="14.4" customHeight="1" x14ac:dyDescent="0.3">
      <c r="A13" s="381" t="s">
        <v>423</v>
      </c>
      <c r="B13" s="382" t="s">
        <v>254</v>
      </c>
      <c r="C13" s="383">
        <v>14.953239999999999</v>
      </c>
      <c r="D13" s="383">
        <v>18.422650000000001</v>
      </c>
      <c r="E13" s="383"/>
      <c r="F13" s="383">
        <v>17.738349999999997</v>
      </c>
      <c r="G13" s="383">
        <v>18.903704374207916</v>
      </c>
      <c r="H13" s="383">
        <v>-1.1653543742079187</v>
      </c>
      <c r="I13" s="384">
        <v>0.93835312110583358</v>
      </c>
      <c r="J13" s="385" t="s">
        <v>1</v>
      </c>
    </row>
    <row r="14" spans="1:10" ht="14.4" customHeight="1" x14ac:dyDescent="0.3">
      <c r="A14" s="381" t="s">
        <v>423</v>
      </c>
      <c r="B14" s="382" t="s">
        <v>255</v>
      </c>
      <c r="C14" s="383">
        <v>0.47899999999999998</v>
      </c>
      <c r="D14" s="383">
        <v>2.4827900000000001</v>
      </c>
      <c r="E14" s="383"/>
      <c r="F14" s="383">
        <v>4.3144999999999998</v>
      </c>
      <c r="G14" s="383">
        <v>3.7496395164804164</v>
      </c>
      <c r="H14" s="383">
        <v>0.5648604835195834</v>
      </c>
      <c r="I14" s="384">
        <v>1.1506439435142788</v>
      </c>
      <c r="J14" s="385" t="s">
        <v>1</v>
      </c>
    </row>
    <row r="15" spans="1:10" ht="14.4" customHeight="1" x14ac:dyDescent="0.3">
      <c r="A15" s="381" t="s">
        <v>423</v>
      </c>
      <c r="B15" s="382" t="s">
        <v>256</v>
      </c>
      <c r="C15" s="383" t="s">
        <v>420</v>
      </c>
      <c r="D15" s="383">
        <v>1.7714399999999999</v>
      </c>
      <c r="E15" s="383"/>
      <c r="F15" s="383">
        <v>0.39301000000000003</v>
      </c>
      <c r="G15" s="383">
        <v>1.0592338602941667</v>
      </c>
      <c r="H15" s="383">
        <v>-0.66622386029416658</v>
      </c>
      <c r="I15" s="384">
        <v>0.37103232320278612</v>
      </c>
      <c r="J15" s="385" t="s">
        <v>1</v>
      </c>
    </row>
    <row r="16" spans="1:10" ht="14.4" customHeight="1" x14ac:dyDescent="0.3">
      <c r="A16" s="381" t="s">
        <v>423</v>
      </c>
      <c r="B16" s="382" t="s">
        <v>425</v>
      </c>
      <c r="C16" s="383">
        <v>15.432239999999998</v>
      </c>
      <c r="D16" s="383">
        <v>22.676880000000001</v>
      </c>
      <c r="E16" s="383"/>
      <c r="F16" s="383">
        <v>22.445859999999996</v>
      </c>
      <c r="G16" s="383">
        <v>23.712577750982501</v>
      </c>
      <c r="H16" s="383">
        <v>-1.2667177509825045</v>
      </c>
      <c r="I16" s="384">
        <v>0.94658034380382705</v>
      </c>
      <c r="J16" s="385" t="s">
        <v>426</v>
      </c>
    </row>
    <row r="17" spans="1:10" ht="14.4" customHeight="1" x14ac:dyDescent="0.3">
      <c r="A17" s="381" t="s">
        <v>420</v>
      </c>
      <c r="B17" s="382" t="s">
        <v>420</v>
      </c>
      <c r="C17" s="383" t="s">
        <v>420</v>
      </c>
      <c r="D17" s="383" t="s">
        <v>420</v>
      </c>
      <c r="E17" s="383"/>
      <c r="F17" s="383" t="s">
        <v>420</v>
      </c>
      <c r="G17" s="383" t="s">
        <v>420</v>
      </c>
      <c r="H17" s="383" t="s">
        <v>420</v>
      </c>
      <c r="I17" s="384" t="s">
        <v>420</v>
      </c>
      <c r="J17" s="385" t="s">
        <v>427</v>
      </c>
    </row>
    <row r="18" spans="1:10" ht="14.4" customHeight="1" x14ac:dyDescent="0.3">
      <c r="A18" s="381" t="s">
        <v>418</v>
      </c>
      <c r="B18" s="382" t="s">
        <v>421</v>
      </c>
      <c r="C18" s="383">
        <v>15.432239999999998</v>
      </c>
      <c r="D18" s="383">
        <v>22.676880000000001</v>
      </c>
      <c r="E18" s="383"/>
      <c r="F18" s="383">
        <v>22.445859999999996</v>
      </c>
      <c r="G18" s="383">
        <v>23.712577750982501</v>
      </c>
      <c r="H18" s="383">
        <v>-1.2667177509825045</v>
      </c>
      <c r="I18" s="384">
        <v>0.94658034380382705</v>
      </c>
      <c r="J18" s="385" t="s">
        <v>422</v>
      </c>
    </row>
  </sheetData>
  <mergeCells count="3">
    <mergeCell ref="F3:I3"/>
    <mergeCell ref="C4:D4"/>
    <mergeCell ref="A1:I1"/>
  </mergeCells>
  <conditionalFormatting sqref="F10 F19:F65537">
    <cfRule type="cellIs" dxfId="36" priority="18" stopIfTrue="1" operator="greaterThan">
      <formula>1</formula>
    </cfRule>
  </conditionalFormatting>
  <conditionalFormatting sqref="H5:H9">
    <cfRule type="expression" dxfId="35" priority="14">
      <formula>$H5&gt;0</formula>
    </cfRule>
  </conditionalFormatting>
  <conditionalFormatting sqref="I5:I9">
    <cfRule type="expression" dxfId="34" priority="15">
      <formula>$I5&gt;1</formula>
    </cfRule>
  </conditionalFormatting>
  <conditionalFormatting sqref="B5:B9">
    <cfRule type="expression" dxfId="33" priority="11">
      <formula>OR($J5="NS",$J5="SumaNS",$J5="Účet")</formula>
    </cfRule>
  </conditionalFormatting>
  <conditionalFormatting sqref="B5:D9 F5:I9">
    <cfRule type="expression" dxfId="32" priority="17">
      <formula>AND($J5&lt;&gt;"",$J5&lt;&gt;"mezeraKL")</formula>
    </cfRule>
  </conditionalFormatting>
  <conditionalFormatting sqref="B5:D9 F5:I9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0" priority="13">
      <formula>OR($J5="SumaNS",$J5="NS")</formula>
    </cfRule>
  </conditionalFormatting>
  <conditionalFormatting sqref="A5:A9">
    <cfRule type="expression" dxfId="29" priority="9">
      <formula>AND($J5&lt;&gt;"mezeraKL",$J5&lt;&gt;"")</formula>
    </cfRule>
  </conditionalFormatting>
  <conditionalFormatting sqref="A5:A9">
    <cfRule type="expression" dxfId="28" priority="10">
      <formula>AND($J5&lt;&gt;"",$J5&lt;&gt;"mezeraKL")</formula>
    </cfRule>
  </conditionalFormatting>
  <conditionalFormatting sqref="H11:H18">
    <cfRule type="expression" dxfId="27" priority="5">
      <formula>$H11&gt;0</formula>
    </cfRule>
  </conditionalFormatting>
  <conditionalFormatting sqref="A11:A18">
    <cfRule type="expression" dxfId="26" priority="2">
      <formula>AND($J11&lt;&gt;"mezeraKL",$J11&lt;&gt;"")</formula>
    </cfRule>
  </conditionalFormatting>
  <conditionalFormatting sqref="I11:I18">
    <cfRule type="expression" dxfId="25" priority="6">
      <formula>$I11&gt;1</formula>
    </cfRule>
  </conditionalFormatting>
  <conditionalFormatting sqref="B11:B18">
    <cfRule type="expression" dxfId="24" priority="1">
      <formula>OR($J11="NS",$J11="SumaNS",$J11="Účet")</formula>
    </cfRule>
  </conditionalFormatting>
  <conditionalFormatting sqref="A11:D18 F11:I18">
    <cfRule type="expression" dxfId="23" priority="8">
      <formula>AND($J11&lt;&gt;"",$J11&lt;&gt;"mezeraKL")</formula>
    </cfRule>
  </conditionalFormatting>
  <conditionalFormatting sqref="B11:D18 F11:I18">
    <cfRule type="expression" dxfId="22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1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4" bestFit="1" customWidth="1" collapsed="1"/>
    <col min="4" max="4" width="18.77734375" style="198" customWidth="1"/>
    <col min="5" max="5" width="9" style="194" bestFit="1" customWidth="1"/>
    <col min="6" max="6" width="18.77734375" style="198" customWidth="1"/>
    <col min="7" max="7" width="5" style="194" customWidth="1"/>
    <col min="8" max="8" width="12.44140625" style="194" hidden="1" customWidth="1" outlineLevel="1"/>
    <col min="9" max="9" width="8.5546875" style="194" hidden="1" customWidth="1" outlineLevel="1"/>
    <col min="10" max="10" width="25.77734375" style="194" customWidth="1" collapsed="1"/>
    <col min="11" max="11" width="8.77734375" style="194" customWidth="1"/>
    <col min="12" max="13" width="7.77734375" style="192" customWidth="1"/>
    <col min="14" max="14" width="11.109375" style="192" customWidth="1"/>
    <col min="15" max="16384" width="8.88671875" style="116"/>
  </cols>
  <sheetData>
    <row r="1" spans="1:14" ht="18.600000000000001" customHeight="1" thickBot="1" x14ac:dyDescent="0.4">
      <c r="A1" s="321" t="s">
        <v>144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</row>
    <row r="2" spans="1:14" ht="14.4" customHeight="1" thickBot="1" x14ac:dyDescent="0.35">
      <c r="A2" s="215" t="s">
        <v>244</v>
      </c>
      <c r="B2" s="62"/>
      <c r="C2" s="196"/>
      <c r="D2" s="196"/>
      <c r="E2" s="196"/>
      <c r="F2" s="196"/>
      <c r="G2" s="196"/>
      <c r="H2" s="196"/>
      <c r="I2" s="196"/>
      <c r="J2" s="196"/>
      <c r="K2" s="196"/>
      <c r="L2" s="197"/>
      <c r="M2" s="197"/>
      <c r="N2" s="197"/>
    </row>
    <row r="3" spans="1:14" ht="14.4" customHeight="1" thickBot="1" x14ac:dyDescent="0.35">
      <c r="A3" s="62"/>
      <c r="B3" s="62"/>
      <c r="C3" s="317"/>
      <c r="D3" s="318"/>
      <c r="E3" s="318"/>
      <c r="F3" s="318"/>
      <c r="G3" s="318"/>
      <c r="H3" s="318"/>
      <c r="I3" s="318"/>
      <c r="J3" s="319" t="s">
        <v>114</v>
      </c>
      <c r="K3" s="320"/>
      <c r="L3" s="84">
        <f>IF(M3&lt;&gt;0,N3/M3,0)</f>
        <v>79.978612149920565</v>
      </c>
      <c r="M3" s="84">
        <f>SUBTOTAL(9,M5:M1048576)</f>
        <v>215.49999999999997</v>
      </c>
      <c r="N3" s="85">
        <f>SUBTOTAL(9,N5:N1048576)</f>
        <v>17235.390918307879</v>
      </c>
    </row>
    <row r="4" spans="1:14" s="193" customFormat="1" ht="14.4" customHeight="1" thickBot="1" x14ac:dyDescent="0.35">
      <c r="A4" s="386" t="s">
        <v>4</v>
      </c>
      <c r="B4" s="387" t="s">
        <v>5</v>
      </c>
      <c r="C4" s="387" t="s">
        <v>0</v>
      </c>
      <c r="D4" s="387" t="s">
        <v>6</v>
      </c>
      <c r="E4" s="387" t="s">
        <v>7</v>
      </c>
      <c r="F4" s="387" t="s">
        <v>1</v>
      </c>
      <c r="G4" s="387" t="s">
        <v>8</v>
      </c>
      <c r="H4" s="387" t="s">
        <v>9</v>
      </c>
      <c r="I4" s="387" t="s">
        <v>10</v>
      </c>
      <c r="J4" s="388" t="s">
        <v>11</v>
      </c>
      <c r="K4" s="388" t="s">
        <v>12</v>
      </c>
      <c r="L4" s="389" t="s">
        <v>127</v>
      </c>
      <c r="M4" s="389" t="s">
        <v>13</v>
      </c>
      <c r="N4" s="390" t="s">
        <v>138</v>
      </c>
    </row>
    <row r="5" spans="1:14" ht="14.4" customHeight="1" x14ac:dyDescent="0.3">
      <c r="A5" s="393" t="s">
        <v>418</v>
      </c>
      <c r="B5" s="394" t="s">
        <v>419</v>
      </c>
      <c r="C5" s="395" t="s">
        <v>423</v>
      </c>
      <c r="D5" s="396" t="s">
        <v>498</v>
      </c>
      <c r="E5" s="395" t="s">
        <v>428</v>
      </c>
      <c r="F5" s="396" t="s">
        <v>499</v>
      </c>
      <c r="G5" s="395" t="s">
        <v>429</v>
      </c>
      <c r="H5" s="395" t="s">
        <v>430</v>
      </c>
      <c r="I5" s="395" t="s">
        <v>431</v>
      </c>
      <c r="J5" s="395" t="s">
        <v>432</v>
      </c>
      <c r="K5" s="395" t="s">
        <v>433</v>
      </c>
      <c r="L5" s="397">
        <v>104.51999999999991</v>
      </c>
      <c r="M5" s="397">
        <v>1</v>
      </c>
      <c r="N5" s="398">
        <v>104.51999999999991</v>
      </c>
    </row>
    <row r="6" spans="1:14" ht="14.4" customHeight="1" x14ac:dyDescent="0.3">
      <c r="A6" s="399" t="s">
        <v>418</v>
      </c>
      <c r="B6" s="400" t="s">
        <v>419</v>
      </c>
      <c r="C6" s="401" t="s">
        <v>423</v>
      </c>
      <c r="D6" s="402" t="s">
        <v>498</v>
      </c>
      <c r="E6" s="401" t="s">
        <v>428</v>
      </c>
      <c r="F6" s="402" t="s">
        <v>499</v>
      </c>
      <c r="G6" s="401" t="s">
        <v>429</v>
      </c>
      <c r="H6" s="401" t="s">
        <v>434</v>
      </c>
      <c r="I6" s="401" t="s">
        <v>435</v>
      </c>
      <c r="J6" s="401" t="s">
        <v>436</v>
      </c>
      <c r="K6" s="401" t="s">
        <v>437</v>
      </c>
      <c r="L6" s="403">
        <v>21.897569358549703</v>
      </c>
      <c r="M6" s="403">
        <v>23</v>
      </c>
      <c r="N6" s="404">
        <v>503.64409524664313</v>
      </c>
    </row>
    <row r="7" spans="1:14" ht="14.4" customHeight="1" x14ac:dyDescent="0.3">
      <c r="A7" s="399" t="s">
        <v>418</v>
      </c>
      <c r="B7" s="400" t="s">
        <v>419</v>
      </c>
      <c r="C7" s="401" t="s">
        <v>423</v>
      </c>
      <c r="D7" s="402" t="s">
        <v>498</v>
      </c>
      <c r="E7" s="401" t="s">
        <v>428</v>
      </c>
      <c r="F7" s="402" t="s">
        <v>499</v>
      </c>
      <c r="G7" s="401" t="s">
        <v>429</v>
      </c>
      <c r="H7" s="401" t="s">
        <v>438</v>
      </c>
      <c r="I7" s="401" t="s">
        <v>168</v>
      </c>
      <c r="J7" s="401" t="s">
        <v>439</v>
      </c>
      <c r="K7" s="401"/>
      <c r="L7" s="403">
        <v>381.70972335410738</v>
      </c>
      <c r="M7" s="403">
        <v>17</v>
      </c>
      <c r="N7" s="404">
        <v>6489.0652970198253</v>
      </c>
    </row>
    <row r="8" spans="1:14" ht="14.4" customHeight="1" x14ac:dyDescent="0.3">
      <c r="A8" s="399" t="s">
        <v>418</v>
      </c>
      <c r="B8" s="400" t="s">
        <v>419</v>
      </c>
      <c r="C8" s="401" t="s">
        <v>423</v>
      </c>
      <c r="D8" s="402" t="s">
        <v>498</v>
      </c>
      <c r="E8" s="401" t="s">
        <v>428</v>
      </c>
      <c r="F8" s="402" t="s">
        <v>499</v>
      </c>
      <c r="G8" s="401" t="s">
        <v>429</v>
      </c>
      <c r="H8" s="401" t="s">
        <v>440</v>
      </c>
      <c r="I8" s="401" t="s">
        <v>168</v>
      </c>
      <c r="J8" s="401" t="s">
        <v>441</v>
      </c>
      <c r="K8" s="401" t="s">
        <v>442</v>
      </c>
      <c r="L8" s="403">
        <v>33.66040663504409</v>
      </c>
      <c r="M8" s="403">
        <v>1</v>
      </c>
      <c r="N8" s="404">
        <v>33.66040663504409</v>
      </c>
    </row>
    <row r="9" spans="1:14" ht="14.4" customHeight="1" x14ac:dyDescent="0.3">
      <c r="A9" s="399" t="s">
        <v>418</v>
      </c>
      <c r="B9" s="400" t="s">
        <v>419</v>
      </c>
      <c r="C9" s="401" t="s">
        <v>423</v>
      </c>
      <c r="D9" s="402" t="s">
        <v>498</v>
      </c>
      <c r="E9" s="401" t="s">
        <v>428</v>
      </c>
      <c r="F9" s="402" t="s">
        <v>499</v>
      </c>
      <c r="G9" s="401" t="s">
        <v>429</v>
      </c>
      <c r="H9" s="401" t="s">
        <v>443</v>
      </c>
      <c r="I9" s="401" t="s">
        <v>168</v>
      </c>
      <c r="J9" s="401" t="s">
        <v>444</v>
      </c>
      <c r="K9" s="401"/>
      <c r="L9" s="403">
        <v>133.10005898755898</v>
      </c>
      <c r="M9" s="403">
        <v>2</v>
      </c>
      <c r="N9" s="404">
        <v>266.20011797511796</v>
      </c>
    </row>
    <row r="10" spans="1:14" ht="14.4" customHeight="1" x14ac:dyDescent="0.3">
      <c r="A10" s="399" t="s">
        <v>418</v>
      </c>
      <c r="B10" s="400" t="s">
        <v>419</v>
      </c>
      <c r="C10" s="401" t="s">
        <v>423</v>
      </c>
      <c r="D10" s="402" t="s">
        <v>498</v>
      </c>
      <c r="E10" s="401" t="s">
        <v>428</v>
      </c>
      <c r="F10" s="402" t="s">
        <v>499</v>
      </c>
      <c r="G10" s="401" t="s">
        <v>429</v>
      </c>
      <c r="H10" s="401" t="s">
        <v>445</v>
      </c>
      <c r="I10" s="401" t="s">
        <v>446</v>
      </c>
      <c r="J10" s="401" t="s">
        <v>447</v>
      </c>
      <c r="K10" s="401" t="s">
        <v>448</v>
      </c>
      <c r="L10" s="403">
        <v>50.43</v>
      </c>
      <c r="M10" s="403">
        <v>1</v>
      </c>
      <c r="N10" s="404">
        <v>50.43</v>
      </c>
    </row>
    <row r="11" spans="1:14" ht="14.4" customHeight="1" x14ac:dyDescent="0.3">
      <c r="A11" s="399" t="s">
        <v>418</v>
      </c>
      <c r="B11" s="400" t="s">
        <v>419</v>
      </c>
      <c r="C11" s="401" t="s">
        <v>423</v>
      </c>
      <c r="D11" s="402" t="s">
        <v>498</v>
      </c>
      <c r="E11" s="401" t="s">
        <v>428</v>
      </c>
      <c r="F11" s="402" t="s">
        <v>499</v>
      </c>
      <c r="G11" s="401" t="s">
        <v>429</v>
      </c>
      <c r="H11" s="401" t="s">
        <v>449</v>
      </c>
      <c r="I11" s="401" t="s">
        <v>168</v>
      </c>
      <c r="J11" s="401" t="s">
        <v>450</v>
      </c>
      <c r="K11" s="401"/>
      <c r="L11" s="403">
        <v>8.107007185757185</v>
      </c>
      <c r="M11" s="403">
        <v>150</v>
      </c>
      <c r="N11" s="404">
        <v>1216.0510778635778</v>
      </c>
    </row>
    <row r="12" spans="1:14" ht="14.4" customHeight="1" x14ac:dyDescent="0.3">
      <c r="A12" s="399" t="s">
        <v>418</v>
      </c>
      <c r="B12" s="400" t="s">
        <v>419</v>
      </c>
      <c r="C12" s="401" t="s">
        <v>423</v>
      </c>
      <c r="D12" s="402" t="s">
        <v>498</v>
      </c>
      <c r="E12" s="401" t="s">
        <v>428</v>
      </c>
      <c r="F12" s="402" t="s">
        <v>499</v>
      </c>
      <c r="G12" s="401" t="s">
        <v>429</v>
      </c>
      <c r="H12" s="401" t="s">
        <v>451</v>
      </c>
      <c r="I12" s="401" t="s">
        <v>168</v>
      </c>
      <c r="J12" s="401" t="s">
        <v>452</v>
      </c>
      <c r="K12" s="401" t="s">
        <v>453</v>
      </c>
      <c r="L12" s="403">
        <v>344.85015283140285</v>
      </c>
      <c r="M12" s="403">
        <v>4</v>
      </c>
      <c r="N12" s="404">
        <v>1379.4006113256114</v>
      </c>
    </row>
    <row r="13" spans="1:14" ht="14.4" customHeight="1" x14ac:dyDescent="0.3">
      <c r="A13" s="399" t="s">
        <v>418</v>
      </c>
      <c r="B13" s="400" t="s">
        <v>419</v>
      </c>
      <c r="C13" s="401" t="s">
        <v>423</v>
      </c>
      <c r="D13" s="402" t="s">
        <v>498</v>
      </c>
      <c r="E13" s="401" t="s">
        <v>428</v>
      </c>
      <c r="F13" s="402" t="s">
        <v>499</v>
      </c>
      <c r="G13" s="401" t="s">
        <v>429</v>
      </c>
      <c r="H13" s="401" t="s">
        <v>454</v>
      </c>
      <c r="I13" s="401" t="s">
        <v>168</v>
      </c>
      <c r="J13" s="401" t="s">
        <v>455</v>
      </c>
      <c r="K13" s="401"/>
      <c r="L13" s="403">
        <v>256.97390174886647</v>
      </c>
      <c r="M13" s="403">
        <v>7</v>
      </c>
      <c r="N13" s="404">
        <v>1798.8173122420653</v>
      </c>
    </row>
    <row r="14" spans="1:14" ht="14.4" customHeight="1" x14ac:dyDescent="0.3">
      <c r="A14" s="399" t="s">
        <v>418</v>
      </c>
      <c r="B14" s="400" t="s">
        <v>419</v>
      </c>
      <c r="C14" s="401" t="s">
        <v>423</v>
      </c>
      <c r="D14" s="402" t="s">
        <v>498</v>
      </c>
      <c r="E14" s="401" t="s">
        <v>456</v>
      </c>
      <c r="F14" s="402" t="s">
        <v>500</v>
      </c>
      <c r="G14" s="401"/>
      <c r="H14" s="401" t="s">
        <v>457</v>
      </c>
      <c r="I14" s="401" t="s">
        <v>458</v>
      </c>
      <c r="J14" s="401" t="s">
        <v>459</v>
      </c>
      <c r="K14" s="401" t="s">
        <v>460</v>
      </c>
      <c r="L14" s="403">
        <v>46.14</v>
      </c>
      <c r="M14" s="403">
        <v>1</v>
      </c>
      <c r="N14" s="404">
        <v>46.14</v>
      </c>
    </row>
    <row r="15" spans="1:14" ht="14.4" customHeight="1" x14ac:dyDescent="0.3">
      <c r="A15" s="399" t="s">
        <v>418</v>
      </c>
      <c r="B15" s="400" t="s">
        <v>419</v>
      </c>
      <c r="C15" s="401" t="s">
        <v>423</v>
      </c>
      <c r="D15" s="402" t="s">
        <v>498</v>
      </c>
      <c r="E15" s="401" t="s">
        <v>456</v>
      </c>
      <c r="F15" s="402" t="s">
        <v>500</v>
      </c>
      <c r="G15" s="401" t="s">
        <v>429</v>
      </c>
      <c r="H15" s="401" t="s">
        <v>461</v>
      </c>
      <c r="I15" s="401" t="s">
        <v>461</v>
      </c>
      <c r="J15" s="401" t="s">
        <v>462</v>
      </c>
      <c r="K15" s="401" t="s">
        <v>463</v>
      </c>
      <c r="L15" s="403">
        <v>610.95000000000005</v>
      </c>
      <c r="M15" s="403">
        <v>0.1</v>
      </c>
      <c r="N15" s="404">
        <v>61.095000000000006</v>
      </c>
    </row>
    <row r="16" spans="1:14" ht="14.4" customHeight="1" x14ac:dyDescent="0.3">
      <c r="A16" s="399" t="s">
        <v>418</v>
      </c>
      <c r="B16" s="400" t="s">
        <v>419</v>
      </c>
      <c r="C16" s="401" t="s">
        <v>423</v>
      </c>
      <c r="D16" s="402" t="s">
        <v>498</v>
      </c>
      <c r="E16" s="401" t="s">
        <v>456</v>
      </c>
      <c r="F16" s="402" t="s">
        <v>500</v>
      </c>
      <c r="G16" s="401" t="s">
        <v>429</v>
      </c>
      <c r="H16" s="401" t="s">
        <v>464</v>
      </c>
      <c r="I16" s="401" t="s">
        <v>465</v>
      </c>
      <c r="J16" s="401" t="s">
        <v>466</v>
      </c>
      <c r="K16" s="401" t="s">
        <v>467</v>
      </c>
      <c r="L16" s="403">
        <v>2760.08</v>
      </c>
      <c r="M16" s="403">
        <v>0.19999999999999987</v>
      </c>
      <c r="N16" s="404">
        <v>552.01599999999962</v>
      </c>
    </row>
    <row r="17" spans="1:14" ht="14.4" customHeight="1" x14ac:dyDescent="0.3">
      <c r="A17" s="399" t="s">
        <v>418</v>
      </c>
      <c r="B17" s="400" t="s">
        <v>419</v>
      </c>
      <c r="C17" s="401" t="s">
        <v>423</v>
      </c>
      <c r="D17" s="402" t="s">
        <v>498</v>
      </c>
      <c r="E17" s="401" t="s">
        <v>456</v>
      </c>
      <c r="F17" s="402" t="s">
        <v>500</v>
      </c>
      <c r="G17" s="401" t="s">
        <v>429</v>
      </c>
      <c r="H17" s="401" t="s">
        <v>468</v>
      </c>
      <c r="I17" s="401" t="s">
        <v>469</v>
      </c>
      <c r="J17" s="401" t="s">
        <v>470</v>
      </c>
      <c r="K17" s="401" t="s">
        <v>471</v>
      </c>
      <c r="L17" s="403">
        <v>49.45</v>
      </c>
      <c r="M17" s="403">
        <v>2</v>
      </c>
      <c r="N17" s="404">
        <v>98.9</v>
      </c>
    </row>
    <row r="18" spans="1:14" ht="14.4" customHeight="1" x14ac:dyDescent="0.3">
      <c r="A18" s="399" t="s">
        <v>418</v>
      </c>
      <c r="B18" s="400" t="s">
        <v>419</v>
      </c>
      <c r="C18" s="401" t="s">
        <v>423</v>
      </c>
      <c r="D18" s="402" t="s">
        <v>498</v>
      </c>
      <c r="E18" s="401" t="s">
        <v>456</v>
      </c>
      <c r="F18" s="402" t="s">
        <v>500</v>
      </c>
      <c r="G18" s="401" t="s">
        <v>429</v>
      </c>
      <c r="H18" s="401" t="s">
        <v>472</v>
      </c>
      <c r="I18" s="401" t="s">
        <v>472</v>
      </c>
      <c r="J18" s="401" t="s">
        <v>473</v>
      </c>
      <c r="K18" s="401" t="s">
        <v>474</v>
      </c>
      <c r="L18" s="403">
        <v>1079.105</v>
      </c>
      <c r="M18" s="403">
        <v>1</v>
      </c>
      <c r="N18" s="404">
        <v>1079.105</v>
      </c>
    </row>
    <row r="19" spans="1:14" ht="14.4" customHeight="1" x14ac:dyDescent="0.3">
      <c r="A19" s="399" t="s">
        <v>418</v>
      </c>
      <c r="B19" s="400" t="s">
        <v>419</v>
      </c>
      <c r="C19" s="401" t="s">
        <v>423</v>
      </c>
      <c r="D19" s="402" t="s">
        <v>498</v>
      </c>
      <c r="E19" s="401" t="s">
        <v>456</v>
      </c>
      <c r="F19" s="402" t="s">
        <v>500</v>
      </c>
      <c r="G19" s="401" t="s">
        <v>429</v>
      </c>
      <c r="H19" s="401" t="s">
        <v>475</v>
      </c>
      <c r="I19" s="401" t="s">
        <v>475</v>
      </c>
      <c r="J19" s="401" t="s">
        <v>476</v>
      </c>
      <c r="K19" s="401" t="s">
        <v>477</v>
      </c>
      <c r="L19" s="403">
        <v>12339.57</v>
      </c>
      <c r="M19" s="403">
        <v>0.1</v>
      </c>
      <c r="N19" s="404">
        <v>1233.9570000000001</v>
      </c>
    </row>
    <row r="20" spans="1:14" ht="14.4" customHeight="1" x14ac:dyDescent="0.3">
      <c r="A20" s="399" t="s">
        <v>418</v>
      </c>
      <c r="B20" s="400" t="s">
        <v>419</v>
      </c>
      <c r="C20" s="401" t="s">
        <v>423</v>
      </c>
      <c r="D20" s="402" t="s">
        <v>498</v>
      </c>
      <c r="E20" s="401" t="s">
        <v>456</v>
      </c>
      <c r="F20" s="402" t="s">
        <v>500</v>
      </c>
      <c r="G20" s="401" t="s">
        <v>429</v>
      </c>
      <c r="H20" s="401" t="s">
        <v>478</v>
      </c>
      <c r="I20" s="401" t="s">
        <v>478</v>
      </c>
      <c r="J20" s="401" t="s">
        <v>479</v>
      </c>
      <c r="K20" s="401" t="s">
        <v>480</v>
      </c>
      <c r="L20" s="403">
        <v>11261.389999999998</v>
      </c>
      <c r="M20" s="403">
        <v>0.1</v>
      </c>
      <c r="N20" s="404">
        <v>1126.1389999999999</v>
      </c>
    </row>
    <row r="21" spans="1:14" ht="14.4" customHeight="1" x14ac:dyDescent="0.3">
      <c r="A21" s="399" t="s">
        <v>418</v>
      </c>
      <c r="B21" s="400" t="s">
        <v>419</v>
      </c>
      <c r="C21" s="401" t="s">
        <v>423</v>
      </c>
      <c r="D21" s="402" t="s">
        <v>498</v>
      </c>
      <c r="E21" s="401" t="s">
        <v>456</v>
      </c>
      <c r="F21" s="402" t="s">
        <v>500</v>
      </c>
      <c r="G21" s="401" t="s">
        <v>481</v>
      </c>
      <c r="H21" s="401" t="s">
        <v>482</v>
      </c>
      <c r="I21" s="401" t="s">
        <v>483</v>
      </c>
      <c r="J21" s="401" t="s">
        <v>484</v>
      </c>
      <c r="K21" s="401" t="s">
        <v>485</v>
      </c>
      <c r="L21" s="403">
        <v>117.59000000000003</v>
      </c>
      <c r="M21" s="403">
        <v>1</v>
      </c>
      <c r="N21" s="404">
        <v>117.59000000000003</v>
      </c>
    </row>
    <row r="22" spans="1:14" ht="14.4" customHeight="1" x14ac:dyDescent="0.3">
      <c r="A22" s="399" t="s">
        <v>418</v>
      </c>
      <c r="B22" s="400" t="s">
        <v>419</v>
      </c>
      <c r="C22" s="401" t="s">
        <v>423</v>
      </c>
      <c r="D22" s="402" t="s">
        <v>498</v>
      </c>
      <c r="E22" s="401" t="s">
        <v>456</v>
      </c>
      <c r="F22" s="402" t="s">
        <v>500</v>
      </c>
      <c r="G22" s="401" t="s">
        <v>481</v>
      </c>
      <c r="H22" s="401" t="s">
        <v>486</v>
      </c>
      <c r="I22" s="401" t="s">
        <v>487</v>
      </c>
      <c r="J22" s="401" t="s">
        <v>488</v>
      </c>
      <c r="K22" s="401" t="s">
        <v>489</v>
      </c>
      <c r="L22" s="403">
        <v>75.22</v>
      </c>
      <c r="M22" s="403">
        <v>1</v>
      </c>
      <c r="N22" s="404">
        <v>75.22</v>
      </c>
    </row>
    <row r="23" spans="1:14" ht="14.4" customHeight="1" x14ac:dyDescent="0.3">
      <c r="A23" s="399" t="s">
        <v>418</v>
      </c>
      <c r="B23" s="400" t="s">
        <v>419</v>
      </c>
      <c r="C23" s="401" t="s">
        <v>423</v>
      </c>
      <c r="D23" s="402" t="s">
        <v>498</v>
      </c>
      <c r="E23" s="401" t="s">
        <v>456</v>
      </c>
      <c r="F23" s="402" t="s">
        <v>500</v>
      </c>
      <c r="G23" s="401" t="s">
        <v>481</v>
      </c>
      <c r="H23" s="401" t="s">
        <v>490</v>
      </c>
      <c r="I23" s="401" t="s">
        <v>491</v>
      </c>
      <c r="J23" s="401" t="s">
        <v>492</v>
      </c>
      <c r="K23" s="401" t="s">
        <v>493</v>
      </c>
      <c r="L23" s="403">
        <v>106.1</v>
      </c>
      <c r="M23" s="403">
        <v>1</v>
      </c>
      <c r="N23" s="404">
        <v>106.1</v>
      </c>
    </row>
    <row r="24" spans="1:14" ht="14.4" customHeight="1" thickBot="1" x14ac:dyDescent="0.35">
      <c r="A24" s="405" t="s">
        <v>418</v>
      </c>
      <c r="B24" s="406" t="s">
        <v>419</v>
      </c>
      <c r="C24" s="407" t="s">
        <v>423</v>
      </c>
      <c r="D24" s="408" t="s">
        <v>498</v>
      </c>
      <c r="E24" s="407" t="s">
        <v>456</v>
      </c>
      <c r="F24" s="408" t="s">
        <v>500</v>
      </c>
      <c r="G24" s="407" t="s">
        <v>481</v>
      </c>
      <c r="H24" s="407" t="s">
        <v>494</v>
      </c>
      <c r="I24" s="407" t="s">
        <v>495</v>
      </c>
      <c r="J24" s="407" t="s">
        <v>496</v>
      </c>
      <c r="K24" s="407" t="s">
        <v>497</v>
      </c>
      <c r="L24" s="409">
        <v>448.66999999999996</v>
      </c>
      <c r="M24" s="409">
        <v>2</v>
      </c>
      <c r="N24" s="410">
        <v>897.33999999999992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3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6" customWidth="1"/>
    <col min="2" max="2" width="10" style="192" customWidth="1"/>
    <col min="3" max="3" width="5.5546875" style="195" customWidth="1"/>
    <col min="4" max="4" width="10" style="192" customWidth="1"/>
    <col min="5" max="5" width="5.5546875" style="195" customWidth="1"/>
    <col min="6" max="6" width="10" style="192" customWidth="1"/>
    <col min="7" max="16384" width="8.88671875" style="116"/>
  </cols>
  <sheetData>
    <row r="1" spans="1:6" ht="37.200000000000003" customHeight="1" thickBot="1" x14ac:dyDescent="0.4">
      <c r="A1" s="322" t="s">
        <v>145</v>
      </c>
      <c r="B1" s="323"/>
      <c r="C1" s="323"/>
      <c r="D1" s="323"/>
      <c r="E1" s="323"/>
      <c r="F1" s="323"/>
    </row>
    <row r="2" spans="1:6" ht="14.4" customHeight="1" thickBot="1" x14ac:dyDescent="0.35">
      <c r="A2" s="215" t="s">
        <v>244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24" t="s">
        <v>116</v>
      </c>
      <c r="C3" s="325"/>
      <c r="D3" s="326" t="s">
        <v>115</v>
      </c>
      <c r="E3" s="325"/>
      <c r="F3" s="72" t="s">
        <v>3</v>
      </c>
    </row>
    <row r="4" spans="1:6" ht="14.4" customHeight="1" thickBot="1" x14ac:dyDescent="0.35">
      <c r="A4" s="411" t="s">
        <v>128</v>
      </c>
      <c r="B4" s="412" t="s">
        <v>14</v>
      </c>
      <c r="C4" s="413" t="s">
        <v>2</v>
      </c>
      <c r="D4" s="412" t="s">
        <v>14</v>
      </c>
      <c r="E4" s="413" t="s">
        <v>2</v>
      </c>
      <c r="F4" s="414" t="s">
        <v>14</v>
      </c>
    </row>
    <row r="5" spans="1:6" ht="14.4" customHeight="1" thickBot="1" x14ac:dyDescent="0.35">
      <c r="A5" s="423" t="s">
        <v>501</v>
      </c>
      <c r="B5" s="391">
        <v>46.14</v>
      </c>
      <c r="C5" s="415">
        <v>3.713809673290995E-2</v>
      </c>
      <c r="D5" s="391">
        <v>1196.25</v>
      </c>
      <c r="E5" s="415">
        <v>0.96286190326708998</v>
      </c>
      <c r="F5" s="392">
        <v>1242.3900000000001</v>
      </c>
    </row>
    <row r="6" spans="1:6" ht="14.4" customHeight="1" thickBot="1" x14ac:dyDescent="0.35">
      <c r="A6" s="419" t="s">
        <v>3</v>
      </c>
      <c r="B6" s="420">
        <v>46.14</v>
      </c>
      <c r="C6" s="421">
        <v>3.713809673290995E-2</v>
      </c>
      <c r="D6" s="420">
        <v>1196.25</v>
      </c>
      <c r="E6" s="421">
        <v>0.96286190326708998</v>
      </c>
      <c r="F6" s="422">
        <v>1242.3900000000001</v>
      </c>
    </row>
    <row r="7" spans="1:6" ht="14.4" customHeight="1" thickBot="1" x14ac:dyDescent="0.35"/>
    <row r="8" spans="1:6" ht="14.4" customHeight="1" x14ac:dyDescent="0.3">
      <c r="A8" s="429" t="s">
        <v>502</v>
      </c>
      <c r="B8" s="397">
        <v>46.14</v>
      </c>
      <c r="C8" s="416">
        <v>1</v>
      </c>
      <c r="D8" s="397"/>
      <c r="E8" s="416">
        <v>0</v>
      </c>
      <c r="F8" s="398">
        <v>46.14</v>
      </c>
    </row>
    <row r="9" spans="1:6" ht="14.4" customHeight="1" x14ac:dyDescent="0.3">
      <c r="A9" s="430" t="s">
        <v>503</v>
      </c>
      <c r="B9" s="403"/>
      <c r="C9" s="425">
        <v>0</v>
      </c>
      <c r="D9" s="403">
        <v>106.1</v>
      </c>
      <c r="E9" s="425">
        <v>1</v>
      </c>
      <c r="F9" s="404">
        <v>106.1</v>
      </c>
    </row>
    <row r="10" spans="1:6" ht="14.4" customHeight="1" x14ac:dyDescent="0.3">
      <c r="A10" s="430" t="s">
        <v>504</v>
      </c>
      <c r="B10" s="403"/>
      <c r="C10" s="425">
        <v>0</v>
      </c>
      <c r="D10" s="403">
        <v>897.33999999999992</v>
      </c>
      <c r="E10" s="425">
        <v>1</v>
      </c>
      <c r="F10" s="404">
        <v>897.33999999999992</v>
      </c>
    </row>
    <row r="11" spans="1:6" ht="14.4" customHeight="1" x14ac:dyDescent="0.3">
      <c r="A11" s="430" t="s">
        <v>505</v>
      </c>
      <c r="B11" s="403"/>
      <c r="C11" s="425">
        <v>0</v>
      </c>
      <c r="D11" s="403">
        <v>117.59000000000003</v>
      </c>
      <c r="E11" s="425">
        <v>1</v>
      </c>
      <c r="F11" s="404">
        <v>117.59000000000003</v>
      </c>
    </row>
    <row r="12" spans="1:6" ht="14.4" customHeight="1" thickBot="1" x14ac:dyDescent="0.35">
      <c r="A12" s="431" t="s">
        <v>506</v>
      </c>
      <c r="B12" s="426"/>
      <c r="C12" s="427">
        <v>0</v>
      </c>
      <c r="D12" s="426">
        <v>75.22</v>
      </c>
      <c r="E12" s="427">
        <v>1</v>
      </c>
      <c r="F12" s="428">
        <v>75.22</v>
      </c>
    </row>
    <row r="13" spans="1:6" ht="14.4" customHeight="1" thickBot="1" x14ac:dyDescent="0.35">
      <c r="A13" s="419" t="s">
        <v>3</v>
      </c>
      <c r="B13" s="420">
        <v>46.14</v>
      </c>
      <c r="C13" s="421">
        <v>3.7138096732909957E-2</v>
      </c>
      <c r="D13" s="420">
        <v>1196.25</v>
      </c>
      <c r="E13" s="421">
        <v>0.96286190326709009</v>
      </c>
      <c r="F13" s="422">
        <v>1242.3899999999999</v>
      </c>
    </row>
  </sheetData>
  <mergeCells count="3">
    <mergeCell ref="A1:F1"/>
    <mergeCell ref="B3:C3"/>
    <mergeCell ref="D3:E3"/>
  </mergeCells>
  <conditionalFormatting sqref="C5:C1048576">
    <cfRule type="cellIs" dxfId="20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2014-04-11T12:47:33Z</cp:lastPrinted>
  <dcterms:created xsi:type="dcterms:W3CDTF">2013-04-17T20:15:29Z</dcterms:created>
  <dcterms:modified xsi:type="dcterms:W3CDTF">2014-06-18T07:49:04Z</dcterms:modified>
</cp:coreProperties>
</file>