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Detail" sheetId="345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6" hidden="1">'ZV Vykáz.-A Detail'!$A$5:$P$5</definedName>
    <definedName name="_xlnm._FilterDatabase" localSheetId="18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16" i="383" l="1"/>
  <c r="A11" i="383"/>
  <c r="C14" i="414"/>
  <c r="D14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8" i="414"/>
  <c r="A7" i="414"/>
  <c r="A14" i="414"/>
  <c r="A4" i="414"/>
  <c r="A6" i="339" l="1"/>
  <c r="A5" i="339"/>
  <c r="C17" i="414"/>
  <c r="D4" i="414"/>
  <c r="D17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H3" i="387"/>
  <c r="G3" i="387"/>
  <c r="F3" i="387"/>
  <c r="N3" i="220"/>
  <c r="L3" i="220" s="1"/>
  <c r="C20" i="414"/>
  <c r="D20" i="414"/>
  <c r="F13" i="339" l="1"/>
  <c r="E13" i="339"/>
  <c r="E15" i="339" s="1"/>
  <c r="H12" i="339"/>
  <c r="G12" i="339"/>
  <c r="A4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<sst xmlns="http://schemas.openxmlformats.org/spreadsheetml/2006/main" count="8477" uniqueCount="1621">
  <si>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</si>
  <si>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</si>
  <si>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</si>
  <si>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</si>
  <si>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</si>
  <si>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</si>
  <si>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</si>
  <si>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</si>
  <si>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</si>
  <si>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</si>
  <si>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</si>
  <si>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</si>
  <si>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</si>
  <si>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</si>
  <si>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</si>
  <si>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</si>
  <si>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</si>
  <si>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</si>
  <si>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</si>
  <si>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</si>
  <si>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</si>
  <si>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</si>
  <si>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</si>
  <si>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</si>
  <si>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</si>
  <si>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</si>
  <si>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</si>
  <si>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</si>
  <si>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</si>
  <si>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</si>
  <si>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</si>
  <si>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</si>
  <si>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</si>
  <si>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</si>
  <si>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</si>
  <si>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</si>
  <si>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</si>
  <si>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</si>
  <si>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</si>
  <si>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</si>
  <si>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</si>
  <si>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</si>
  <si>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</si>
  <si>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</si>
  <si>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</si>
  <si>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</si>
  <si>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</si>
  <si>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</si>
  <si>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</si>
  <si>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</si>
  <si>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</si>
  <si>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</si>
  <si>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</si>
  <si>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</si>
  <si>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</si>
  <si>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</si>
  <si>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</si>
  <si>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</si>
  <si>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</si>
  <si>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</si>
  <si>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</si>
  <si>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</si>
  <si>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</si>
  <si>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</si>
  <si>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</si>
  <si>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</si>
  <si>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</si>
  <si>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</si>
  <si>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</si>
  <si>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</si>
  <si>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</si>
  <si>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</si>
  <si>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</si>
  <si>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</si>
  <si>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</si>
  <si>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</si>
  <si>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</si>
  <si>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</si>
  <si>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</si>
  <si>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</si>
  <si>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</si>
  <si>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</si>
  <si>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</si>
  <si>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</si>
  <si>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</si>
  <si>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</si>
  <si>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</si>
  <si>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</si>
  <si>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</si>
  <si>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</si>
  <si>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</si>
  <si>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</si>
  <si>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</si>
  <si>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</si>
  <si>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</si>
  <si>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</si>
  <si>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</si>
  <si>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</si>
  <si>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</si>
  <si>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</si>
  <si>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</si>
  <si>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</si>
  <si>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</si>
  <si>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</si>
  <si>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</si>
  <si>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</si>
  <si>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</si>
  <si>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</si>
  <si>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</si>
  <si>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</si>
  <si>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</si>
  <si>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</si>
  <si>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</si>
  <si>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</si>
  <si>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</si>
  <si>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</si>
  <si>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</si>
  <si>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</si>
  <si>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</si>
  <si>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</si>
  <si>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</si>
  <si>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</si>
  <si>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</si>
  <si>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</si>
  <si>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</si>
  <si>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</si>
  <si>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</si>
  <si>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</si>
  <si>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</si>
  <si>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</si>
  <si>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</si>
  <si>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</si>
  <si>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</si>
  <si>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</si>
  <si>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</si>
  <si>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</si>
  <si>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</si>
  <si>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</si>
  <si>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</si>
  <si>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</si>
  <si>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</si>
  <si>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</si>
  <si>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</si>
  <si>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</si>
  <si>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</si>
  <si>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</si>
  <si>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</si>
  <si>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</si>
  <si>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</si>
  <si>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</si>
  <si>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</si>
  <si>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</si>
  <si>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</si>
  <si>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</si>
  <si>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</si>
  <si>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</si>
  <si>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</si>
  <si>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</si>
  <si>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</si>
  <si>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</si>
  <si>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</si>
  <si>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</si>
  <si>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</si>
  <si>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</si>
  <si>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</si>
  <si>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</si>
  <si>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</si>
  <si>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</si>
  <si>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</si>
  <si>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</si>
  <si>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</si>
  <si>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</si>
  <si>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</si>
  <si>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</si>
  <si>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</si>
  <si>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</si>
  <si>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</si>
  <si>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</si>
  <si>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</si>
  <si>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</si>
  <si>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</si>
  <si>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</si>
  <si>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</si>
  <si>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</si>
  <si>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</si>
  <si>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</si>
  <si>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</si>
  <si>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</si>
  <si>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</si>
  <si>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</si>
  <si>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</si>
  <si>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</si>
  <si>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</si>
  <si>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</si>
  <si>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</si>
  <si>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</si>
  <si>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</si>
  <si>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</si>
  <si>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</si>
  <si>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</si>
  <si>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</si>
  <si>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</si>
  <si>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</si>
  <si>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</si>
  <si>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</si>
  <si>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</si>
  <si>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</si>
  <si>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</si>
  <si>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</si>
  <si>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</si>
  <si>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</si>
  <si>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</si>
  <si>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</si>
  <si>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</si>
  <si>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</si>
  <si>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</si>
  <si>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</si>
  <si>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</si>
  <si>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</si>
  <si>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</si>
  <si>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</si>
  <si>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</si>
  <si>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</si>
  <si>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</si>
  <si>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</si>
  <si>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</si>
  <si>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</si>
  <si>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</si>
  <si>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</si>
  <si>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</si>
  <si>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</si>
  <si>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</si>
  <si>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</si>
  <si>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</si>
  <si>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</si>
  <si>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</si>
  <si>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</si>
  <si>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</si>
  <si>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</si>
  <si>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</si>
  <si>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</si>
  <si>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</si>
  <si>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</si>
  <si>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</si>
  <si>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</si>
  <si>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</si>
  <si>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</si>
  <si>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</si>
  <si>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</si>
  <si>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</si>
  <si>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</si>
  <si>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</si>
  <si>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</si>
  <si>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</si>
  <si>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</si>
  <si>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</si>
  <si>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</si>
  <si>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</si>
  <si>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</si>
  <si>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</si>
  <si>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</si>
  <si>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</si>
  <si>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</si>
  <si>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</si>
  <si>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</si>
  <si>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</si>
  <si>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</si>
  <si>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</si>
  <si>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</si>
  <si>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</si>
  <si>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</si>
  <si>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</si>
  <si>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</si>
  <si>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</si>
  <si>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</si>
  <si>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</si>
  <si>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</si>
  <si>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</si>
  <si>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</si>
  <si>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</si>
  <si>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</si>
  <si>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</si>
  <si>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</si>
  <si>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</si>
  <si>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</si>
  <si>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</si>
  <si>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</si>
  <si>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</si>
  <si>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</si>
  <si>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</si>
  <si>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</si>
  <si>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</si>
  <si>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</si>
  <si>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</si>
  <si>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</si>
  <si>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</si>
  <si>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</si>
  <si>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</si>
  <si>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</si>
  <si>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</si>
  <si>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</si>
  <si>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</si>
  <si>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</si>
  <si>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</si>
  <si>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</si>
  <si>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</si>
  <si>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</si>
  <si>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</si>
  <si>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</si>
  <si>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</si>
  <si>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</si>
  <si>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</si>
  <si>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</si>
  <si>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</si>
  <si>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</si>
  <si>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</si>
  <si>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</si>
  <si>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</si>
  <si>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</si>
  <si>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</si>
  <si>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</si>
  <si>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</si>
  <si>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</si>
  <si>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</si>
  <si>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</si>
  <si>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</si>
  <si>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</si>
  <si>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</si>
  <si>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</si>
  <si>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</si>
  <si>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</si>
  <si>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</si>
  <si>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</si>
  <si>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</si>
  <si>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</si>
  <si>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</si>
  <si>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</si>
  <si>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</si>
  <si>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</si>
  <si>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</si>
  <si>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</si>
  <si>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</si>
  <si>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</si>
  <si>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</si>
  <si>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</si>
  <si>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</si>
  <si>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</si>
  <si>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</si>
  <si>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</si>
  <si>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</si>
  <si>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</si>
  <si>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</si>
  <si>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</si>
  <si>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</si>
  <si>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</si>
  <si>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</si>
  <si>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55110004     odpisy DHM - zdravot.techn. z odpisů</t>
  </si>
  <si>
    <t>55110005     odpisy DHM - ostatní z odpisů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</si>
  <si>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</si>
  <si>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</si>
  <si>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</si>
  <si>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</si>
  <si>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</si>
  <si>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</si>
  <si>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</si>
  <si>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</si>
  <si>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</si>
  <si>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</si>
  <si>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</si>
  <si>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</si>
  <si>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</si>
  <si>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</si>
  <si>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</si>
  <si>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</si>
  <si>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</si>
  <si>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</si>
  <si>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</si>
  <si>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</si>
  <si>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</si>
  <si>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</si>
  <si>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</si>
  <si>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</si>
  <si>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</si>
  <si>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</si>
  <si>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</si>
  <si>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</si>
  <si>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</si>
  <si>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</si>
  <si>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</si>
  <si>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</si>
  <si>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</si>
  <si>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</si>
  <si>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</si>
  <si>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</si>
  <si>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</si>
  <si>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</si>
  <si>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</si>
  <si>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</si>
  <si>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</si>
  <si>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</si>
  <si>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</si>
  <si>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</si>
  <si>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</si>
  <si>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</si>
  <si>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64924549     ost. provozní služby (validace, atd...)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</si>
  <si>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</si>
  <si>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</si>
  <si>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</si>
  <si>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</si>
  <si>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</si>
  <si>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</si>
  <si>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</si>
  <si>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</si>
  <si>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</si>
  <si>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</si>
  <si>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</si>
  <si>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</si>
  <si>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</si>
  <si>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</si>
  <si>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</si>
  <si>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</si>
  <si>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</si>
  <si>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</si>
  <si>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</si>
  <si>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</si>
  <si>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</si>
  <si>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</si>
  <si>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</si>
  <si>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</si>
  <si>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</si>
  <si>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</si>
  <si>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</si>
  <si>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</si>
  <si>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</si>
  <si>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</si>
  <si>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</si>
  <si>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</si>
  <si>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</si>
  <si>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</si>
  <si>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</si>
  <si>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</si>
  <si>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</si>
  <si>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</si>
  <si>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</si>
  <si>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</si>
  <si>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</si>
  <si>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</si>
  <si>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</si>
  <si>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</si>
  <si>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</si>
  <si>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841498</t>
  </si>
  <si>
    <t>Carbosorb tbl.20-blistr</t>
  </si>
  <si>
    <t>900321</t>
  </si>
  <si>
    <t>KL PRIPRAVEK</t>
  </si>
  <si>
    <t>155911</t>
  </si>
  <si>
    <t>PEROXID VODIKU 3%</t>
  </si>
  <si>
    <t>LIQ  1X100ML</t>
  </si>
  <si>
    <t>500038</t>
  </si>
  <si>
    <t>KL OBAL</t>
  </si>
  <si>
    <t>lékovky, kelímky</t>
  </si>
  <si>
    <t>921176</t>
  </si>
  <si>
    <t>KL Paraffinum perliq. 800g  HVLP</t>
  </si>
  <si>
    <t>848992</t>
  </si>
  <si>
    <t>119658</t>
  </si>
  <si>
    <t>FEBICHOL</t>
  </si>
  <si>
    <t>POR CPS MOL50X100MG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</si>
  <si>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</si>
  <si>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</si>
  <si>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</si>
  <si>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</si>
  <si>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</si>
  <si>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</si>
  <si>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</si>
  <si>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202924</t>
  </si>
  <si>
    <t>ENDIARON</t>
  </si>
  <si>
    <t>POR TBL FLM 10X250MG</t>
  </si>
  <si>
    <t>50113013</t>
  </si>
  <si>
    <t>132953</t>
  </si>
  <si>
    <t>32953</t>
  </si>
  <si>
    <t>DOXYHEXAL TABS</t>
  </si>
  <si>
    <t>TBL 10X100MG</t>
  </si>
  <si>
    <t>96414</t>
  </si>
  <si>
    <t>GENTAMICIN LEK 80 MG/2 ML</t>
  </si>
  <si>
    <t>INJ SOL 10X2ML/80MG</t>
  </si>
  <si>
    <t>102427</t>
  </si>
  <si>
    <t>2427</t>
  </si>
  <si>
    <t>ENTIZOL</t>
  </si>
  <si>
    <t>TBL 20X250MG</t>
  </si>
  <si>
    <t>105951</t>
  </si>
  <si>
    <t>5951</t>
  </si>
  <si>
    <t>AMOKSIKLAV 1G</t>
  </si>
  <si>
    <t>TBL OBD 14X1GM</t>
  </si>
  <si>
    <t>106264</t>
  </si>
  <si>
    <t>6264</t>
  </si>
  <si>
    <t>SUMETROLIM</t>
  </si>
  <si>
    <t>TBL 20X480MG</t>
  </si>
  <si>
    <t>131654</t>
  </si>
  <si>
    <t>CEFTAZIDIM KABI 1 GM</t>
  </si>
  <si>
    <t>INJ PLV SOL 10X1GM</t>
  </si>
  <si>
    <t>183487</t>
  </si>
  <si>
    <t>83487</t>
  </si>
  <si>
    <t>MERONEM 500MG I.V.</t>
  </si>
  <si>
    <t>INJ SIC 10X500MG</t>
  </si>
  <si>
    <t>192289</t>
  </si>
  <si>
    <t>92289</t>
  </si>
  <si>
    <t>EDICIN 0,5GM</t>
  </si>
  <si>
    <t>INJ.SICC.1X500MG</t>
  </si>
  <si>
    <t>850012</t>
  </si>
  <si>
    <t>154748</t>
  </si>
  <si>
    <t>NITROFURANTOIN - RATIOPHARM 100 MG</t>
  </si>
  <si>
    <t>POR CPS PRO 50X100MG</t>
  </si>
  <si>
    <t>185524</t>
  </si>
  <si>
    <t>85524</t>
  </si>
  <si>
    <t>AMOKSIKLAV</t>
  </si>
  <si>
    <t>TBL OBD 21X375MG</t>
  </si>
  <si>
    <t>25746</t>
  </si>
  <si>
    <t>INVANZ 1 G</t>
  </si>
  <si>
    <t>INF PLV SOL 1X1GM</t>
  </si>
  <si>
    <t>196416</t>
  </si>
  <si>
    <t>96416</t>
  </si>
  <si>
    <t>AMOKSIKLAV FORTE 312,5 MG/5ML SUSPENZE</t>
  </si>
  <si>
    <t>POR PLV SUS 100ML</t>
  </si>
  <si>
    <t>160041</t>
  </si>
  <si>
    <t>LINEZOLID TEVA 2 MG/ML</t>
  </si>
  <si>
    <t>INF SOL 10X300ML/600MG II</t>
  </si>
  <si>
    <t>193477</t>
  </si>
  <si>
    <t>ZINFORO 600 MG</t>
  </si>
  <si>
    <t>INF PLV CSL 10X600MG</t>
  </si>
  <si>
    <t>P</t>
  </si>
  <si>
    <t>176360</t>
  </si>
  <si>
    <t>76360</t>
  </si>
  <si>
    <t>ZINACEF AD INJ.</t>
  </si>
  <si>
    <t>INJ SIC 1X1.5GM</t>
  </si>
  <si>
    <t>117041</t>
  </si>
  <si>
    <t>17041</t>
  </si>
  <si>
    <t>CEFOBID 1 G</t>
  </si>
  <si>
    <t>INJ SIC 1X1GM</t>
  </si>
  <si>
    <t>126127</t>
  </si>
  <si>
    <t>26127</t>
  </si>
  <si>
    <t>TYGACIL 50 MG</t>
  </si>
  <si>
    <t>INF PLV SOL 10X50MG/5ML</t>
  </si>
  <si>
    <t>115273</t>
  </si>
  <si>
    <t>15273</t>
  </si>
  <si>
    <t>SULPERAZON 2 G IM/IV</t>
  </si>
  <si>
    <t>INJ 1X(1GM+1GM)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</si>
  <si>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</si>
  <si>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</si>
  <si>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</si>
  <si>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</si>
  <si>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</si>
  <si>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</si>
  <si>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</si>
  <si>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</si>
  <si>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</si>
  <si>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</si>
  <si>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</si>
  <si>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</si>
  <si>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J01AA02 - Doxycyklin</t>
  </si>
  <si>
    <t>J01DD12 - Cefoperazon</t>
  </si>
  <si>
    <t>J01FF01 - Klindamycin</t>
  </si>
  <si>
    <t>J01DD62 - Cefoperazon, kombinace</t>
  </si>
  <si>
    <t>J01CR02 - Amoxicilin a enzymový inhibitor</t>
  </si>
  <si>
    <t>J01AA12 - Tigecyklin</t>
  </si>
  <si>
    <t>J01XA02 - Teikoplanin</t>
  </si>
  <si>
    <t>J01DC02 - Cefuroxim</t>
  </si>
  <si>
    <t>J01AA02</t>
  </si>
  <si>
    <t>POR TBL NOB 10X100MG</t>
  </si>
  <si>
    <t>J01AA12</t>
  </si>
  <si>
    <t>J01CR02</t>
  </si>
  <si>
    <t>AMOKSIKLAV 1 G</t>
  </si>
  <si>
    <t>POR TBL FLM 14X1GM</t>
  </si>
  <si>
    <t>AMOKSIKLAV 375 MG</t>
  </si>
  <si>
    <t>POR TBL FLM 21X375MG</t>
  </si>
  <si>
    <t>J01DC02</t>
  </si>
  <si>
    <t>ZINACEF 1,5 G</t>
  </si>
  <si>
    <t>INJ PLV SOL 1X1.5GM</t>
  </si>
  <si>
    <t>J01DD12</t>
  </si>
  <si>
    <t>INJ PLV SOL 1X1GM</t>
  </si>
  <si>
    <t>J01DD62</t>
  </si>
  <si>
    <t>INJ PLV SOL 1X(1GM+1GM)</t>
  </si>
  <si>
    <t>J01FF01</t>
  </si>
  <si>
    <t>POR CPS DUR 16X150MG</t>
  </si>
  <si>
    <t>J01XA02</t>
  </si>
  <si>
    <t>TARGOCID 200 MG</t>
  </si>
  <si>
    <t>INJ+POR PSO LQF 1X200MG</t>
  </si>
  <si>
    <t>Přehled plnění pozitivního listu - spotřeba léčivých přípravků - orientační přehled</t>
  </si>
  <si>
    <t>40 - Ústav mikrobiologie</t>
  </si>
  <si>
    <t>4041 - mikrobiologie - laboratoř</t>
  </si>
  <si>
    <t>ZA321</t>
  </si>
  <si>
    <t>Kompresa gáza 7,5 cm x 7,5 cm / 100 ks 17 nití, 8 vrstev 06002</t>
  </si>
  <si>
    <t>ZA429</t>
  </si>
  <si>
    <t>Obinadlo elastické idealtex   8 cm x 5 m 931061</t>
  </si>
  <si>
    <t>ZA446</t>
  </si>
  <si>
    <t>Vata buničitá přířezy 20 x 30 cm 1230200129</t>
  </si>
  <si>
    <t>ZB404</t>
  </si>
  <si>
    <t>Náplast cosmos 8 cm x 1m 5403353</t>
  </si>
  <si>
    <t>ZC100</t>
  </si>
  <si>
    <t>Vata buničitá dělená 2 role / 500 ks 40 x 50 mm 1230200310</t>
  </si>
  <si>
    <t>ZC854</t>
  </si>
  <si>
    <t xml:space="preserve">Kompresa NT 7,5 x 7,5 cm / 2 ks sterilní 26510 </t>
  </si>
  <si>
    <t>ZL684</t>
  </si>
  <si>
    <t>Náplast santiband standard poinjekční jednotl. baleno 19 mm x 72 mm 652</t>
  </si>
  <si>
    <t>ZL790</t>
  </si>
  <si>
    <t>Obvaz sterilní hotový č. 3 A4101144</t>
  </si>
  <si>
    <t>ZL999</t>
  </si>
  <si>
    <t>Rychloobvaz 8 x 4 cm / 3 ks ( pro obj. 1 kus = 3 náplasti) 001445510</t>
  </si>
  <si>
    <t>ZA534</t>
  </si>
  <si>
    <t>Váleček zubní Celluron č.3 á 432 ks 430183</t>
  </si>
  <si>
    <t>ZA751</t>
  </si>
  <si>
    <t>Papír filtrační archy 50 x 50 cm bal. 12,5 kg 624890805050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</si>
  <si>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</si>
  <si>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</si>
  <si>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</si>
  <si>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</si>
  <si>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</si>
  <si>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</si>
  <si>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ZB231</t>
  </si>
  <si>
    <t>Pinzeta anatomická 14 cm P00894</t>
  </si>
  <si>
    <t>ZB370</t>
  </si>
  <si>
    <t>Pipeta pasteurova 1 ml nesterilní 1501</t>
  </si>
  <si>
    <t>ZB863</t>
  </si>
  <si>
    <t>Klička inokulační 10 ml modrá bal. á 20 ks 1682</t>
  </si>
  <si>
    <t>ZD964</t>
  </si>
  <si>
    <t>Miska petri nedělená, 90 x 14 pH neutr. BOET04.031.2100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</si>
  <si>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</si>
  <si>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</si>
  <si>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</si>
  <si>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</si>
  <si>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</si>
  <si>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331980455007</t>
  </si>
  <si>
    <t>ZA816</t>
  </si>
  <si>
    <t>Zkumavka PS 15 ml sterilní 400915</t>
  </si>
  <si>
    <t>ZB222</t>
  </si>
  <si>
    <t>Pipeta pasteurova 1 ml sterilní bal. á 2000 ks 1501/SG</t>
  </si>
  <si>
    <t>ZB808</t>
  </si>
  <si>
    <t>Mikrozkumavka 1,5 ml 72.692.105</t>
  </si>
  <si>
    <t>ZB937</t>
  </si>
  <si>
    <t>Nůžky chirurgické rovné hrotnaté P00770</t>
  </si>
  <si>
    <t>ZH678</t>
  </si>
  <si>
    <t>Dávkovač Calibrex 1-10 ml S520010</t>
  </si>
  <si>
    <t>ZD805</t>
  </si>
  <si>
    <t>Láhev regenerační s modrým uzávěrem 250 ml 632414321250</t>
  </si>
  <si>
    <t>ZD636</t>
  </si>
  <si>
    <t>Láhev regenerační s modrým uzávěrem 100 ml 632414321100</t>
  </si>
  <si>
    <t>ZB828</t>
  </si>
  <si>
    <t>Klička bakteriologická 3,0 mm Mir.05</t>
  </si>
  <si>
    <t>ZB829</t>
  </si>
  <si>
    <t>Klička bakteriologická 1,5 mm Mir.03</t>
  </si>
  <si>
    <t>ZI767</t>
  </si>
  <si>
    <t>Klička inokulační modrá 10 ul WR086-03-0718</t>
  </si>
  <si>
    <t>ZF005</t>
  </si>
  <si>
    <t>Vanička promývací pro profiblot 48 MG-21040</t>
  </si>
  <si>
    <t>ZH685</t>
  </si>
  <si>
    <t>Kádinka plastová   250 ml K001805</t>
  </si>
  <si>
    <t>ZC008</t>
  </si>
  <si>
    <t>Špička mod.200-1000ul BSR 067</t>
  </si>
  <si>
    <t>ZC831</t>
  </si>
  <si>
    <t>Sklo podložní mat. okraj 2501</t>
  </si>
  <si>
    <t>ZI560</t>
  </si>
  <si>
    <t>Špička žlutá dlouhá manžeta gilson 1 - 200 ul FLME28063</t>
  </si>
  <si>
    <t>ZB438</t>
  </si>
  <si>
    <t>Zkumavka falcon sterilní 12 x 75,5 ml 352052</t>
  </si>
  <si>
    <t>ZD325</t>
  </si>
  <si>
    <t>Válec odměrný vysoký 25 ml d710272</t>
  </si>
  <si>
    <t>ZE002</t>
  </si>
  <si>
    <t>Kulička skleněná tvrzená pr. 4 mm bal. á 1 kg 632645104000</t>
  </si>
  <si>
    <t>ZL822</t>
  </si>
  <si>
    <t>Pipeta pasteurova 1 ml jednotlivě balená bal. á 500 ks 331690270400</t>
  </si>
  <si>
    <t>ZC860</t>
  </si>
  <si>
    <t>Špička pipetovací s filtrem 1100ul bal. á 768 ks 4701S</t>
  </si>
  <si>
    <t>ZL715</t>
  </si>
  <si>
    <t>Špičky s filtrem SSNC filtertips 0,5 - 10 ul type bal. á 768 ks B95010</t>
  </si>
  <si>
    <t>ZD868</t>
  </si>
  <si>
    <t>Mikrozkumavka eppendorf 1,5 ml 331690230530</t>
  </si>
  <si>
    <t>ZA832</t>
  </si>
  <si>
    <t>Jehla injekční 0,9 x   40 mm žlutá 4657519</t>
  </si>
  <si>
    <t>ZB556</t>
  </si>
  <si>
    <t>Jehla injekční 1,2 x   40 mm růžová 4665120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</si>
  <si>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</si>
  <si>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</si>
  <si>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</si>
  <si>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</si>
  <si>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</si>
  <si>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</si>
  <si>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</si>
  <si>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</si>
  <si>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ZM291</t>
  </si>
  <si>
    <t>Rukavice nitril sempercare bez p. S bal. á 200 ks 30 802</t>
  </si>
  <si>
    <t>ZM293</t>
  </si>
  <si>
    <t>Rukavice nitril sempercare bez p. L bal. á 200 ks 30 804</t>
  </si>
  <si>
    <t>804536</t>
  </si>
  <si>
    <t xml:space="preserve">-Diagnostikum připr. </t>
  </si>
  <si>
    <t>394368</t>
  </si>
  <si>
    <t>-Liaison MCP-IgG SO317020</t>
  </si>
  <si>
    <t>394369</t>
  </si>
  <si>
    <t>-Liaison MCP-IgM SO317030</t>
  </si>
  <si>
    <t>501032</t>
  </si>
  <si>
    <t>-Set MIC G1 Gram- bakterie 71011</t>
  </si>
  <si>
    <t>501033</t>
  </si>
  <si>
    <t>-Set MIC G2 Gram- bakterie 71012</t>
  </si>
  <si>
    <t>501034</t>
  </si>
  <si>
    <t>-Set MIC MO Gram- bakterie 71013</t>
  </si>
  <si>
    <t>501035</t>
  </si>
  <si>
    <t>-Set MIC GP Gram+ bakterie 71014</t>
  </si>
  <si>
    <t>501036</t>
  </si>
  <si>
    <t>-Set MIC ST rod Staphylococcus 71015</t>
  </si>
  <si>
    <t>501037</t>
  </si>
  <si>
    <t>-Set MIC PS rod Pseudomonas 71016</t>
  </si>
  <si>
    <t>800101</t>
  </si>
  <si>
    <t xml:space="preserve">-DEFIBR.KREV KRALICI V ALS. </t>
  </si>
  <si>
    <t>800445</t>
  </si>
  <si>
    <t>-CHLAMYDIEN RELISA IGG 16-480</t>
  </si>
  <si>
    <t>800446</t>
  </si>
  <si>
    <t>-CHLAMYDIEN RELISA IGM 16-485</t>
  </si>
  <si>
    <t>800447</t>
  </si>
  <si>
    <t>-CHLAMYDIEN RELISA IGA 16-490</t>
  </si>
  <si>
    <t>800884</t>
  </si>
  <si>
    <t>-ATB ID 32 C 32200</t>
  </si>
  <si>
    <t>801131</t>
  </si>
  <si>
    <t xml:space="preserve">-Souprava tularemie, 50 vyšetření </t>
  </si>
  <si>
    <t>801474</t>
  </si>
  <si>
    <t>-Pufr 0,1M FOSFATOVY  PH 6,0 500 ML</t>
  </si>
  <si>
    <t>801896</t>
  </si>
  <si>
    <t>-Liaison Borrelia IgG 310880</t>
  </si>
  <si>
    <t>804197</t>
  </si>
  <si>
    <t>-Pufr na sputa (MIK) 1000 ml</t>
  </si>
  <si>
    <t>396963</t>
  </si>
  <si>
    <t>-Liaison Chlamidia trachomatis IgA SO310580</t>
  </si>
  <si>
    <t>DF223</t>
  </si>
  <si>
    <t>MH bujon (2ml)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</si>
  <si>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</si>
  <si>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</si>
  <si>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</si>
  <si>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</si>
  <si>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</si>
  <si>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</si>
  <si>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</si>
  <si>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</si>
  <si>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</si>
  <si>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</si>
  <si>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</si>
  <si>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</si>
  <si>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</si>
  <si>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</si>
  <si>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</si>
  <si>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</si>
  <si>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</si>
  <si>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</si>
  <si>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</si>
  <si>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CHLOROVOD.35%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</si>
  <si>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</si>
  <si>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</si>
  <si>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</si>
  <si>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</si>
  <si>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</si>
  <si>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</si>
  <si>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</si>
  <si>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</si>
  <si>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</si>
  <si>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</si>
  <si>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</si>
  <si>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</si>
  <si>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</si>
  <si>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</si>
  <si>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DB103</t>
  </si>
  <si>
    <t>Go agar/Go agar s ATB 1/2p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</si>
  <si>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</si>
  <si>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</si>
  <si>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</si>
  <si>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</si>
  <si>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</si>
  <si>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</si>
  <si>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</si>
  <si>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</si>
  <si>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</si>
  <si>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</si>
  <si>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</si>
  <si>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</si>
  <si>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</si>
  <si>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</si>
  <si>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</si>
  <si>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</si>
  <si>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</si>
  <si>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</si>
  <si>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</si>
  <si>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</si>
  <si>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</si>
  <si>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</si>
  <si>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</si>
  <si>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</si>
  <si>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DC692</t>
  </si>
  <si>
    <t>CINIDLO PRO TEST FENYLALANIN</t>
  </si>
  <si>
    <t>DA112</t>
  </si>
  <si>
    <t>Liaison XL-Control CMV IgG</t>
  </si>
  <si>
    <t>DA147</t>
  </si>
  <si>
    <t>Liaison XL-HAV IgM</t>
  </si>
  <si>
    <t>DF836</t>
  </si>
  <si>
    <t>Techlab Cl.diff.Qvik Chek Complete</t>
  </si>
  <si>
    <t>DE010</t>
  </si>
  <si>
    <t>4-dimethylaminobenzaldehyd</t>
  </si>
  <si>
    <t>DC664</t>
  </si>
  <si>
    <t>PLATELIA ASPERGILLUS AG 96t</t>
  </si>
  <si>
    <t>DC130</t>
  </si>
  <si>
    <t>INOSITOL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</si>
  <si>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</si>
  <si>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</si>
  <si>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</si>
  <si>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</si>
  <si>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</si>
  <si>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</si>
  <si>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</si>
  <si>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</si>
  <si>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DC136</t>
  </si>
  <si>
    <t>XYLOZA</t>
  </si>
  <si>
    <t>DB842</t>
  </si>
  <si>
    <t>CLOSTRIDIUM DIFFIC.TOXIN A/B 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</si>
  <si>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</si>
  <si>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</si>
  <si>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</si>
  <si>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</si>
  <si>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</si>
  <si>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</si>
  <si>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</si>
  <si>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</si>
  <si>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DA184</t>
  </si>
  <si>
    <t>Liaison XL-HBc IgM (50test)</t>
  </si>
  <si>
    <t>DA153</t>
  </si>
  <si>
    <t>Liaison XL-HBeAg</t>
  </si>
  <si>
    <t>DD882</t>
  </si>
  <si>
    <t>Rapid STR Panel</t>
  </si>
  <si>
    <t>DG369</t>
  </si>
  <si>
    <t>VP test</t>
  </si>
  <si>
    <t>DB095</t>
  </si>
  <si>
    <t>Liaison XL-Control anti-HBs II</t>
  </si>
  <si>
    <t>DE530</t>
  </si>
  <si>
    <t>Rapid ID NF Plus</t>
  </si>
  <si>
    <t>DA185</t>
  </si>
  <si>
    <t>Liaison XL-control anti HBc</t>
  </si>
  <si>
    <t>DC053</t>
  </si>
  <si>
    <t>SACKY 160X200 200KS</t>
  </si>
  <si>
    <t>DB829</t>
  </si>
  <si>
    <t>IDEIA PCE CHLAMYDIA</t>
  </si>
  <si>
    <t>DD597</t>
  </si>
  <si>
    <t>DC agar</t>
  </si>
  <si>
    <t>DB099</t>
  </si>
  <si>
    <t>Immutrep-RPR (500t)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</si>
  <si>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</si>
  <si>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</si>
  <si>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</si>
  <si>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</si>
  <si>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</si>
  <si>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</si>
  <si>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</si>
  <si>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</si>
  <si>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</si>
  <si>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</si>
  <si>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</si>
  <si>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</si>
  <si>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</si>
  <si>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</si>
  <si>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DD537</t>
  </si>
  <si>
    <t>Colistin sodium methanesulfonate 1g</t>
  </si>
  <si>
    <t>DG012</t>
  </si>
  <si>
    <t>EliGene MTB RT</t>
  </si>
  <si>
    <t>DD457</t>
  </si>
  <si>
    <t>Liaison VZV IgM</t>
  </si>
  <si>
    <t>DE499</t>
  </si>
  <si>
    <t>Liaison a-Borrelia IgM QUANT</t>
  </si>
  <si>
    <t>DC589</t>
  </si>
  <si>
    <t>Rapid Innova Spot Indole Reagent</t>
  </si>
  <si>
    <t>DC169</t>
  </si>
  <si>
    <t>N.MENINGITIDIS SK.A</t>
  </si>
  <si>
    <t>DA088</t>
  </si>
  <si>
    <t>Liaison MCP-IgM</t>
  </si>
  <si>
    <t>DB008</t>
  </si>
  <si>
    <t>Yersinia Serokit</t>
  </si>
  <si>
    <t>DF008</t>
  </si>
  <si>
    <t>Yersinia Serokit kontroly</t>
  </si>
  <si>
    <t>DB952</t>
  </si>
  <si>
    <t>Borrelia IgG Eco Line</t>
  </si>
  <si>
    <t>DC843</t>
  </si>
  <si>
    <t>Liaison HBsAg</t>
  </si>
  <si>
    <t>DC812</t>
  </si>
  <si>
    <t>STAPHYTEST 16</t>
  </si>
  <si>
    <t>DF794</t>
  </si>
  <si>
    <t>E Coli mixture I+II+III</t>
  </si>
  <si>
    <t>DB194</t>
  </si>
  <si>
    <t>Cefotaxim 5ug</t>
  </si>
  <si>
    <t>DA124</t>
  </si>
  <si>
    <t>Clostridium diff. select. agar (10 ploten)</t>
  </si>
  <si>
    <t>DE498</t>
  </si>
  <si>
    <t>Rapid ANA II Syst.</t>
  </si>
  <si>
    <t>DD112</t>
  </si>
  <si>
    <t>Liaison Borrelia IgG</t>
  </si>
  <si>
    <t>DA087</t>
  </si>
  <si>
    <t>Liaison MCP-IgG</t>
  </si>
  <si>
    <t>DB986</t>
  </si>
  <si>
    <t>Light Check for LIAISON</t>
  </si>
  <si>
    <t>DC164</t>
  </si>
  <si>
    <t>ATB ID 32 C</t>
  </si>
  <si>
    <t>DG405</t>
  </si>
  <si>
    <t xml:space="preserve">Salmo.monovalent O:6,7,8 </t>
  </si>
  <si>
    <t>DB087</t>
  </si>
  <si>
    <t>Liaison XL-EBV IgM</t>
  </si>
  <si>
    <t>DG082</t>
  </si>
  <si>
    <t>Salmo.monovalent O:4,5</t>
  </si>
  <si>
    <t>DG393</t>
  </si>
  <si>
    <t>Ethanol 96%</t>
  </si>
  <si>
    <t>DC989</t>
  </si>
  <si>
    <t>WELLCOGEN BACTERIAL ANTI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</si>
  <si>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</si>
  <si>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</si>
  <si>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</si>
  <si>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</si>
  <si>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</si>
  <si>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</si>
  <si>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</si>
  <si>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</si>
  <si>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</si>
  <si>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</si>
  <si>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</si>
  <si>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</si>
  <si>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</si>
  <si>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</si>
  <si>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</si>
  <si>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</si>
  <si>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DB145</t>
  </si>
  <si>
    <t>PathoDxtra Extraction Reagents</t>
  </si>
  <si>
    <t>DA427</t>
  </si>
  <si>
    <t>PathoDxtra Strep Grouping Kit, 60 tests</t>
  </si>
  <si>
    <t>DF058</t>
  </si>
  <si>
    <t>Crystal violet</t>
  </si>
  <si>
    <t>DA594</t>
  </si>
  <si>
    <t>Aztreonam 50mg</t>
  </si>
  <si>
    <t>DA115</t>
  </si>
  <si>
    <t>Liaison control Bor.liquor IgG</t>
  </si>
  <si>
    <t>DE324</t>
  </si>
  <si>
    <t>Certest Rota-Adeno 50test kazety</t>
  </si>
  <si>
    <t>DA114</t>
  </si>
  <si>
    <t>Liaison XL-HBsAg Confirmatory Test</t>
  </si>
  <si>
    <t>DA111</t>
  </si>
  <si>
    <t>Liaison XL-CMV IgM</t>
  </si>
  <si>
    <t>DG406</t>
  </si>
  <si>
    <t>q PCR 2x Master mix  SYTO 9</t>
  </si>
  <si>
    <t>DE263</t>
  </si>
  <si>
    <t>Mueller Hinton  Broth 500 g</t>
  </si>
  <si>
    <t>DC173</t>
  </si>
  <si>
    <t>N.MENINGITIDIS SK.Y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</si>
  <si>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</si>
  <si>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</si>
  <si>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</si>
  <si>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</si>
  <si>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</si>
  <si>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</si>
  <si>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</si>
  <si>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</si>
  <si>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</si>
  <si>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</si>
  <si>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</si>
  <si>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</si>
  <si>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DC170</t>
  </si>
  <si>
    <t>N.MENINGITIDIS SK.B</t>
  </si>
  <si>
    <t>DG317</t>
  </si>
  <si>
    <t>EliGene Influenza A/B/Pandemic</t>
  </si>
  <si>
    <t>DA688</t>
  </si>
  <si>
    <t>Ampicillin (2ug), 200 ks</t>
  </si>
  <si>
    <t>DB422</t>
  </si>
  <si>
    <t>ITEST V-FAKTOR</t>
  </si>
  <si>
    <t>DB302</t>
  </si>
  <si>
    <t>Anyplex II HPV28 (100 reakcí)</t>
  </si>
  <si>
    <t>DA084</t>
  </si>
  <si>
    <t>Liaison XL-Control HCV Ab</t>
  </si>
  <si>
    <t>DA149</t>
  </si>
  <si>
    <t>Liaison XL-Control HAV IgM</t>
  </si>
  <si>
    <t>DC171</t>
  </si>
  <si>
    <t>N.MENINGITIDIS SK.C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</si>
  <si>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</si>
  <si>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</si>
  <si>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</si>
  <si>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</si>
  <si>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</si>
  <si>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</si>
  <si>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</si>
  <si>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</si>
  <si>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</si>
  <si>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</si>
  <si>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DD667</t>
  </si>
  <si>
    <t>Tobramycine sulfate 500 mg</t>
  </si>
  <si>
    <t>DB096</t>
  </si>
  <si>
    <t>Liaison XL-anti-HBs II</t>
  </si>
  <si>
    <t>DA154</t>
  </si>
  <si>
    <t>Liaison XL-anti-HBe</t>
  </si>
  <si>
    <t>DB094</t>
  </si>
  <si>
    <t>Liaison XL-Control MCP IgM</t>
  </si>
  <si>
    <t>DD145</t>
  </si>
  <si>
    <t>MYCOPLASMA IST II</t>
  </si>
  <si>
    <t>DG304</t>
  </si>
  <si>
    <t>EI Measles virus IgG</t>
  </si>
  <si>
    <t>DA148</t>
  </si>
  <si>
    <t>Liaison XL-Control anti-HAV</t>
  </si>
  <si>
    <t>DD646</t>
  </si>
  <si>
    <t>S.typhi-antigen 0 susp.(TO)</t>
  </si>
  <si>
    <t>DG305</t>
  </si>
  <si>
    <t>EI Mumps virus IgG</t>
  </si>
  <si>
    <t>DC760</t>
  </si>
  <si>
    <t>ENTEROTEST 16</t>
  </si>
  <si>
    <t>DF153</t>
  </si>
  <si>
    <t>Agar mykologický (100 ml)</t>
  </si>
  <si>
    <t>DA338</t>
  </si>
  <si>
    <t>EliGene MTB isolation kit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</si>
  <si>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</si>
  <si>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</si>
  <si>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</si>
  <si>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</si>
  <si>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</si>
  <si>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</si>
  <si>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</si>
  <si>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</si>
  <si>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</si>
  <si>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</si>
  <si>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</si>
  <si>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</si>
  <si>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DA194</t>
  </si>
  <si>
    <t>Liaison XL-Control-Anti-HBe</t>
  </si>
  <si>
    <t>DB624</t>
  </si>
  <si>
    <t>Liaison HSV 1+2 IgM</t>
  </si>
  <si>
    <t>DC172</t>
  </si>
  <si>
    <t>N.MENINGITIDIS SK.X</t>
  </si>
  <si>
    <t>DA253</t>
  </si>
  <si>
    <t>EIA TBE Virus IgM</t>
  </si>
  <si>
    <t>DC503</t>
  </si>
  <si>
    <t>Rapid CB Plus Panel</t>
  </si>
  <si>
    <t>DF880</t>
  </si>
  <si>
    <t>GeneProof Borrelia Burgdorferi 50testů</t>
  </si>
  <si>
    <t>DC787</t>
  </si>
  <si>
    <t>AMIKACIN</t>
  </si>
  <si>
    <t>DB722</t>
  </si>
  <si>
    <t>Ampicillin (10ug), 200 ks</t>
  </si>
  <si>
    <t>DB068</t>
  </si>
  <si>
    <t>Liaison XL Disposable Tips</t>
  </si>
  <si>
    <t>DD704</t>
  </si>
  <si>
    <t>S.enteritidis- antigen H susp.(ENH)</t>
  </si>
  <si>
    <t>DB390</t>
  </si>
  <si>
    <t>GeneProof PathogenFree DNA isol.</t>
  </si>
  <si>
    <t>DD288</t>
  </si>
  <si>
    <t>Liaison Control HSV 1,2 IgG</t>
  </si>
  <si>
    <t>DD703</t>
  </si>
  <si>
    <t>S.paratyphi-antigen 0 susp.(BO)</t>
  </si>
  <si>
    <t>DB291</t>
  </si>
  <si>
    <t>Liaison XL Murex HBsAg Quant</t>
  </si>
  <si>
    <t>DG574</t>
  </si>
  <si>
    <t>Salmonella H e,n,x Agglutinating Sera</t>
  </si>
  <si>
    <t>DA193</t>
  </si>
  <si>
    <t>Liaison XL-Control-HBeAg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</si>
  <si>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</si>
  <si>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</si>
  <si>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</si>
  <si>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</si>
  <si>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</si>
  <si>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</si>
  <si>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</si>
  <si>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</si>
  <si>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DG557</t>
  </si>
  <si>
    <t>Liaison Control Chlamydie trachomatis IgG</t>
  </si>
  <si>
    <t>DB506</t>
  </si>
  <si>
    <t>ITEST X-FAKTOR</t>
  </si>
  <si>
    <t>DE650</t>
  </si>
  <si>
    <t>COKOLADOVY AGAR (bez ATB)</t>
  </si>
  <si>
    <t>DF919</t>
  </si>
  <si>
    <t>SERODIA TP-PA (Gali)</t>
  </si>
  <si>
    <t>DD782</t>
  </si>
  <si>
    <t>SALMO.PARA-B.SUSP.H (BH)</t>
  </si>
  <si>
    <t>DC903</t>
  </si>
  <si>
    <t>Liaison anti-HBe</t>
  </si>
  <si>
    <t>DD072</t>
  </si>
  <si>
    <t>Liaison HBc IgM (50test)</t>
  </si>
  <si>
    <t>DG543</t>
  </si>
  <si>
    <t>DEFIBR.KREV KRALICI V ALS. 10 ml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</si>
  <si>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</si>
  <si>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</si>
  <si>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</si>
  <si>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</si>
  <si>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</si>
  <si>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</si>
  <si>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</si>
  <si>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</si>
  <si>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</si>
  <si>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</si>
  <si>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DF228</t>
  </si>
  <si>
    <t>činidlo pro VP - diagnostics</t>
  </si>
  <si>
    <t>DG303</t>
  </si>
  <si>
    <t>EI Herpes simplex virus IgG</t>
  </si>
  <si>
    <t>DB417</t>
  </si>
  <si>
    <t>pokus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</si>
  <si>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</si>
  <si>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</si>
  <si>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</si>
  <si>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</si>
  <si>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</si>
  <si>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</si>
  <si>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DG292</t>
  </si>
  <si>
    <t>Hippurát test diagnostics</t>
  </si>
  <si>
    <t>DC900</t>
  </si>
  <si>
    <t>OXACILLIN /1MCG/, 4x50 ks</t>
  </si>
  <si>
    <t>DF767</t>
  </si>
  <si>
    <t>Indoxyl test diagnostics</t>
  </si>
  <si>
    <t>DB922</t>
  </si>
  <si>
    <t>SUSPENZNI MEDIUM ANAEROTEST</t>
  </si>
  <si>
    <t>DC441</t>
  </si>
  <si>
    <t>Reaction Modules for Liaison</t>
  </si>
  <si>
    <t>DA978</t>
  </si>
  <si>
    <t>Činidlo pro PYR diagnostics</t>
  </si>
  <si>
    <t>DF495</t>
  </si>
  <si>
    <t>činidlo pro HIP - diagnostics</t>
  </si>
  <si>
    <t>DA969</t>
  </si>
  <si>
    <t>ONP TEST diagnostics</t>
  </si>
  <si>
    <t>DG301</t>
  </si>
  <si>
    <t>EI Cytomegalovirus IgG</t>
  </si>
  <si>
    <t>DA086</t>
  </si>
  <si>
    <t>Liaison XL-Control HBsAg Quant</t>
  </si>
  <si>
    <t>801473</t>
  </si>
  <si>
    <t>-Pufr 0,1M FOSFATOVY PH 8,0 50 ML</t>
  </si>
  <si>
    <t>DB610</t>
  </si>
  <si>
    <t>ITEST BACITRACIN H</t>
  </si>
  <si>
    <t>DF796</t>
  </si>
  <si>
    <t>E Coli Mixture II (86+119+126)</t>
  </si>
  <si>
    <t>DF476</t>
  </si>
  <si>
    <t>E.coli 0125</t>
  </si>
  <si>
    <t>DF799</t>
  </si>
  <si>
    <t>Monovalent E Coli (0111:B4)</t>
  </si>
  <si>
    <t>DF805</t>
  </si>
  <si>
    <t>Monovalent E coli (0126:B16)</t>
  </si>
  <si>
    <t>DG573</t>
  </si>
  <si>
    <t>Antiserum Salmonella MONOVALENT O:8</t>
  </si>
  <si>
    <t>DC505</t>
  </si>
  <si>
    <t>Rapid Innova Nitrate A Reagent</t>
  </si>
  <si>
    <t>DC022</t>
  </si>
  <si>
    <t>EIA TOXOPLASMA IGG</t>
  </si>
  <si>
    <t>DC165</t>
  </si>
  <si>
    <t>SUSPENSIONMED.2ML</t>
  </si>
  <si>
    <t>DF802</t>
  </si>
  <si>
    <t>Monovalent E Coli (086:B7)</t>
  </si>
  <si>
    <t>DC082</t>
  </si>
  <si>
    <t>TRIMETHOPRIME-SULFAM (1,25+23,75)</t>
  </si>
  <si>
    <t>DF424</t>
  </si>
  <si>
    <t>S.SALMO ANTI H 5</t>
  </si>
  <si>
    <t>DA152</t>
  </si>
  <si>
    <t>FLUCONAZOLE FL 256 WW F30</t>
  </si>
  <si>
    <t>DB611</t>
  </si>
  <si>
    <t>ITEST NOVOBIOCIN</t>
  </si>
  <si>
    <t>DB198</t>
  </si>
  <si>
    <t>Piperacilin + tazobaktam 30ug+6ug</t>
  </si>
  <si>
    <t>DB697</t>
  </si>
  <si>
    <t>EIA TOXOPLASMA IGA</t>
  </si>
  <si>
    <t>DG340</t>
  </si>
  <si>
    <t>Bordetella pertussis toxin IgA</t>
  </si>
  <si>
    <t>DC891</t>
  </si>
  <si>
    <t>Gentamycin (10ug) 200ks</t>
  </si>
  <si>
    <t>DB197</t>
  </si>
  <si>
    <t>gentamycin 30ug</t>
  </si>
  <si>
    <t>DC061</t>
  </si>
  <si>
    <t>AMOX+CLAVULINIC ACID 200 ks</t>
  </si>
  <si>
    <t>DC067</t>
  </si>
  <si>
    <t>CHLORAMPHENICOL</t>
  </si>
  <si>
    <t>DC071</t>
  </si>
  <si>
    <t>ERYTHROMYCIN</t>
  </si>
  <si>
    <t>DB091</t>
  </si>
  <si>
    <t>Liaison XL-Control EBV IgM</t>
  </si>
  <si>
    <t>DC054</t>
  </si>
  <si>
    <t>SACKY MALÉ PRO CAMPYLOB.</t>
  </si>
  <si>
    <t>DF425</t>
  </si>
  <si>
    <t>S.SALMO ANTI H 6</t>
  </si>
  <si>
    <t>DB698</t>
  </si>
  <si>
    <t>EIA TOXOPLASMA IGM</t>
  </si>
  <si>
    <t>DC069</t>
  </si>
  <si>
    <t>CLINDAMYCIN 2IU</t>
  </si>
  <si>
    <t>DA800</t>
  </si>
  <si>
    <t>Penicilin 0,6ug</t>
  </si>
  <si>
    <t>DF421</t>
  </si>
  <si>
    <t>S.SALMO AGGL.H.MONO B</t>
  </si>
  <si>
    <t>DF426</t>
  </si>
  <si>
    <t>S.SALMO ANTI H 7</t>
  </si>
  <si>
    <t>DF427</t>
  </si>
  <si>
    <t>S.SALMO ANTI H Z15</t>
  </si>
  <si>
    <t>DC081</t>
  </si>
  <si>
    <t>TETRACYCLIN  (30IU)</t>
  </si>
  <si>
    <t>DG591</t>
  </si>
  <si>
    <t>Yeast Extract Powder</t>
  </si>
  <si>
    <t>DA975</t>
  </si>
  <si>
    <t>PYR test  diagnostics</t>
  </si>
  <si>
    <t>DD074</t>
  </si>
  <si>
    <t>BD Bacto™ Beef Extract,500 g</t>
  </si>
  <si>
    <t>DG600</t>
  </si>
  <si>
    <t>Brilliance™ ESBL Agar</t>
  </si>
  <si>
    <t>DE603</t>
  </si>
  <si>
    <t>Ceftazidime + clavulanic acid 30+10 ug</t>
  </si>
  <si>
    <t>DF513</t>
  </si>
  <si>
    <t>E.coli o124</t>
  </si>
  <si>
    <t>DG590</t>
  </si>
  <si>
    <t>PROTEOSE PEPTONE 500g</t>
  </si>
  <si>
    <t>DD852</t>
  </si>
  <si>
    <t>Meropenem 4x50</t>
  </si>
  <si>
    <t>DB570</t>
  </si>
  <si>
    <t>Antimyc.sens.test</t>
  </si>
  <si>
    <t>DE793</t>
  </si>
  <si>
    <t>Želatina-Tween (PM)</t>
  </si>
  <si>
    <t>DD144</t>
  </si>
  <si>
    <t>CINIDLO PRO TEST NITRATY</t>
  </si>
  <si>
    <t>DG341</t>
  </si>
  <si>
    <t>Bordetella pertussis toxin IgG</t>
  </si>
  <si>
    <t>DF371</t>
  </si>
  <si>
    <t>Yeast nitrogen base bujon (200ml)</t>
  </si>
  <si>
    <t>DG608</t>
  </si>
  <si>
    <t>Legionella Urine Antigen</t>
  </si>
  <si>
    <t>DB636</t>
  </si>
  <si>
    <t>ONP TEST</t>
  </si>
  <si>
    <t>DE768</t>
  </si>
  <si>
    <t>Trichrom (100ml)</t>
  </si>
  <si>
    <t>DB535</t>
  </si>
  <si>
    <t>N-ACETYL-L-CYSTEIN</t>
  </si>
  <si>
    <t>DD143</t>
  </si>
  <si>
    <t>CINIDLO PRO TEST PYR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</si>
  <si>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</si>
  <si>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</si>
  <si>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</si>
  <si>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</si>
  <si>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</si>
  <si>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</si>
  <si>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DC691</t>
  </si>
  <si>
    <t>CINIDLO PRO TEST INDOL</t>
  </si>
  <si>
    <t>DB085</t>
  </si>
  <si>
    <t>Liaison XL-EA-G</t>
  </si>
  <si>
    <t>DG643</t>
  </si>
  <si>
    <t>Bordetella parapertusis</t>
  </si>
  <si>
    <t>DC027</t>
  </si>
  <si>
    <t>Deoxycholát sodný</t>
  </si>
  <si>
    <t>DG594</t>
  </si>
  <si>
    <t>DEFIBR.KREV KRALICI V ALS. 20 ml</t>
  </si>
  <si>
    <t>DD907</t>
  </si>
  <si>
    <t>MRSA-SCREEN latex.agl.</t>
  </si>
  <si>
    <t>DB080</t>
  </si>
  <si>
    <t>Mueller Hinton agar s krví</t>
  </si>
  <si>
    <t>DA777</t>
  </si>
  <si>
    <t>Ceftazidime 10 µg</t>
  </si>
  <si>
    <t>DD660</t>
  </si>
  <si>
    <t>Anaerobní krevní agar (Schadler agar)</t>
  </si>
  <si>
    <t>DC161</t>
  </si>
  <si>
    <t>IDEIA CHLAMYDIA BLOCK REAGENTS</t>
  </si>
  <si>
    <t>DB089</t>
  </si>
  <si>
    <t>Liaison XL-Control VCA IgG</t>
  </si>
  <si>
    <t>DC614</t>
  </si>
  <si>
    <t>Krevni agar B.pertussis</t>
  </si>
  <si>
    <t>DA312</t>
  </si>
  <si>
    <t>GO AGAR/GO agar s ATB(biplate)</t>
  </si>
  <si>
    <t>DC763</t>
  </si>
  <si>
    <t>Liaison Control VZV IgM</t>
  </si>
  <si>
    <t>DD358</t>
  </si>
  <si>
    <t>SOUPRAVA LISTERIOZA PA</t>
  </si>
  <si>
    <t>DC413</t>
  </si>
  <si>
    <t>RHAMNOZA</t>
  </si>
  <si>
    <t>DF415</t>
  </si>
  <si>
    <t>Pneumocystis merifluor</t>
  </si>
  <si>
    <t>DC168</t>
  </si>
  <si>
    <t>H.INFLUENZAE B</t>
  </si>
  <si>
    <t>DF416</t>
  </si>
  <si>
    <t>Wellcolex colour Shigella</t>
  </si>
  <si>
    <t>DG081</t>
  </si>
  <si>
    <t>Salmo.monovalent O:1,2</t>
  </si>
  <si>
    <t>DB585</t>
  </si>
  <si>
    <t>Liaison HSV 1+2 IgG</t>
  </si>
  <si>
    <t>DG602</t>
  </si>
  <si>
    <t>C.difficile toxin A+B Card</t>
  </si>
  <si>
    <t>DA186</t>
  </si>
  <si>
    <t>Liaison XL-Control HBc IgM</t>
  </si>
  <si>
    <t>DG676</t>
  </si>
  <si>
    <t>Mixture HL</t>
  </si>
  <si>
    <t>DB609</t>
  </si>
  <si>
    <t>ITEST VK</t>
  </si>
  <si>
    <t>DD300</t>
  </si>
  <si>
    <t>STAPHAUREX PLUS</t>
  </si>
  <si>
    <t>DB630</t>
  </si>
  <si>
    <t>Rapid NH Panel</t>
  </si>
  <si>
    <t>DC132</t>
  </si>
  <si>
    <t>MALTOZA</t>
  </si>
  <si>
    <t>DE765</t>
  </si>
  <si>
    <t>Malachitová zeleň - parazitologie</t>
  </si>
  <si>
    <t>DF804</t>
  </si>
  <si>
    <t>Monovalent E Coli (0127:B8)</t>
  </si>
  <si>
    <t>DC135</t>
  </si>
  <si>
    <t>SACHAROZA</t>
  </si>
  <si>
    <t>DB608</t>
  </si>
  <si>
    <t>ITEST OPTOCHIN 100 ks</t>
  </si>
  <si>
    <t>DC128</t>
  </si>
  <si>
    <t>GALAKTOZA</t>
  </si>
  <si>
    <t>DA145</t>
  </si>
  <si>
    <t>Sabouraud Dextrose agar (šikmý)</t>
  </si>
  <si>
    <t>DA081</t>
  </si>
  <si>
    <t>Liaison XL-STARTER KIT</t>
  </si>
  <si>
    <t>DE857</t>
  </si>
  <si>
    <t>Anilinxylen (100ml)</t>
  </si>
  <si>
    <t>DG646</t>
  </si>
  <si>
    <t>Gonorrea test strip 25 ks</t>
  </si>
  <si>
    <t>DB365</t>
  </si>
  <si>
    <t>Liaison Control HSV 1,2 IgM</t>
  </si>
  <si>
    <t>DC628</t>
  </si>
  <si>
    <t>TREHALOZA</t>
  </si>
  <si>
    <t>DG601</t>
  </si>
  <si>
    <t>C.difficile Ag (GDH) Card</t>
  </si>
  <si>
    <t>DG315</t>
  </si>
  <si>
    <t>EliGene Adenovirus RT</t>
  </si>
  <si>
    <t>DC190</t>
  </si>
  <si>
    <t>Liaison Wash/System liquid</t>
  </si>
  <si>
    <t>DC129</t>
  </si>
  <si>
    <t>GLUKOZA</t>
  </si>
  <si>
    <t>DF803</t>
  </si>
  <si>
    <t>Monovalent E Coli (0119:B14)</t>
  </si>
  <si>
    <t>DB663</t>
  </si>
  <si>
    <t>Liaison Control HBsAg</t>
  </si>
  <si>
    <t>DF798</t>
  </si>
  <si>
    <t>E Coli Mixture IV (114+12+142)</t>
  </si>
  <si>
    <t>DA977</t>
  </si>
  <si>
    <t>VP test diagnostics</t>
  </si>
  <si>
    <t>DC754</t>
  </si>
  <si>
    <t>SIRAN ZINECNATY 7H2O P.A.</t>
  </si>
  <si>
    <t>DG167</t>
  </si>
  <si>
    <t>CHLORID SODNY P.A.</t>
  </si>
  <si>
    <t>DA629</t>
  </si>
  <si>
    <t>WASP-LOOP CLEANING SOLUTION (1 X 50 ML)</t>
  </si>
  <si>
    <t>DB077</t>
  </si>
  <si>
    <t>IMIPENEM</t>
  </si>
  <si>
    <t>DA748</t>
  </si>
  <si>
    <t>Ciprofloxacin CI32</t>
  </si>
  <si>
    <t>DC068</t>
  </si>
  <si>
    <t>CIPROFLOXACIN</t>
  </si>
  <si>
    <t>DC134</t>
  </si>
  <si>
    <t>RAFINOZA</t>
  </si>
  <si>
    <t>DB300</t>
  </si>
  <si>
    <t>BLOT-LINE Borrelia/HGA IgG</t>
  </si>
  <si>
    <t>DB301</t>
  </si>
  <si>
    <t>BLOT-LINE Borrelia/HGA IgM</t>
  </si>
  <si>
    <t>DC988</t>
  </si>
  <si>
    <t>AZTREONAM 30 MCG, 4x50</t>
  </si>
  <si>
    <t>DG700</t>
  </si>
  <si>
    <t>Francisella tularensis</t>
  </si>
  <si>
    <t>DG704</t>
  </si>
  <si>
    <t>Aniline ReagentPlus, 99%-500ML</t>
  </si>
  <si>
    <t>DC023</t>
  </si>
  <si>
    <t>ITEST BACITRACIN S</t>
  </si>
  <si>
    <t>DB193</t>
  </si>
  <si>
    <t>SÁČKY STŘEDNÍ PRO anaerob. kultivaci</t>
  </si>
  <si>
    <t>DC507</t>
  </si>
  <si>
    <t>Rapid Innova Nitrate B Reagent</t>
  </si>
  <si>
    <t>DC131</t>
  </si>
  <si>
    <t>LAKTOZA</t>
  </si>
  <si>
    <t>DE354</t>
  </si>
  <si>
    <t>Pastorex Streptococcus A,B,C,D,F,G</t>
  </si>
  <si>
    <t>DC133</t>
  </si>
  <si>
    <t>MELEZITOZA</t>
  </si>
  <si>
    <t>DG644</t>
  </si>
  <si>
    <t>Bordetella pertusis</t>
  </si>
  <si>
    <t>910017</t>
  </si>
  <si>
    <t>-HYDROXID SODNY P.A. UN 1823    1000 g</t>
  </si>
  <si>
    <t>DB967</t>
  </si>
  <si>
    <t>Liaison Control VZV IgG</t>
  </si>
  <si>
    <t>DE500</t>
  </si>
  <si>
    <t>Liaison a-Borrelia IgM QUANT control</t>
  </si>
  <si>
    <t>DB092</t>
  </si>
  <si>
    <t>Liaison XL-Control EA IgG</t>
  </si>
  <si>
    <t>DB707</t>
  </si>
  <si>
    <t>CASEIN ACID HYDROLYSATE,TECHN.500g</t>
  </si>
  <si>
    <t>DA085</t>
  </si>
  <si>
    <t>Liaison XL-Control HIV Ab/Ag</t>
  </si>
  <si>
    <t>DF800</t>
  </si>
  <si>
    <t>Monovalent E Coli (055:B5)</t>
  </si>
  <si>
    <t>DC991</t>
  </si>
  <si>
    <t>CINIDLO PRO TEST FOSFATAZA</t>
  </si>
  <si>
    <t>DF795</t>
  </si>
  <si>
    <t>E Coli Mixture I:(0111+055+026)</t>
  </si>
  <si>
    <t>DF801</t>
  </si>
  <si>
    <t>Monovalent E Coli (026:B6)</t>
  </si>
  <si>
    <t>DF477</t>
  </si>
  <si>
    <t>E.coli 0128</t>
  </si>
  <si>
    <t>DD836</t>
  </si>
  <si>
    <t>S.typhi Vi antigen susp.</t>
  </si>
  <si>
    <t>DG826</t>
  </si>
  <si>
    <t>Pufr.fyziologický roztok 2ml</t>
  </si>
  <si>
    <t>DC759</t>
  </si>
  <si>
    <t>ČINIDLO PRO TEST HIPPURAT</t>
  </si>
  <si>
    <t>DA779</t>
  </si>
  <si>
    <t>LINEZOLID LZ 256</t>
  </si>
  <si>
    <t>DB555</t>
  </si>
  <si>
    <t>Liaison cont. anti HBs</t>
  </si>
  <si>
    <t>DB397</t>
  </si>
  <si>
    <t>Liaison anti-HBc celkově</t>
  </si>
  <si>
    <t>DC336</t>
  </si>
  <si>
    <t>Liaison CMV IgG</t>
  </si>
  <si>
    <t>DB458</t>
  </si>
  <si>
    <t>Liaison CMV IgM</t>
  </si>
  <si>
    <t>DA914</t>
  </si>
  <si>
    <t>Benzylpenicillin PGL 32 (30 testu)</t>
  </si>
  <si>
    <t>DC905</t>
  </si>
  <si>
    <t>ANAEROTEST FUER DIE MIKRO</t>
  </si>
  <si>
    <t>DF806</t>
  </si>
  <si>
    <t>Monovalent E Coli (0114:K90)</t>
  </si>
  <si>
    <t>DD931</t>
  </si>
  <si>
    <t>Hippurat test</t>
  </si>
  <si>
    <t>DB982</t>
  </si>
  <si>
    <t>SACKY 250*300 200KS VC. KAT</t>
  </si>
  <si>
    <t>DG379</t>
  </si>
  <si>
    <t>Doprava 21%</t>
  </si>
  <si>
    <t>DG381</t>
  </si>
  <si>
    <t>Doprava 0%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</si>
  <si>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</si>
  <si>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</si>
  <si>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</si>
  <si>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</si>
  <si>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</si>
  <si>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</si>
  <si>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</si>
  <si>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</si>
  <si>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</si>
  <si>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</si>
  <si>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</si>
  <si>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</si>
  <si>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</si>
  <si>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</si>
  <si>
    <t>802 - Pracoviště lékařské mikrobiologie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</si>
  <si>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</si>
  <si>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</si>
  <si>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</si>
  <si>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</si>
  <si>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</si>
  <si>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</si>
  <si>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</si>
  <si>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</si>
  <si>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</si>
  <si>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</si>
  <si>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</si>
  <si>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</si>
  <si>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</si>
  <si>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</si>
  <si>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</si>
  <si>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</si>
  <si>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</si>
  <si>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</si>
  <si>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</si>
  <si>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</si>
  <si>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</si>
  <si>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</si>
  <si>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82056</t>
  </si>
  <si>
    <t>MIKROSKOPICKÉ STANOVENÍ MIKROBIÁLNÍHO OBRAZU POŠEV</t>
  </si>
  <si>
    <t>82057</t>
  </si>
  <si>
    <t>IDENTIFIKACE KMENE ORIENTAČNÍ JEDNODUCHÝM TESTEM</t>
  </si>
  <si>
    <t>82061</t>
  </si>
  <si>
    <t>IDENTIFIKACE ANAEROBNÍHO KMENE PODROBNÁ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</si>
  <si>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</si>
  <si>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</si>
  <si>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</si>
  <si>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</si>
  <si>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</si>
  <si>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</si>
  <si>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</si>
  <si>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</si>
  <si>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</si>
  <si>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</si>
  <si>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</si>
  <si>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</si>
  <si>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</si>
  <si>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</si>
  <si>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82141</t>
  </si>
  <si>
    <t>PAUL - BUNNELL - DAVIDSOHNŮV TEST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</si>
  <si>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</si>
  <si>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</si>
  <si>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</si>
  <si>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</si>
  <si>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</si>
  <si>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</si>
  <si>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</si>
  <si>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</si>
  <si>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84013</t>
  </si>
  <si>
    <t>SPECIALIZOVANÉ PARAZITOLOGICKÉ VYŠETŘENÍ STOLICE P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</si>
  <si>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</si>
  <si>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</si>
  <si>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</si>
  <si>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</si>
  <si>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</si>
  <si>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</si>
  <si>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</si>
  <si>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</si>
  <si>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</si>
  <si>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</si>
  <si>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</si>
  <si>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</si>
  <si>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</si>
  <si>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</si>
  <si>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</si>
  <si>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</si>
  <si>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</si>
  <si>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</si>
  <si>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</si>
  <si>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</si>
  <si>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</si>
  <si>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</si>
  <si>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</si>
  <si>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</si>
  <si>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</si>
  <si>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</si>
  <si>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</si>
  <si>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</si>
  <si>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</si>
  <si>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</si>
  <si>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</si>
  <si>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</si>
  <si>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</si>
  <si>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</si>
  <si>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</si>
  <si>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</si>
  <si>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</si>
  <si>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</si>
  <si>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</si>
  <si>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</si>
  <si>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</si>
  <si>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</si>
  <si>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</si>
  <si>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</si>
  <si>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</si>
  <si>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</si>
  <si>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82093</t>
  </si>
  <si>
    <t>STANOVENÍ PROTILÁTEK METODOU KONSUMPCE KOMPLEMENTU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</si>
  <si>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</si>
  <si>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</si>
  <si>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</si>
  <si>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</si>
  <si>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</si>
  <si>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</si>
  <si>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</si>
  <si>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</si>
  <si>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</si>
  <si>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</si>
  <si>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</si>
  <si>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</si>
  <si>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</si>
  <si>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</si>
  <si>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</si>
  <si>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</si>
  <si>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</si>
  <si>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</si>
  <si>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</si>
  <si>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</si>
  <si>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</si>
  <si>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</si>
  <si>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82139</t>
  </si>
  <si>
    <t>ERICSONŮV TEST (OCH - TEST)</t>
  </si>
  <si>
    <t>82053</t>
  </si>
  <si>
    <t>MIKROSKOPICKÉ VYŠETŘENÍ NATIVNÍHO PREPARÁTU</t>
  </si>
  <si>
    <t>82129</t>
  </si>
  <si>
    <t xml:space="preserve">PŘÍMÁ IDENTIFIKACE BAKTERIÁLNÍHO NEBO MYKOTICKÉHO 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</si>
  <si>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</si>
  <si>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</si>
  <si>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</si>
  <si>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</si>
  <si>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</si>
  <si>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</si>
  <si>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</si>
  <si>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</si>
  <si>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</si>
  <si>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</si>
  <si>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</si>
  <si>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</si>
  <si>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</si>
  <si>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</si>
  <si>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</si>
  <si>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</si>
  <si>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</si>
  <si>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</si>
  <si>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</si>
  <si>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</si>
  <si>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</si>
  <si>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</si>
  <si>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</si>
  <si>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</si>
  <si>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</si>
  <si>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</si>
  <si>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</si>
  <si>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</si>
  <si>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</si>
  <si>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</si>
  <si>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</si>
  <si>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</si>
  <si>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</si>
  <si>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</si>
  <si>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</si>
  <si>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</si>
  <si>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</si>
  <si>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82033</t>
  </si>
  <si>
    <t>KONTROLA STERILITY KLINICKÉHO VZORKU</t>
  </si>
  <si>
    <t>08</t>
  </si>
  <si>
    <t>09</t>
  </si>
  <si>
    <t>10</t>
  </si>
  <si>
    <t>11</t>
  </si>
  <si>
    <t>12</t>
  </si>
  <si>
    <t>13</t>
  </si>
  <si>
    <t>14</t>
  </si>
  <si>
    <t>84021</t>
  </si>
  <si>
    <t>PROTOZOOLOGICKÉ KULTIVAČNÍ VYŠETŘENÍ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</si>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</sst>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25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5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1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70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70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2" fillId="8" borderId="63" xfId="0" applyNumberFormat="1" applyFont="1" applyFill="1" applyBorder="1"/>
    <xf numFmtId="3" fontId="52" fillId="8" borderId="62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4" fillId="2" borderId="69" xfId="0" applyNumberFormat="1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4" fillId="2" borderId="87" xfId="0" applyNumberFormat="1" applyFont="1" applyFill="1" applyBorder="1" applyAlignment="1">
      <alignment horizontal="center" vertical="center" wrapText="1"/>
    </xf>
    <xf numFmtId="174" fontId="39" fillId="4" borderId="73" xfId="0" applyNumberFormat="1" applyFont="1" applyFill="1" applyBorder="1" applyAlignment="1"/>
    <xf numFmtId="174" fontId="39" fillId="4" borderId="66" xfId="0" applyNumberFormat="1" applyFont="1" applyFill="1" applyBorder="1" applyAlignment="1"/>
    <xf numFmtId="174" fontId="39" fillId="4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9" xfId="0" applyNumberFormat="1" applyFont="1" applyBorder="1"/>
    <xf numFmtId="174" fontId="32" fillId="0" borderId="77" xfId="0" applyNumberFormat="1" applyFont="1" applyBorder="1"/>
    <xf numFmtId="174" fontId="39" fillId="0" borderId="86" xfId="0" applyNumberFormat="1" applyFont="1" applyBorder="1"/>
    <xf numFmtId="174" fontId="32" fillId="0" borderId="87" xfId="0" applyNumberFormat="1" applyFont="1" applyBorder="1"/>
    <xf numFmtId="174" fontId="32" fillId="0" borderId="70" xfId="0" applyNumberFormat="1" applyFont="1" applyBorder="1"/>
    <xf numFmtId="174" fontId="39" fillId="2" borderId="88" xfId="0" applyNumberFormat="1" applyFont="1" applyFill="1" applyBorder="1" applyAlignment="1"/>
    <xf numFmtId="174" fontId="39" fillId="2" borderId="66" xfId="0" applyNumberFormat="1" applyFont="1" applyFill="1" applyBorder="1" applyAlignment="1"/>
    <xf numFmtId="174" fontId="39" fillId="2" borderId="67" xfId="0" applyNumberFormat="1" applyFont="1" applyFill="1" applyBorder="1" applyAlignment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174" fontId="39" fillId="0" borderId="73" xfId="0" applyNumberFormat="1" applyFont="1" applyBorder="1"/>
    <xf numFmtId="174" fontId="32" fillId="0" borderId="89" xfId="0" applyNumberFormat="1" applyFont="1" applyBorder="1"/>
    <xf numFmtId="174" fontId="32" fillId="0" borderId="67" xfId="0" applyNumberFormat="1" applyFont="1" applyBorder="1"/>
    <xf numFmtId="175" fontId="39" fillId="2" borderId="73" xfId="0" applyNumberFormat="1" applyFont="1" applyFill="1" applyBorder="1" applyAlignment="1"/>
    <xf numFmtId="175" fontId="32" fillId="2" borderId="66" xfId="0" applyNumberFormat="1" applyFont="1" applyFill="1" applyBorder="1" applyAlignment="1"/>
    <xf numFmtId="175" fontId="32" fillId="2" borderId="67" xfId="0" applyNumberFormat="1" applyFont="1" applyFill="1" applyBorder="1" applyAlignment="1"/>
    <xf numFmtId="175" fontId="39" fillId="0" borderId="75" xfId="0" applyNumberFormat="1" applyFont="1" applyBorder="1"/>
    <xf numFmtId="175" fontId="32" fillId="0" borderId="76" xfId="0" applyNumberFormat="1" applyFont="1" applyBorder="1"/>
    <xf numFmtId="175" fontId="32" fillId="0" borderId="77" xfId="0" applyNumberFormat="1" applyFont="1" applyBorder="1"/>
    <xf numFmtId="175" fontId="32" fillId="0" borderId="79" xfId="0" applyNumberFormat="1" applyFont="1" applyBorder="1"/>
    <xf numFmtId="175" fontId="39" fillId="0" borderId="81" xfId="0" applyNumberFormat="1" applyFont="1" applyBorder="1"/>
    <xf numFmtId="175" fontId="32" fillId="0" borderId="82" xfId="0" applyNumberFormat="1" applyFont="1" applyBorder="1"/>
    <xf numFmtId="175" fontId="32" fillId="0" borderId="83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73" xfId="0" applyNumberFormat="1" applyFont="1" applyFill="1" applyBorder="1" applyAlignment="1">
      <alignment horizontal="center"/>
    </xf>
    <xf numFmtId="176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7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100" xfId="0" applyNumberFormat="1" applyFont="1" applyFill="1" applyBorder="1" applyAlignment="1">
      <alignment horizontal="right" vertical="top"/>
    </xf>
    <xf numFmtId="3" fontId="33" fillId="9" borderId="101" xfId="0" applyNumberFormat="1" applyFont="1" applyFill="1" applyBorder="1" applyAlignment="1">
      <alignment horizontal="right" vertical="top"/>
    </xf>
    <xf numFmtId="177" fontId="33" fillId="9" borderId="102" xfId="0" applyNumberFormat="1" applyFont="1" applyFill="1" applyBorder="1" applyAlignment="1">
      <alignment horizontal="right" vertical="top"/>
    </xf>
    <xf numFmtId="3" fontId="33" fillId="0" borderId="100" xfId="0" applyNumberFormat="1" applyFont="1" applyBorder="1" applyAlignment="1">
      <alignment horizontal="right" vertical="top"/>
    </xf>
    <xf numFmtId="177" fontId="33" fillId="9" borderId="103" xfId="0" applyNumberFormat="1" applyFont="1" applyFill="1" applyBorder="1" applyAlignment="1">
      <alignment horizontal="right" vertical="top"/>
    </xf>
    <xf numFmtId="3" fontId="35" fillId="9" borderId="105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0" fontId="35" fillId="9" borderId="107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0" fontId="33" fillId="9" borderId="102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177" fontId="35" fillId="9" borderId="107" xfId="0" applyNumberFormat="1" applyFont="1" applyFill="1" applyBorder="1" applyAlignment="1">
      <alignment horizontal="right" vertical="top"/>
    </xf>
    <xf numFmtId="177" fontId="35" fillId="9" borderId="108" xfId="0" applyNumberFormat="1" applyFont="1" applyFill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0" borderId="111" xfId="0" applyFont="1" applyBorder="1" applyAlignment="1">
      <alignment horizontal="right" vertical="top"/>
    </xf>
    <xf numFmtId="177" fontId="35" fillId="9" borderId="112" xfId="0" applyNumberFormat="1" applyFont="1" applyFill="1" applyBorder="1" applyAlignment="1">
      <alignment horizontal="right" vertical="top"/>
    </xf>
    <xf numFmtId="0" fontId="37" fillId="10" borderId="99" xfId="0" applyFont="1" applyFill="1" applyBorder="1" applyAlignment="1">
      <alignment vertical="top"/>
    </xf>
    <xf numFmtId="0" fontId="37" fillId="10" borderId="99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4"/>
    </xf>
    <xf numFmtId="0" fontId="38" fillId="10" borderId="104" xfId="0" applyFont="1" applyFill="1" applyBorder="1" applyAlignment="1">
      <alignment vertical="top" indent="6"/>
    </xf>
    <xf numFmtId="0" fontId="37" fillId="10" borderId="99" xfId="0" applyFont="1" applyFill="1" applyBorder="1" applyAlignment="1">
      <alignment vertical="top" indent="8"/>
    </xf>
    <xf numFmtId="0" fontId="38" fillId="10" borderId="104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6"/>
    </xf>
    <xf numFmtId="0" fontId="38" fillId="10" borderId="104" xfId="0" applyFont="1" applyFill="1" applyBorder="1" applyAlignment="1">
      <alignment vertical="top" indent="4"/>
    </xf>
    <xf numFmtId="0" fontId="38" fillId="10" borderId="104" xfId="0" applyFont="1" applyFill="1" applyBorder="1" applyAlignment="1">
      <alignment vertical="top"/>
    </xf>
    <xf numFmtId="0" fontId="32" fillId="10" borderId="9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13" xfId="53" applyNumberFormat="1" applyFont="1" applyFill="1" applyBorder="1" applyAlignment="1">
      <alignment horizontal="left"/>
    </xf>
    <xf numFmtId="165" fontId="31" fillId="2" borderId="114" xfId="53" applyNumberFormat="1" applyFont="1" applyFill="1" applyBorder="1" applyAlignment="1">
      <alignment horizontal="left"/>
    </xf>
    <xf numFmtId="165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4" xfId="0" applyNumberFormat="1" applyFont="1" applyFill="1" applyBorder="1"/>
    <xf numFmtId="3" fontId="32" fillId="0" borderId="116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5" fontId="32" fillId="0" borderId="77" xfId="0" applyNumberFormat="1" applyFont="1" applyFill="1" applyBorder="1"/>
    <xf numFmtId="165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5" fontId="32" fillId="0" borderId="70" xfId="0" applyNumberFormat="1" applyFont="1" applyFill="1" applyBorder="1"/>
    <xf numFmtId="165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3" xfId="0" applyFont="1" applyFill="1" applyBorder="1"/>
    <xf numFmtId="3" fontId="39" fillId="2" borderId="115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4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3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7" xfId="0" applyFont="1" applyFill="1" applyBorder="1"/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3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4" fontId="39" fillId="4" borderId="118" xfId="0" applyNumberFormat="1" applyFont="1" applyFill="1" applyBorder="1" applyAlignment="1">
      <alignment horizontal="center"/>
    </xf>
    <xf numFmtId="174" fontId="39" fillId="4" borderId="119" xfId="0" applyNumberFormat="1" applyFont="1" applyFill="1" applyBorder="1" applyAlignment="1">
      <alignment horizontal="center"/>
    </xf>
    <xf numFmtId="174" fontId="32" fillId="0" borderId="120" xfId="0" applyNumberFormat="1" applyFont="1" applyBorder="1" applyAlignment="1">
      <alignment horizontal="right"/>
    </xf>
    <xf numFmtId="174" fontId="32" fillId="0" borderId="121" xfId="0" applyNumberFormat="1" applyFont="1" applyBorder="1" applyAlignment="1">
      <alignment horizontal="right"/>
    </xf>
    <xf numFmtId="174" fontId="32" fillId="0" borderId="121" xfId="0" applyNumberFormat="1" applyFont="1" applyBorder="1" applyAlignment="1">
      <alignment horizontal="right" wrapText="1"/>
    </xf>
    <xf numFmtId="176" fontId="32" fillId="0" borderId="120" xfId="0" applyNumberFormat="1" applyFont="1" applyBorder="1" applyAlignment="1">
      <alignment horizontal="right"/>
    </xf>
    <xf numFmtId="176" fontId="32" fillId="0" borderId="121" xfId="0" applyNumberFormat="1" applyFont="1" applyBorder="1" applyAlignment="1">
      <alignment horizontal="right"/>
    </xf>
    <xf numFmtId="174" fontId="32" fillId="0" borderId="122" xfId="0" applyNumberFormat="1" applyFont="1" applyBorder="1" applyAlignment="1">
      <alignment horizontal="right"/>
    </xf>
    <xf numFmtId="174" fontId="32" fillId="0" borderId="123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4" fillId="2" borderId="92" xfId="0" applyFont="1" applyFill="1" applyBorder="1" applyAlignment="1">
      <alignment horizontal="center" vertical="center" wrapText="1"/>
    </xf>
    <xf numFmtId="175" fontId="32" fillId="2" borderId="93" xfId="0" applyNumberFormat="1" applyFont="1" applyFill="1" applyBorder="1" applyAlignment="1"/>
    <xf numFmtId="175" fontId="32" fillId="0" borderId="91" xfId="0" applyNumberFormat="1" applyFont="1" applyBorder="1"/>
    <xf numFmtId="175" fontId="32" fillId="0" borderId="124" xfId="0" applyNumberFormat="1" applyFont="1" applyBorder="1"/>
    <xf numFmtId="174" fontId="39" fillId="4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92" xfId="0" applyNumberFormat="1" applyFont="1" applyBorder="1"/>
    <xf numFmtId="174" fontId="39" fillId="2" borderId="93" xfId="0" applyNumberFormat="1" applyFont="1" applyFill="1" applyBorder="1" applyAlignment="1"/>
    <xf numFmtId="174" fontId="32" fillId="0" borderId="124" xfId="0" applyNumberFormat="1" applyFont="1" applyBorder="1"/>
    <xf numFmtId="174" fontId="32" fillId="0" borderId="93" xfId="0" applyNumberFormat="1" applyFont="1" applyBorder="1"/>
    <xf numFmtId="174" fontId="39" fillId="4" borderId="125" xfId="0" applyNumberFormat="1" applyFont="1" applyFill="1" applyBorder="1" applyAlignment="1">
      <alignment horizontal="center"/>
    </xf>
    <xf numFmtId="174" fontId="32" fillId="0" borderId="126" xfId="0" applyNumberFormat="1" applyFont="1" applyBorder="1" applyAlignment="1">
      <alignment horizontal="right"/>
    </xf>
    <xf numFmtId="176" fontId="32" fillId="0" borderId="126" xfId="0" applyNumberFormat="1" applyFont="1" applyBorder="1" applyAlignment="1">
      <alignment horizontal="right"/>
    </xf>
    <xf numFmtId="174" fontId="32" fillId="0" borderId="127" xfId="0" applyNumberFormat="1" applyFont="1" applyBorder="1" applyAlignment="1">
      <alignment horizontal="right"/>
    </xf>
    <xf numFmtId="0" fontId="0" fillId="0" borderId="15" xfId="0" applyBorder="1"/>
    <xf numFmtId="174" fontId="39" fillId="4" borderId="72" xfId="0" applyNumberFormat="1" applyFont="1" applyFill="1" applyBorder="1" applyAlignment="1">
      <alignment horizontal="center"/>
    </xf>
    <xf numFmtId="174" fontId="32" fillId="0" borderId="74" xfId="0" applyNumberFormat="1" applyFont="1" applyBorder="1" applyAlignment="1">
      <alignment horizontal="right"/>
    </xf>
    <xf numFmtId="176" fontId="32" fillId="0" borderId="74" xfId="0" applyNumberFormat="1" applyFont="1" applyBorder="1" applyAlignment="1">
      <alignment horizontal="right"/>
    </xf>
    <xf numFmtId="174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70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70" fontId="32" fillId="0" borderId="67" xfId="0" applyNumberFormat="1" applyFont="1" applyFill="1" applyBorder="1"/>
    <xf numFmtId="170" fontId="32" fillId="0" borderId="77" xfId="0" applyNumberFormat="1" applyFont="1" applyFill="1" applyBorder="1"/>
    <xf numFmtId="9" fontId="32" fillId="0" borderId="78" xfId="0" applyNumberFormat="1" applyFont="1" applyFill="1" applyBorder="1"/>
    <xf numFmtId="170" fontId="32" fillId="0" borderId="70" xfId="0" applyNumberFormat="1" applyFont="1" applyFill="1" applyBorder="1"/>
    <xf numFmtId="0" fontId="39" fillId="0" borderId="69" xfId="0" applyFont="1" applyFill="1" applyBorder="1"/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1.0917855327293713</c:v>
                </c:pt>
                <c:pt idx="1">
                  <c:v>0.95326333462167545</c:v>
                </c:pt>
                <c:pt idx="2">
                  <c:v>0.97021791548420244</c:v>
                </c:pt>
                <c:pt idx="3">
                  <c:v>0.93075412203934649</c:v>
                </c:pt>
                <c:pt idx="4">
                  <c:v>0.94834466861615341</c:v>
                </c:pt>
                <c:pt idx="5">
                  <c:v>0.95931547194719868</c:v>
                </c:pt>
                <c:pt idx="6">
                  <c:v>0.9023781265169486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887104"/>
        <c:axId val="97463692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0.94326838429001836</c:v>
                </c:pt>
                <c:pt idx="1">
                  <c:v>0.94326838429001836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9943808"/>
        <c:axId val="979945728"/>
      </c:scatterChart>
      <c:catAx>
        <c:axId val="96988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463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463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69887104"/>
        <c:crosses val="autoZero"/>
        <c:crossBetween val="between"/>
      </c:valAx>
      <c:valAx>
        <c:axId val="9799438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79945728"/>
        <c:crosses val="max"/>
        <c:crossBetween val="midCat"/>
      </c:valAx>
      <c:valAx>
        <c:axId val="9799457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7994380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298" t="s">
        <v>96</v>
      </c>
      <c r="B1" s="298"/>
    </row>
    <row r="2" spans="1:3" ht="14.4" customHeight="1" thickBot="1" x14ac:dyDescent="0.35">
      <c r="A2" s="215" t="s">
        <v>255</v>
      </c>
      <c r="B2" s="46"/>
    </row>
    <row r="3" spans="1:3" ht="14.4" customHeight="1" thickBot="1" x14ac:dyDescent="0.35">
      <c r="A3" s="294" t="s">
        <v>125</v>
      </c>
      <c r="B3" s="295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107</v>
      </c>
      <c r="C4" s="47" t="s">
        <v>108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99</v>
      </c>
    </row>
    <row r="6" spans="1:3" ht="14.4" customHeight="1" x14ac:dyDescent="0.3">
      <c r="A6" s="131" t="str">
        <f t="shared" si="0"/>
        <v>HI Graf</v>
      </c>
      <c r="B6" s="76" t="s">
        <v>92</v>
      </c>
      <c r="C6" s="47" t="s">
        <v>100</v>
      </c>
    </row>
    <row r="7" spans="1:3" ht="14.4" customHeight="1" x14ac:dyDescent="0.3">
      <c r="A7" s="131" t="str">
        <f t="shared" si="0"/>
        <v>Man Tab</v>
      </c>
      <c r="B7" s="76" t="s">
        <v>257</v>
      </c>
      <c r="C7" s="47" t="s">
        <v>101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296" t="s">
        <v>97</v>
      </c>
      <c r="B10" s="295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102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143</v>
      </c>
      <c r="C12" s="47" t="s">
        <v>103</v>
      </c>
    </row>
    <row r="13" spans="1:3" ht="28.8" customHeight="1" x14ac:dyDescent="0.3">
      <c r="A13" s="131" t="str">
        <f t="shared" si="2"/>
        <v>LŽ PL</v>
      </c>
      <c r="B13" s="442" t="s">
        <v>144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585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89" t="s">
        <v>243</v>
      </c>
      <c r="C15" s="47" t="s">
        <v>253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104</v>
      </c>
    </row>
    <row r="17" spans="1:3" ht="14.4" customHeight="1" x14ac:dyDescent="0.3">
      <c r="A17" s="131" t="str">
        <f t="shared" si="2"/>
        <v>MŽ Detail</v>
      </c>
      <c r="B17" s="76" t="s">
        <v>1424</v>
      </c>
      <c r="C17" s="47" t="s">
        <v>105</v>
      </c>
    </row>
    <row r="18" spans="1:3" ht="14.4" customHeight="1" thickBot="1" x14ac:dyDescent="0.35">
      <c r="A18" s="133" t="str">
        <f t="shared" si="2"/>
        <v>Osobní náklady</v>
      </c>
      <c r="B18" s="76" t="s">
        <v>94</v>
      </c>
      <c r="C18" s="47" t="s">
        <v>106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297" t="s">
        <v>98</v>
      </c>
      <c r="B20" s="295"/>
    </row>
    <row r="21" spans="1:3" ht="14.4" customHeight="1" x14ac:dyDescent="0.3">
      <c r="A21" s="134" t="str">
        <f t="shared" ref="A21:A24" si="4">HYPERLINK("#'"&amp;C21&amp;"'!A1",C21)</f>
        <v>ZV Vykáz.-A</v>
      </c>
      <c r="B21" s="75" t="s">
        <v>1430</v>
      </c>
      <c r="C21" s="47" t="s">
        <v>109</v>
      </c>
    </row>
    <row r="22" spans="1:3" ht="14.4" customHeight="1" x14ac:dyDescent="0.3">
      <c r="A22" s="131" t="str">
        <f t="shared" si="4"/>
        <v>ZV Vykáz.-A Detail</v>
      </c>
      <c r="B22" s="76" t="s">
        <v>1557</v>
      </c>
      <c r="C22" s="47" t="s">
        <v>110</v>
      </c>
    </row>
    <row r="23" spans="1:3" ht="14.4" customHeight="1" x14ac:dyDescent="0.3">
      <c r="A23" s="131" t="str">
        <f t="shared" si="4"/>
        <v>ZV Vykáz.-H</v>
      </c>
      <c r="B23" s="76" t="s">
        <v>113</v>
      </c>
      <c r="C23" s="47" t="s">
        <v>111</v>
      </c>
    </row>
    <row r="24" spans="1:3" ht="14.4" customHeight="1" x14ac:dyDescent="0.3">
      <c r="A24" s="131" t="str">
        <f t="shared" si="4"/>
        <v>ZV Vykáz.-H Detail</v>
      </c>
      <c r="B24" s="76" t="s">
        <v>1620</v>
      </c>
      <c r="C24" s="47" t="s">
        <v>112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2" customWidth="1"/>
    <col min="7" max="7" width="10" style="192" customWidth="1"/>
    <col min="8" max="8" width="6.77734375" style="195" bestFit="1" customWidth="1"/>
    <col min="9" max="9" width="6.6640625" style="192" customWidth="1"/>
    <col min="10" max="10" width="10" style="192" customWidth="1"/>
    <col min="11" max="11" width="6.77734375" style="195" bestFit="1" customWidth="1"/>
    <col min="12" max="12" width="6.6640625" style="192" customWidth="1"/>
    <col min="13" max="13" width="10" style="192" customWidth="1"/>
    <col min="14" max="16384" width="8.88671875" style="116"/>
  </cols>
  <sheetData>
    <row r="1" spans="1:13" ht="18.600000000000001" customHeight="1" thickBot="1" x14ac:dyDescent="0.4">
      <c r="A1" s="336" t="s">
        <v>585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298"/>
      <c r="M1" s="298"/>
    </row>
    <row r="2" spans="1:13" ht="14.4" customHeight="1" thickBot="1" x14ac:dyDescent="0.35">
      <c r="A2" s="215" t="s">
        <v>255</v>
      </c>
      <c r="B2" s="191"/>
      <c r="C2" s="191"/>
      <c r="D2" s="191"/>
      <c r="E2" s="191"/>
      <c r="F2" s="199"/>
      <c r="G2" s="199"/>
      <c r="H2" s="200"/>
      <c r="I2" s="199"/>
      <c r="J2" s="199"/>
      <c r="K2" s="200"/>
      <c r="L2" s="199"/>
    </row>
    <row r="3" spans="1:13" ht="14.4" customHeight="1" thickBot="1" x14ac:dyDescent="0.35">
      <c r="E3" s="71" t="s">
        <v>114</v>
      </c>
      <c r="F3" s="43">
        <f>SUBTOTAL(9,F6:F1048576)</f>
        <v>1</v>
      </c>
      <c r="G3" s="43">
        <f>SUBTOTAL(9,G6:G1048576)</f>
        <v>46.14</v>
      </c>
      <c r="H3" s="44">
        <f>IF(M3=0,0,G3/M3)</f>
        <v>3.0553450935699045E-3</v>
      </c>
      <c r="I3" s="43">
        <f>SUBTOTAL(9,I6:I1048576)</f>
        <v>12</v>
      </c>
      <c r="J3" s="43">
        <f>SUBTOTAL(9,J6:J1048576)</f>
        <v>15055.263797922358</v>
      </c>
      <c r="K3" s="44">
        <f>IF(M3=0,0,J3/M3)</f>
        <v>0.99694465490643014</v>
      </c>
      <c r="L3" s="43">
        <f>SUBTOTAL(9,L6:L1048576)</f>
        <v>13</v>
      </c>
      <c r="M3" s="45">
        <f>SUBTOTAL(9,M6:M1048576)</f>
        <v>15101.403797922358</v>
      </c>
    </row>
    <row r="4" spans="1:13" ht="14.4" customHeight="1" thickBot="1" x14ac:dyDescent="0.35">
      <c r="A4" s="41"/>
      <c r="B4" s="41"/>
      <c r="C4" s="41"/>
      <c r="D4" s="41"/>
      <c r="E4" s="42"/>
      <c r="F4" s="340" t="s">
        <v>116</v>
      </c>
      <c r="G4" s="341"/>
      <c r="H4" s="342"/>
      <c r="I4" s="343" t="s">
        <v>115</v>
      </c>
      <c r="J4" s="341"/>
      <c r="K4" s="342"/>
      <c r="L4" s="344" t="s">
        <v>3</v>
      </c>
      <c r="M4" s="345"/>
    </row>
    <row r="5" spans="1:13" ht="14.4" customHeight="1" thickBot="1" x14ac:dyDescent="0.35">
      <c r="A5" s="430" t="s">
        <v>117</v>
      </c>
      <c r="B5" s="450" t="s">
        <v>118</v>
      </c>
      <c r="C5" s="450" t="s">
        <v>58</v>
      </c>
      <c r="D5" s="450" t="s">
        <v>119</v>
      </c>
      <c r="E5" s="450" t="s">
        <v>120</v>
      </c>
      <c r="F5" s="451" t="s">
        <v>15</v>
      </c>
      <c r="G5" s="451" t="s">
        <v>14</v>
      </c>
      <c r="H5" s="432" t="s">
        <v>121</v>
      </c>
      <c r="I5" s="431" t="s">
        <v>15</v>
      </c>
      <c r="J5" s="451" t="s">
        <v>14</v>
      </c>
      <c r="K5" s="432" t="s">
        <v>121</v>
      </c>
      <c r="L5" s="431" t="s">
        <v>15</v>
      </c>
      <c r="M5" s="452" t="s">
        <v>14</v>
      </c>
    </row>
    <row r="6" spans="1:13" ht="14.4" customHeight="1" x14ac:dyDescent="0.3">
      <c r="A6" s="412" t="s">
        <v>435</v>
      </c>
      <c r="B6" s="413" t="s">
        <v>565</v>
      </c>
      <c r="C6" s="413" t="s">
        <v>478</v>
      </c>
      <c r="D6" s="413" t="s">
        <v>479</v>
      </c>
      <c r="E6" s="413" t="s">
        <v>566</v>
      </c>
      <c r="F6" s="416">
        <v>1</v>
      </c>
      <c r="G6" s="416">
        <v>46.14</v>
      </c>
      <c r="H6" s="435">
        <v>1</v>
      </c>
      <c r="I6" s="416"/>
      <c r="J6" s="416"/>
      <c r="K6" s="435">
        <v>0</v>
      </c>
      <c r="L6" s="416">
        <v>1</v>
      </c>
      <c r="M6" s="417">
        <v>46.14</v>
      </c>
    </row>
    <row r="7" spans="1:13" ht="14.4" customHeight="1" x14ac:dyDescent="0.3">
      <c r="A7" s="418" t="s">
        <v>435</v>
      </c>
      <c r="B7" s="419" t="s">
        <v>567</v>
      </c>
      <c r="C7" s="419" t="s">
        <v>538</v>
      </c>
      <c r="D7" s="419" t="s">
        <v>539</v>
      </c>
      <c r="E7" s="419" t="s">
        <v>540</v>
      </c>
      <c r="F7" s="422"/>
      <c r="G7" s="422"/>
      <c r="H7" s="443">
        <v>0</v>
      </c>
      <c r="I7" s="422">
        <v>1</v>
      </c>
      <c r="J7" s="422">
        <v>12592.49</v>
      </c>
      <c r="K7" s="443">
        <v>1</v>
      </c>
      <c r="L7" s="422">
        <v>1</v>
      </c>
      <c r="M7" s="423">
        <v>12592.49</v>
      </c>
    </row>
    <row r="8" spans="1:13" ht="14.4" customHeight="1" x14ac:dyDescent="0.3">
      <c r="A8" s="418" t="s">
        <v>435</v>
      </c>
      <c r="B8" s="419" t="s">
        <v>568</v>
      </c>
      <c r="C8" s="419" t="s">
        <v>489</v>
      </c>
      <c r="D8" s="419" t="s">
        <v>569</v>
      </c>
      <c r="E8" s="419" t="s">
        <v>570</v>
      </c>
      <c r="F8" s="422"/>
      <c r="G8" s="422"/>
      <c r="H8" s="443">
        <v>0</v>
      </c>
      <c r="I8" s="422">
        <v>1</v>
      </c>
      <c r="J8" s="422">
        <v>117.59000000000003</v>
      </c>
      <c r="K8" s="443">
        <v>1</v>
      </c>
      <c r="L8" s="422">
        <v>1</v>
      </c>
      <c r="M8" s="423">
        <v>117.59000000000003</v>
      </c>
    </row>
    <row r="9" spans="1:13" ht="14.4" customHeight="1" x14ac:dyDescent="0.3">
      <c r="A9" s="418" t="s">
        <v>435</v>
      </c>
      <c r="B9" s="419" t="s">
        <v>568</v>
      </c>
      <c r="C9" s="419" t="s">
        <v>512</v>
      </c>
      <c r="D9" s="419" t="s">
        <v>571</v>
      </c>
      <c r="E9" s="419" t="s">
        <v>572</v>
      </c>
      <c r="F9" s="422"/>
      <c r="G9" s="422"/>
      <c r="H9" s="443">
        <v>0</v>
      </c>
      <c r="I9" s="422">
        <v>1</v>
      </c>
      <c r="J9" s="422">
        <v>84.53000000000003</v>
      </c>
      <c r="K9" s="443">
        <v>1</v>
      </c>
      <c r="L9" s="422">
        <v>1</v>
      </c>
      <c r="M9" s="423">
        <v>84.53000000000003</v>
      </c>
    </row>
    <row r="10" spans="1:13" ht="14.4" customHeight="1" x14ac:dyDescent="0.3">
      <c r="A10" s="418" t="s">
        <v>435</v>
      </c>
      <c r="B10" s="419" t="s">
        <v>568</v>
      </c>
      <c r="C10" s="419" t="s">
        <v>519</v>
      </c>
      <c r="D10" s="419" t="s">
        <v>520</v>
      </c>
      <c r="E10" s="419" t="s">
        <v>521</v>
      </c>
      <c r="F10" s="422"/>
      <c r="G10" s="422"/>
      <c r="H10" s="443">
        <v>0</v>
      </c>
      <c r="I10" s="422">
        <v>1</v>
      </c>
      <c r="J10" s="422">
        <v>59.009797922357322</v>
      </c>
      <c r="K10" s="443">
        <v>1</v>
      </c>
      <c r="L10" s="422">
        <v>1</v>
      </c>
      <c r="M10" s="423">
        <v>59.009797922357322</v>
      </c>
    </row>
    <row r="11" spans="1:13" ht="14.4" customHeight="1" x14ac:dyDescent="0.3">
      <c r="A11" s="418" t="s">
        <v>435</v>
      </c>
      <c r="B11" s="419" t="s">
        <v>573</v>
      </c>
      <c r="C11" s="419" t="s">
        <v>530</v>
      </c>
      <c r="D11" s="419" t="s">
        <v>574</v>
      </c>
      <c r="E11" s="419" t="s">
        <v>575</v>
      </c>
      <c r="F11" s="422"/>
      <c r="G11" s="422"/>
      <c r="H11" s="443">
        <v>0</v>
      </c>
      <c r="I11" s="422">
        <v>1</v>
      </c>
      <c r="J11" s="422">
        <v>75.22</v>
      </c>
      <c r="K11" s="443">
        <v>1</v>
      </c>
      <c r="L11" s="422">
        <v>1</v>
      </c>
      <c r="M11" s="423">
        <v>75.22</v>
      </c>
    </row>
    <row r="12" spans="1:13" ht="14.4" customHeight="1" x14ac:dyDescent="0.3">
      <c r="A12" s="418" t="s">
        <v>435</v>
      </c>
      <c r="B12" s="419" t="s">
        <v>576</v>
      </c>
      <c r="C12" s="419" t="s">
        <v>534</v>
      </c>
      <c r="D12" s="419" t="s">
        <v>535</v>
      </c>
      <c r="E12" s="419" t="s">
        <v>577</v>
      </c>
      <c r="F12" s="422"/>
      <c r="G12" s="422"/>
      <c r="H12" s="443">
        <v>0</v>
      </c>
      <c r="I12" s="422">
        <v>1</v>
      </c>
      <c r="J12" s="422">
        <v>154.054</v>
      </c>
      <c r="K12" s="443">
        <v>1</v>
      </c>
      <c r="L12" s="422">
        <v>1</v>
      </c>
      <c r="M12" s="423">
        <v>154.054</v>
      </c>
    </row>
    <row r="13" spans="1:13" ht="14.4" customHeight="1" x14ac:dyDescent="0.3">
      <c r="A13" s="418" t="s">
        <v>435</v>
      </c>
      <c r="B13" s="419" t="s">
        <v>578</v>
      </c>
      <c r="C13" s="419" t="s">
        <v>542</v>
      </c>
      <c r="D13" s="419" t="s">
        <v>543</v>
      </c>
      <c r="E13" s="419" t="s">
        <v>579</v>
      </c>
      <c r="F13" s="422"/>
      <c r="G13" s="422"/>
      <c r="H13" s="443">
        <v>0</v>
      </c>
      <c r="I13" s="422">
        <v>1</v>
      </c>
      <c r="J13" s="422">
        <v>106.1</v>
      </c>
      <c r="K13" s="443">
        <v>1</v>
      </c>
      <c r="L13" s="422">
        <v>1</v>
      </c>
      <c r="M13" s="423">
        <v>106.1</v>
      </c>
    </row>
    <row r="14" spans="1:13" ht="14.4" customHeight="1" x14ac:dyDescent="0.3">
      <c r="A14" s="418" t="s">
        <v>435</v>
      </c>
      <c r="B14" s="419" t="s">
        <v>580</v>
      </c>
      <c r="C14" s="419" t="s">
        <v>550</v>
      </c>
      <c r="D14" s="419" t="s">
        <v>551</v>
      </c>
      <c r="E14" s="419" t="s">
        <v>581</v>
      </c>
      <c r="F14" s="422"/>
      <c r="G14" s="422"/>
      <c r="H14" s="443">
        <v>0</v>
      </c>
      <c r="I14" s="422">
        <v>1</v>
      </c>
      <c r="J14" s="422">
        <v>70.73</v>
      </c>
      <c r="K14" s="443">
        <v>1</v>
      </c>
      <c r="L14" s="422">
        <v>1</v>
      </c>
      <c r="M14" s="423">
        <v>70.73</v>
      </c>
    </row>
    <row r="15" spans="1:13" ht="14.4" customHeight="1" thickBot="1" x14ac:dyDescent="0.35">
      <c r="A15" s="424" t="s">
        <v>435</v>
      </c>
      <c r="B15" s="425" t="s">
        <v>582</v>
      </c>
      <c r="C15" s="425" t="s">
        <v>546</v>
      </c>
      <c r="D15" s="425" t="s">
        <v>583</v>
      </c>
      <c r="E15" s="425" t="s">
        <v>584</v>
      </c>
      <c r="F15" s="428"/>
      <c r="G15" s="428"/>
      <c r="H15" s="436">
        <v>0</v>
      </c>
      <c r="I15" s="428">
        <v>4</v>
      </c>
      <c r="J15" s="428">
        <v>1795.54</v>
      </c>
      <c r="K15" s="436">
        <v>1</v>
      </c>
      <c r="L15" s="428">
        <v>4</v>
      </c>
      <c r="M15" s="429">
        <v>1795.54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3" customWidth="1"/>
    <col min="2" max="2" width="5.44140625" style="192" bestFit="1" customWidth="1"/>
    <col min="3" max="3" width="6.109375" style="192" bestFit="1" customWidth="1"/>
    <col min="4" max="4" width="7.44140625" style="192" bestFit="1" customWidth="1"/>
    <col min="5" max="5" width="6.21875" style="192" bestFit="1" customWidth="1"/>
    <col min="6" max="6" width="6.33203125" style="195" bestFit="1" customWidth="1"/>
    <col min="7" max="7" width="6.109375" style="195" bestFit="1" customWidth="1"/>
    <col min="8" max="8" width="7.44140625" style="195" bestFit="1" customWidth="1"/>
    <col min="9" max="9" width="6.21875" style="195" bestFit="1" customWidth="1"/>
    <col min="10" max="10" width="5.44140625" style="192" bestFit="1" customWidth="1"/>
    <col min="11" max="11" width="6.109375" style="192" bestFit="1" customWidth="1"/>
    <col min="12" max="12" width="7.44140625" style="192" bestFit="1" customWidth="1"/>
    <col min="13" max="13" width="6.21875" style="192" bestFit="1" customWidth="1"/>
    <col min="14" max="14" width="5.33203125" style="195" bestFit="1" customWidth="1"/>
    <col min="15" max="15" width="6.109375" style="195" bestFit="1" customWidth="1"/>
    <col min="16" max="16" width="7.44140625" style="195" bestFit="1" customWidth="1"/>
    <col min="17" max="17" width="6.21875" style="195" bestFit="1" customWidth="1"/>
    <col min="18" max="16384" width="8.88671875" style="116"/>
  </cols>
  <sheetData>
    <row r="1" spans="1:17" ht="18.600000000000001" customHeight="1" thickBot="1" x14ac:dyDescent="0.4">
      <c r="A1" s="336" t="s">
        <v>243</v>
      </c>
      <c r="B1" s="336"/>
      <c r="C1" s="336"/>
      <c r="D1" s="336"/>
      <c r="E1" s="336"/>
      <c r="F1" s="299"/>
      <c r="G1" s="299"/>
      <c r="H1" s="299"/>
      <c r="I1" s="29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15" t="s">
        <v>255</v>
      </c>
      <c r="B2" s="199"/>
      <c r="C2" s="199"/>
      <c r="D2" s="199"/>
      <c r="E2" s="199"/>
    </row>
    <row r="3" spans="1:17" ht="14.4" customHeight="1" thickBot="1" x14ac:dyDescent="0.35">
      <c r="A3" s="282" t="s">
        <v>3</v>
      </c>
      <c r="B3" s="286">
        <f>SUM(B6:B1048576)</f>
        <v>68</v>
      </c>
      <c r="C3" s="287">
        <f>SUM(C6:C1048576)</f>
        <v>0</v>
      </c>
      <c r="D3" s="287">
        <f>SUM(D6:D1048576)</f>
        <v>0</v>
      </c>
      <c r="E3" s="288">
        <f>SUM(E6:E1048576)</f>
        <v>0</v>
      </c>
      <c r="F3" s="285">
        <f>IF(SUM($B3:$E3)=0,"",B3/SUM($B3:$E3))</f>
        <v>1</v>
      </c>
      <c r="G3" s="283">
        <f t="shared" ref="G3:I3" si="0">IF(SUM($B3:$E3)=0,"",C3/SUM($B3:$E3))</f>
        <v>0</v>
      </c>
      <c r="H3" s="283">
        <f t="shared" si="0"/>
        <v>0</v>
      </c>
      <c r="I3" s="284">
        <f t="shared" si="0"/>
        <v>0</v>
      </c>
      <c r="J3" s="287">
        <f>SUM(J6:J1048576)</f>
        <v>39</v>
      </c>
      <c r="K3" s="287">
        <f>SUM(K6:K1048576)</f>
        <v>0</v>
      </c>
      <c r="L3" s="287">
        <f>SUM(L6:L1048576)</f>
        <v>0</v>
      </c>
      <c r="M3" s="288">
        <f>SUM(M6:M1048576)</f>
        <v>0</v>
      </c>
      <c r="N3" s="285">
        <f>IF(SUM($J3:$M3)=0,"",J3/SUM($J3:$M3))</f>
        <v>1</v>
      </c>
      <c r="O3" s="283">
        <f t="shared" ref="O3:Q3" si="1">IF(SUM($J3:$M3)=0,"",K3/SUM($J3:$M3))</f>
        <v>0</v>
      </c>
      <c r="P3" s="283">
        <f t="shared" si="1"/>
        <v>0</v>
      </c>
      <c r="Q3" s="284">
        <f t="shared" si="1"/>
        <v>0</v>
      </c>
    </row>
    <row r="4" spans="1:17" ht="14.4" customHeight="1" thickBot="1" x14ac:dyDescent="0.35">
      <c r="A4" s="281"/>
      <c r="B4" s="349" t="s">
        <v>245</v>
      </c>
      <c r="C4" s="350"/>
      <c r="D4" s="350"/>
      <c r="E4" s="351"/>
      <c r="F4" s="346" t="s">
        <v>250</v>
      </c>
      <c r="G4" s="347"/>
      <c r="H4" s="347"/>
      <c r="I4" s="348"/>
      <c r="J4" s="349" t="s">
        <v>251</v>
      </c>
      <c r="K4" s="350"/>
      <c r="L4" s="350"/>
      <c r="M4" s="351"/>
      <c r="N4" s="346" t="s">
        <v>252</v>
      </c>
      <c r="O4" s="347"/>
      <c r="P4" s="347"/>
      <c r="Q4" s="348"/>
    </row>
    <row r="5" spans="1:17" ht="14.4" customHeight="1" thickBot="1" x14ac:dyDescent="0.35">
      <c r="A5" s="453" t="s">
        <v>244</v>
      </c>
      <c r="B5" s="454" t="s">
        <v>246</v>
      </c>
      <c r="C5" s="454" t="s">
        <v>247</v>
      </c>
      <c r="D5" s="454" t="s">
        <v>248</v>
      </c>
      <c r="E5" s="455" t="s">
        <v>249</v>
      </c>
      <c r="F5" s="456" t="s">
        <v>246</v>
      </c>
      <c r="G5" s="457" t="s">
        <v>247</v>
      </c>
      <c r="H5" s="457" t="s">
        <v>248</v>
      </c>
      <c r="I5" s="458" t="s">
        <v>249</v>
      </c>
      <c r="J5" s="454" t="s">
        <v>246</v>
      </c>
      <c r="K5" s="454" t="s">
        <v>247</v>
      </c>
      <c r="L5" s="454" t="s">
        <v>248</v>
      </c>
      <c r="M5" s="455" t="s">
        <v>249</v>
      </c>
      <c r="N5" s="456" t="s">
        <v>246</v>
      </c>
      <c r="O5" s="457" t="s">
        <v>247</v>
      </c>
      <c r="P5" s="457" t="s">
        <v>248</v>
      </c>
      <c r="Q5" s="458" t="s">
        <v>249</v>
      </c>
    </row>
    <row r="6" spans="1:17" ht="14.4" customHeight="1" x14ac:dyDescent="0.3">
      <c r="A6" s="461" t="s">
        <v>586</v>
      </c>
      <c r="B6" s="465"/>
      <c r="C6" s="416"/>
      <c r="D6" s="416"/>
      <c r="E6" s="417"/>
      <c r="F6" s="463"/>
      <c r="G6" s="435"/>
      <c r="H6" s="435"/>
      <c r="I6" s="467"/>
      <c r="J6" s="465"/>
      <c r="K6" s="416"/>
      <c r="L6" s="416"/>
      <c r="M6" s="417"/>
      <c r="N6" s="463"/>
      <c r="O6" s="435"/>
      <c r="P6" s="435"/>
      <c r="Q6" s="459"/>
    </row>
    <row r="7" spans="1:17" ht="14.4" customHeight="1" thickBot="1" x14ac:dyDescent="0.35">
      <c r="A7" s="462" t="s">
        <v>587</v>
      </c>
      <c r="B7" s="466">
        <v>68</v>
      </c>
      <c r="C7" s="428"/>
      <c r="D7" s="428"/>
      <c r="E7" s="429"/>
      <c r="F7" s="464">
        <v>1</v>
      </c>
      <c r="G7" s="436">
        <v>0</v>
      </c>
      <c r="H7" s="436">
        <v>0</v>
      </c>
      <c r="I7" s="468">
        <v>0</v>
      </c>
      <c r="J7" s="466">
        <v>39</v>
      </c>
      <c r="K7" s="428"/>
      <c r="L7" s="428"/>
      <c r="M7" s="429"/>
      <c r="N7" s="464">
        <v>1</v>
      </c>
      <c r="O7" s="436">
        <v>0</v>
      </c>
      <c r="P7" s="436">
        <v>0</v>
      </c>
      <c r="Q7" s="46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19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27" t="s">
        <v>124</v>
      </c>
      <c r="B1" s="328"/>
      <c r="C1" s="328"/>
      <c r="D1" s="328"/>
      <c r="E1" s="328"/>
      <c r="F1" s="328"/>
      <c r="G1" s="299"/>
      <c r="H1" s="329"/>
      <c r="I1" s="329"/>
    </row>
    <row r="2" spans="1:10" ht="14.4" customHeight="1" thickBot="1" x14ac:dyDescent="0.35">
      <c r="A2" s="215" t="s">
        <v>255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2012</v>
      </c>
      <c r="D3" s="274">
        <v>2013</v>
      </c>
      <c r="E3" s="7"/>
      <c r="F3" s="322">
        <v>2014</v>
      </c>
      <c r="G3" s="323"/>
      <c r="H3" s="323"/>
      <c r="I3" s="324"/>
    </row>
    <row r="4" spans="1:10" ht="14.4" customHeight="1" thickBot="1" x14ac:dyDescent="0.35">
      <c r="A4" s="278" t="s">
        <v>0</v>
      </c>
      <c r="B4" s="279" t="s">
        <v>242</v>
      </c>
      <c r="C4" s="325" t="s">
        <v>60</v>
      </c>
      <c r="D4" s="326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00" t="s">
        <v>430</v>
      </c>
      <c r="B5" s="401" t="s">
        <v>431</v>
      </c>
      <c r="C5" s="402" t="s">
        <v>432</v>
      </c>
      <c r="D5" s="402" t="s">
        <v>432</v>
      </c>
      <c r="E5" s="402"/>
      <c r="F5" s="402" t="s">
        <v>432</v>
      </c>
      <c r="G5" s="402" t="s">
        <v>432</v>
      </c>
      <c r="H5" s="402" t="s">
        <v>432</v>
      </c>
      <c r="I5" s="403" t="s">
        <v>432</v>
      </c>
      <c r="J5" s="404" t="s">
        <v>56</v>
      </c>
    </row>
    <row r="6" spans="1:10" ht="14.4" customHeight="1" x14ac:dyDescent="0.3">
      <c r="A6" s="400" t="s">
        <v>430</v>
      </c>
      <c r="B6" s="401" t="s">
        <v>269</v>
      </c>
      <c r="C6" s="402">
        <v>9860.9359700000005</v>
      </c>
      <c r="D6" s="402">
        <v>9875.71054</v>
      </c>
      <c r="E6" s="402"/>
      <c r="F6" s="402">
        <v>9916.7614500000091</v>
      </c>
      <c r="G6" s="402">
        <v>9858.3280252156019</v>
      </c>
      <c r="H6" s="402">
        <v>58.43342478440718</v>
      </c>
      <c r="I6" s="403">
        <v>1.0059273159337918</v>
      </c>
      <c r="J6" s="404" t="s">
        <v>1</v>
      </c>
    </row>
    <row r="7" spans="1:10" ht="14.4" customHeight="1" x14ac:dyDescent="0.3">
      <c r="A7" s="400" t="s">
        <v>430</v>
      </c>
      <c r="B7" s="401" t="s">
        <v>270</v>
      </c>
      <c r="C7" s="402">
        <v>31.089600000000001</v>
      </c>
      <c r="D7" s="402">
        <v>55.278679999999994</v>
      </c>
      <c r="E7" s="402"/>
      <c r="F7" s="402">
        <v>56.762949999999996</v>
      </c>
      <c r="G7" s="402">
        <v>57.753171447482003</v>
      </c>
      <c r="H7" s="402">
        <v>-0.99022144748200702</v>
      </c>
      <c r="I7" s="403">
        <v>0.98285424985911873</v>
      </c>
      <c r="J7" s="404" t="s">
        <v>1</v>
      </c>
    </row>
    <row r="8" spans="1:10" ht="14.4" customHeight="1" x14ac:dyDescent="0.3">
      <c r="A8" s="400" t="s">
        <v>430</v>
      </c>
      <c r="B8" s="401" t="s">
        <v>271</v>
      </c>
      <c r="C8" s="402">
        <v>8.2145500000000009</v>
      </c>
      <c r="D8" s="402">
        <v>10.352309999999999</v>
      </c>
      <c r="E8" s="402"/>
      <c r="F8" s="402">
        <v>7.7041399999999998</v>
      </c>
      <c r="G8" s="402">
        <v>9.5359134566715831</v>
      </c>
      <c r="H8" s="402">
        <v>-1.8317734566715833</v>
      </c>
      <c r="I8" s="403">
        <v>0.80790791936245765</v>
      </c>
      <c r="J8" s="404" t="s">
        <v>1</v>
      </c>
    </row>
    <row r="9" spans="1:10" ht="14.4" customHeight="1" x14ac:dyDescent="0.3">
      <c r="A9" s="400" t="s">
        <v>430</v>
      </c>
      <c r="B9" s="401" t="s">
        <v>272</v>
      </c>
      <c r="C9" s="402">
        <v>58.933930000000004</v>
      </c>
      <c r="D9" s="402">
        <v>63.866199999998997</v>
      </c>
      <c r="E9" s="402"/>
      <c r="F9" s="402">
        <v>66.032809999999998</v>
      </c>
      <c r="G9" s="402">
        <v>68.405399427347504</v>
      </c>
      <c r="H9" s="402">
        <v>-2.3725894273475063</v>
      </c>
      <c r="I9" s="403">
        <v>0.96531575800726954</v>
      </c>
      <c r="J9" s="404" t="s">
        <v>1</v>
      </c>
    </row>
    <row r="10" spans="1:10" ht="14.4" customHeight="1" x14ac:dyDescent="0.3">
      <c r="A10" s="400" t="s">
        <v>430</v>
      </c>
      <c r="B10" s="401" t="s">
        <v>273</v>
      </c>
      <c r="C10" s="402">
        <v>0.65700000000000003</v>
      </c>
      <c r="D10" s="402">
        <v>0.55899999999999994</v>
      </c>
      <c r="E10" s="402"/>
      <c r="F10" s="402">
        <v>0.503</v>
      </c>
      <c r="G10" s="402">
        <v>0.60976198787933344</v>
      </c>
      <c r="H10" s="402">
        <v>-0.10676198787933344</v>
      </c>
      <c r="I10" s="403">
        <v>0.82491203124905077</v>
      </c>
      <c r="J10" s="404" t="s">
        <v>1</v>
      </c>
    </row>
    <row r="11" spans="1:10" ht="14.4" customHeight="1" x14ac:dyDescent="0.3">
      <c r="A11" s="400" t="s">
        <v>430</v>
      </c>
      <c r="B11" s="401" t="s">
        <v>274</v>
      </c>
      <c r="C11" s="402">
        <v>11.532</v>
      </c>
      <c r="D11" s="402">
        <v>13.456000000000001</v>
      </c>
      <c r="E11" s="402"/>
      <c r="F11" s="402">
        <v>16.829999999999998</v>
      </c>
      <c r="G11" s="402">
        <v>12.623300066942251</v>
      </c>
      <c r="H11" s="402">
        <v>4.206699933057747</v>
      </c>
      <c r="I11" s="403">
        <v>1.3332488264359812</v>
      </c>
      <c r="J11" s="404" t="s">
        <v>1</v>
      </c>
    </row>
    <row r="12" spans="1:10" ht="14.4" customHeight="1" x14ac:dyDescent="0.3">
      <c r="A12" s="400" t="s">
        <v>430</v>
      </c>
      <c r="B12" s="401" t="s">
        <v>433</v>
      </c>
      <c r="C12" s="402">
        <v>9971.3630499999981</v>
      </c>
      <c r="D12" s="402">
        <v>10019.222729999998</v>
      </c>
      <c r="E12" s="402"/>
      <c r="F12" s="402">
        <v>10064.59435000001</v>
      </c>
      <c r="G12" s="402">
        <v>10007.255571601925</v>
      </c>
      <c r="H12" s="402">
        <v>57.338778398085196</v>
      </c>
      <c r="I12" s="403">
        <v>1.0057297206000013</v>
      </c>
      <c r="J12" s="404" t="s">
        <v>434</v>
      </c>
    </row>
    <row r="14" spans="1:10" ht="14.4" customHeight="1" x14ac:dyDescent="0.3">
      <c r="A14" s="400" t="s">
        <v>430</v>
      </c>
      <c r="B14" s="401" t="s">
        <v>431</v>
      </c>
      <c r="C14" s="402" t="s">
        <v>432</v>
      </c>
      <c r="D14" s="402" t="s">
        <v>432</v>
      </c>
      <c r="E14" s="402"/>
      <c r="F14" s="402" t="s">
        <v>432</v>
      </c>
      <c r="G14" s="402" t="s">
        <v>432</v>
      </c>
      <c r="H14" s="402" t="s">
        <v>432</v>
      </c>
      <c r="I14" s="403" t="s">
        <v>432</v>
      </c>
      <c r="J14" s="404" t="s">
        <v>56</v>
      </c>
    </row>
    <row r="15" spans="1:10" ht="14.4" customHeight="1" x14ac:dyDescent="0.3">
      <c r="A15" s="400" t="s">
        <v>435</v>
      </c>
      <c r="B15" s="401" t="s">
        <v>436</v>
      </c>
      <c r="C15" s="402" t="s">
        <v>432</v>
      </c>
      <c r="D15" s="402" t="s">
        <v>432</v>
      </c>
      <c r="E15" s="402"/>
      <c r="F15" s="402" t="s">
        <v>432</v>
      </c>
      <c r="G15" s="402" t="s">
        <v>432</v>
      </c>
      <c r="H15" s="402" t="s">
        <v>432</v>
      </c>
      <c r="I15" s="403" t="s">
        <v>432</v>
      </c>
      <c r="J15" s="404" t="s">
        <v>0</v>
      </c>
    </row>
    <row r="16" spans="1:10" ht="14.4" customHeight="1" x14ac:dyDescent="0.3">
      <c r="A16" s="400" t="s">
        <v>435</v>
      </c>
      <c r="B16" s="401" t="s">
        <v>269</v>
      </c>
      <c r="C16" s="402">
        <v>9860.9359700000005</v>
      </c>
      <c r="D16" s="402">
        <v>9875.71054</v>
      </c>
      <c r="E16" s="402"/>
      <c r="F16" s="402">
        <v>9916.7614500000091</v>
      </c>
      <c r="G16" s="402">
        <v>9858.3280252156019</v>
      </c>
      <c r="H16" s="402">
        <v>58.43342478440718</v>
      </c>
      <c r="I16" s="403">
        <v>1.0059273159337918</v>
      </c>
      <c r="J16" s="404" t="s">
        <v>1</v>
      </c>
    </row>
    <row r="17" spans="1:10" ht="14.4" customHeight="1" x14ac:dyDescent="0.3">
      <c r="A17" s="400" t="s">
        <v>435</v>
      </c>
      <c r="B17" s="401" t="s">
        <v>270</v>
      </c>
      <c r="C17" s="402">
        <v>31.089600000000001</v>
      </c>
      <c r="D17" s="402">
        <v>55.278679999999994</v>
      </c>
      <c r="E17" s="402"/>
      <c r="F17" s="402">
        <v>56.762949999999996</v>
      </c>
      <c r="G17" s="402">
        <v>57.753171447482003</v>
      </c>
      <c r="H17" s="402">
        <v>-0.99022144748200702</v>
      </c>
      <c r="I17" s="403">
        <v>0.98285424985911873</v>
      </c>
      <c r="J17" s="404" t="s">
        <v>1</v>
      </c>
    </row>
    <row r="18" spans="1:10" ht="14.4" customHeight="1" x14ac:dyDescent="0.3">
      <c r="A18" s="400" t="s">
        <v>435</v>
      </c>
      <c r="B18" s="401" t="s">
        <v>271</v>
      </c>
      <c r="C18" s="402">
        <v>8.2145500000000009</v>
      </c>
      <c r="D18" s="402">
        <v>10.352309999999999</v>
      </c>
      <c r="E18" s="402"/>
      <c r="F18" s="402">
        <v>7.7041399999999998</v>
      </c>
      <c r="G18" s="402">
        <v>9.5359134566715831</v>
      </c>
      <c r="H18" s="402">
        <v>-1.8317734566715833</v>
      </c>
      <c r="I18" s="403">
        <v>0.80790791936245765</v>
      </c>
      <c r="J18" s="404" t="s">
        <v>1</v>
      </c>
    </row>
    <row r="19" spans="1:10" ht="14.4" customHeight="1" x14ac:dyDescent="0.3">
      <c r="A19" s="400" t="s">
        <v>435</v>
      </c>
      <c r="B19" s="401" t="s">
        <v>272</v>
      </c>
      <c r="C19" s="402">
        <v>58.933930000000004</v>
      </c>
      <c r="D19" s="402">
        <v>63.866199999998997</v>
      </c>
      <c r="E19" s="402"/>
      <c r="F19" s="402">
        <v>66.032809999999998</v>
      </c>
      <c r="G19" s="402">
        <v>68.405399427347504</v>
      </c>
      <c r="H19" s="402">
        <v>-2.3725894273475063</v>
      </c>
      <c r="I19" s="403">
        <v>0.96531575800726954</v>
      </c>
      <c r="J19" s="404" t="s">
        <v>1</v>
      </c>
    </row>
    <row r="20" spans="1:10" ht="14.4" customHeight="1" x14ac:dyDescent="0.3">
      <c r="A20" s="400" t="s">
        <v>435</v>
      </c>
      <c r="B20" s="401" t="s">
        <v>273</v>
      </c>
      <c r="C20" s="402">
        <v>0.65700000000000003</v>
      </c>
      <c r="D20" s="402">
        <v>0.55899999999999994</v>
      </c>
      <c r="E20" s="402"/>
      <c r="F20" s="402">
        <v>0.503</v>
      </c>
      <c r="G20" s="402">
        <v>0.60976198787933344</v>
      </c>
      <c r="H20" s="402">
        <v>-0.10676198787933344</v>
      </c>
      <c r="I20" s="403">
        <v>0.82491203124905077</v>
      </c>
      <c r="J20" s="404" t="s">
        <v>1</v>
      </c>
    </row>
    <row r="21" spans="1:10" ht="14.4" customHeight="1" x14ac:dyDescent="0.3">
      <c r="A21" s="400" t="s">
        <v>435</v>
      </c>
      <c r="B21" s="401" t="s">
        <v>274</v>
      </c>
      <c r="C21" s="402">
        <v>11.532</v>
      </c>
      <c r="D21" s="402">
        <v>13.456000000000001</v>
      </c>
      <c r="E21" s="402"/>
      <c r="F21" s="402">
        <v>16.829999999999998</v>
      </c>
      <c r="G21" s="402">
        <v>12.623300066942251</v>
      </c>
      <c r="H21" s="402">
        <v>4.206699933057747</v>
      </c>
      <c r="I21" s="403">
        <v>1.3332488264359812</v>
      </c>
      <c r="J21" s="404" t="s">
        <v>1</v>
      </c>
    </row>
    <row r="22" spans="1:10" ht="14.4" customHeight="1" x14ac:dyDescent="0.3">
      <c r="A22" s="400" t="s">
        <v>435</v>
      </c>
      <c r="B22" s="401" t="s">
        <v>437</v>
      </c>
      <c r="C22" s="402">
        <v>9971.3630499999981</v>
      </c>
      <c r="D22" s="402">
        <v>10019.222729999998</v>
      </c>
      <c r="E22" s="402"/>
      <c r="F22" s="402">
        <v>10064.59435000001</v>
      </c>
      <c r="G22" s="402">
        <v>10007.255571601925</v>
      </c>
      <c r="H22" s="402">
        <v>57.338778398085196</v>
      </c>
      <c r="I22" s="403">
        <v>1.0057297206000013</v>
      </c>
      <c r="J22" s="404" t="s">
        <v>438</v>
      </c>
    </row>
    <row r="23" spans="1:10" ht="14.4" customHeight="1" x14ac:dyDescent="0.3">
      <c r="A23" s="400" t="s">
        <v>432</v>
      </c>
      <c r="B23" s="401" t="s">
        <v>432</v>
      </c>
      <c r="C23" s="402" t="s">
        <v>432</v>
      </c>
      <c r="D23" s="402" t="s">
        <v>432</v>
      </c>
      <c r="E23" s="402"/>
      <c r="F23" s="402" t="s">
        <v>432</v>
      </c>
      <c r="G23" s="402" t="s">
        <v>432</v>
      </c>
      <c r="H23" s="402" t="s">
        <v>432</v>
      </c>
      <c r="I23" s="403" t="s">
        <v>432</v>
      </c>
      <c r="J23" s="404" t="s">
        <v>439</v>
      </c>
    </row>
    <row r="24" spans="1:10" ht="14.4" customHeight="1" x14ac:dyDescent="0.3">
      <c r="A24" s="400" t="s">
        <v>430</v>
      </c>
      <c r="B24" s="401" t="s">
        <v>433</v>
      </c>
      <c r="C24" s="402">
        <v>9971.3630499999981</v>
      </c>
      <c r="D24" s="402">
        <v>10019.222729999998</v>
      </c>
      <c r="E24" s="402"/>
      <c r="F24" s="402">
        <v>10064.59435000001</v>
      </c>
      <c r="G24" s="402">
        <v>10007.255571601925</v>
      </c>
      <c r="H24" s="402">
        <v>57.338778398085196</v>
      </c>
      <c r="I24" s="403">
        <v>1.0057297206000013</v>
      </c>
      <c r="J24" s="404" t="s">
        <v>434</v>
      </c>
    </row>
  </sheetData>
  <mergeCells count="3">
    <mergeCell ref="A1:I1"/>
    <mergeCell ref="F3:I3"/>
    <mergeCell ref="C4:D4"/>
  </mergeCells>
  <conditionalFormatting sqref="F13 F25:F65537">
    <cfRule type="cellIs" dxfId="18" priority="18" stopIfTrue="1" operator="greaterThan">
      <formula>1</formula>
    </cfRule>
  </conditionalFormatting>
  <conditionalFormatting sqref="H5:H12">
    <cfRule type="expression" dxfId="17" priority="14">
      <formula>$H5&gt;0</formula>
    </cfRule>
  </conditionalFormatting>
  <conditionalFormatting sqref="I5:I12">
    <cfRule type="expression" dxfId="16" priority="15">
      <formula>$I5&gt;1</formula>
    </cfRule>
  </conditionalFormatting>
  <conditionalFormatting sqref="B5:B12">
    <cfRule type="expression" dxfId="15" priority="11">
      <formula>OR($J5="NS",$J5="SumaNS",$J5="Účet")</formula>
    </cfRule>
  </conditionalFormatting>
  <conditionalFormatting sqref="F5:I12 B5:D12">
    <cfRule type="expression" dxfId="14" priority="17">
      <formula>AND($J5&lt;&gt;"",$J5&lt;&gt;"mezeraKL")</formula>
    </cfRule>
  </conditionalFormatting>
  <conditionalFormatting sqref="B5:D12 F5:I12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2" priority="13">
      <formula>OR($J5="SumaNS",$J5="NS")</formula>
    </cfRule>
  </conditionalFormatting>
  <conditionalFormatting sqref="A5:A12">
    <cfRule type="expression" dxfId="11" priority="9">
      <formula>AND($J5&lt;&gt;"mezeraKL",$J5&lt;&gt;"")</formula>
    </cfRule>
  </conditionalFormatting>
  <conditionalFormatting sqref="A5:A12">
    <cfRule type="expression" dxfId="10" priority="10">
      <formula>AND($J5&lt;&gt;"",$J5&lt;&gt;"mezeraKL")</formula>
    </cfRule>
  </conditionalFormatting>
  <conditionalFormatting sqref="H14:H24">
    <cfRule type="expression" dxfId="9" priority="5">
      <formula>$H14&gt;0</formula>
    </cfRule>
  </conditionalFormatting>
  <conditionalFormatting sqref="A14:A24">
    <cfRule type="expression" dxfId="8" priority="2">
      <formula>AND($J14&lt;&gt;"mezeraKL",$J14&lt;&gt;"")</formula>
    </cfRule>
  </conditionalFormatting>
  <conditionalFormatting sqref="I14:I24">
    <cfRule type="expression" dxfId="7" priority="6">
      <formula>$I14&gt;1</formula>
    </cfRule>
  </conditionalFormatting>
  <conditionalFormatting sqref="B14:B24">
    <cfRule type="expression" dxfId="6" priority="1">
      <formula>OR($J14="NS",$J14="SumaNS",$J14="Účet")</formula>
    </cfRule>
  </conditionalFormatting>
  <conditionalFormatting sqref="A14:D24 F14:I24">
    <cfRule type="expression" dxfId="5" priority="8">
      <formula>AND($J14&lt;&gt;"",$J14&lt;&gt;"mezeraKL")</formula>
    </cfRule>
  </conditionalFormatting>
  <conditionalFormatting sqref="B14:D24 F14:I24">
    <cfRule type="expression" dxfId="4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3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1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12.44140625" style="194" hidden="1" customWidth="1" outlineLevel="1"/>
    <col min="8" max="8" width="25.77734375" style="194" customWidth="1" collapsed="1"/>
    <col min="9" max="9" width="7.77734375" style="192" customWidth="1"/>
    <col min="10" max="10" width="10" style="192" customWidth="1"/>
    <col min="11" max="11" width="11.109375" style="192" customWidth="1"/>
    <col min="12" max="16384" width="8.88671875" style="116"/>
  </cols>
  <sheetData>
    <row r="1" spans="1:11" ht="18.600000000000001" customHeight="1" thickBot="1" x14ac:dyDescent="0.4">
      <c r="A1" s="334" t="s">
        <v>1424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1" ht="14.4" customHeight="1" thickBot="1" x14ac:dyDescent="0.35">
      <c r="A2" s="215" t="s">
        <v>255</v>
      </c>
      <c r="B2" s="62"/>
      <c r="C2" s="196"/>
      <c r="D2" s="196"/>
      <c r="E2" s="196"/>
      <c r="F2" s="196"/>
      <c r="G2" s="196"/>
      <c r="H2" s="196"/>
      <c r="I2" s="197"/>
      <c r="J2" s="197"/>
      <c r="K2" s="197"/>
    </row>
    <row r="3" spans="1:11" ht="14.4" customHeight="1" thickBot="1" x14ac:dyDescent="0.35">
      <c r="A3" s="62"/>
      <c r="B3" s="62"/>
      <c r="C3" s="330"/>
      <c r="D3" s="331"/>
      <c r="E3" s="331"/>
      <c r="F3" s="331"/>
      <c r="G3" s="331"/>
      <c r="H3" s="128" t="s">
        <v>114</v>
      </c>
      <c r="I3" s="84">
        <f>IF(J3&lt;&gt;0,K3/J3,0)</f>
        <v>40.428878759705398</v>
      </c>
      <c r="J3" s="84">
        <f>SUBTOTAL(9,J5:J1048576)</f>
        <v>249088.56</v>
      </c>
      <c r="K3" s="85">
        <f>SUBTOTAL(9,K5:K1048576)</f>
        <v>10070371.192669604</v>
      </c>
    </row>
    <row r="4" spans="1:11" s="193" customFormat="1" ht="14.4" customHeight="1" thickBot="1" x14ac:dyDescent="0.35">
      <c r="A4" s="405" t="s">
        <v>4</v>
      </c>
      <c r="B4" s="406" t="s">
        <v>5</v>
      </c>
      <c r="C4" s="406" t="s">
        <v>0</v>
      </c>
      <c r="D4" s="406" t="s">
        <v>6</v>
      </c>
      <c r="E4" s="406" t="s">
        <v>7</v>
      </c>
      <c r="F4" s="406" t="s">
        <v>1</v>
      </c>
      <c r="G4" s="406" t="s">
        <v>58</v>
      </c>
      <c r="H4" s="407" t="s">
        <v>11</v>
      </c>
      <c r="I4" s="408" t="s">
        <v>127</v>
      </c>
      <c r="J4" s="408" t="s">
        <v>13</v>
      </c>
      <c r="K4" s="409" t="s">
        <v>138</v>
      </c>
    </row>
    <row r="5" spans="1:11" ht="14.4" customHeight="1" x14ac:dyDescent="0.3">
      <c r="A5" s="412" t="s">
        <v>430</v>
      </c>
      <c r="B5" s="413" t="s">
        <v>431</v>
      </c>
      <c r="C5" s="414" t="s">
        <v>435</v>
      </c>
      <c r="D5" s="415" t="s">
        <v>553</v>
      </c>
      <c r="E5" s="414" t="s">
        <v>1412</v>
      </c>
      <c r="F5" s="415" t="s">
        <v>1413</v>
      </c>
      <c r="G5" s="414" t="s">
        <v>588</v>
      </c>
      <c r="H5" s="414" t="s">
        <v>589</v>
      </c>
      <c r="I5" s="416">
        <v>0.32</v>
      </c>
      <c r="J5" s="416">
        <v>200</v>
      </c>
      <c r="K5" s="417">
        <v>64</v>
      </c>
    </row>
    <row r="6" spans="1:11" ht="14.4" customHeight="1" x14ac:dyDescent="0.3">
      <c r="A6" s="418" t="s">
        <v>430</v>
      </c>
      <c r="B6" s="419" t="s">
        <v>431</v>
      </c>
      <c r="C6" s="420" t="s">
        <v>435</v>
      </c>
      <c r="D6" s="421" t="s">
        <v>553</v>
      </c>
      <c r="E6" s="420" t="s">
        <v>1412</v>
      </c>
      <c r="F6" s="421" t="s">
        <v>1413</v>
      </c>
      <c r="G6" s="420" t="s">
        <v>590</v>
      </c>
      <c r="H6" s="420" t="s">
        <v>591</v>
      </c>
      <c r="I6" s="422">
        <v>8.5299999999999994</v>
      </c>
      <c r="J6" s="422">
        <v>1</v>
      </c>
      <c r="K6" s="423">
        <v>8.5300000000000011</v>
      </c>
    </row>
    <row r="7" spans="1:11" ht="14.4" customHeight="1" x14ac:dyDescent="0.3">
      <c r="A7" s="418" t="s">
        <v>430</v>
      </c>
      <c r="B7" s="419" t="s">
        <v>431</v>
      </c>
      <c r="C7" s="420" t="s">
        <v>435</v>
      </c>
      <c r="D7" s="421" t="s">
        <v>553</v>
      </c>
      <c r="E7" s="420" t="s">
        <v>1412</v>
      </c>
      <c r="F7" s="421" t="s">
        <v>1413</v>
      </c>
      <c r="G7" s="420" t="s">
        <v>592</v>
      </c>
      <c r="H7" s="420" t="s">
        <v>593</v>
      </c>
      <c r="I7" s="422">
        <v>27.564285714285713</v>
      </c>
      <c r="J7" s="422">
        <v>234</v>
      </c>
      <c r="K7" s="423">
        <v>6437.7599999999993</v>
      </c>
    </row>
    <row r="8" spans="1:11" ht="14.4" customHeight="1" x14ac:dyDescent="0.3">
      <c r="A8" s="418" t="s">
        <v>430</v>
      </c>
      <c r="B8" s="419" t="s">
        <v>431</v>
      </c>
      <c r="C8" s="420" t="s">
        <v>435</v>
      </c>
      <c r="D8" s="421" t="s">
        <v>553</v>
      </c>
      <c r="E8" s="420" t="s">
        <v>1412</v>
      </c>
      <c r="F8" s="421" t="s">
        <v>1413</v>
      </c>
      <c r="G8" s="420" t="s">
        <v>594</v>
      </c>
      <c r="H8" s="420" t="s">
        <v>595</v>
      </c>
      <c r="I8" s="422">
        <v>13.02</v>
      </c>
      <c r="J8" s="422">
        <v>2</v>
      </c>
      <c r="K8" s="423">
        <v>26.04</v>
      </c>
    </row>
    <row r="9" spans="1:11" ht="14.4" customHeight="1" x14ac:dyDescent="0.3">
      <c r="A9" s="418" t="s">
        <v>430</v>
      </c>
      <c r="B9" s="419" t="s">
        <v>431</v>
      </c>
      <c r="C9" s="420" t="s">
        <v>435</v>
      </c>
      <c r="D9" s="421" t="s">
        <v>553</v>
      </c>
      <c r="E9" s="420" t="s">
        <v>1412</v>
      </c>
      <c r="F9" s="421" t="s">
        <v>1413</v>
      </c>
      <c r="G9" s="420" t="s">
        <v>596</v>
      </c>
      <c r="H9" s="420" t="s">
        <v>597</v>
      </c>
      <c r="I9" s="422">
        <v>27.93</v>
      </c>
      <c r="J9" s="422">
        <v>12</v>
      </c>
      <c r="K9" s="423">
        <v>335.16</v>
      </c>
    </row>
    <row r="10" spans="1:11" ht="14.4" customHeight="1" x14ac:dyDescent="0.3">
      <c r="A10" s="418" t="s">
        <v>430</v>
      </c>
      <c r="B10" s="419" t="s">
        <v>431</v>
      </c>
      <c r="C10" s="420" t="s">
        <v>435</v>
      </c>
      <c r="D10" s="421" t="s">
        <v>553</v>
      </c>
      <c r="E10" s="420" t="s">
        <v>1412</v>
      </c>
      <c r="F10" s="421" t="s">
        <v>1413</v>
      </c>
      <c r="G10" s="420" t="s">
        <v>598</v>
      </c>
      <c r="H10" s="420" t="s">
        <v>599</v>
      </c>
      <c r="I10" s="422">
        <v>1.17</v>
      </c>
      <c r="J10" s="422">
        <v>2</v>
      </c>
      <c r="K10" s="423">
        <v>2.34</v>
      </c>
    </row>
    <row r="11" spans="1:11" ht="14.4" customHeight="1" x14ac:dyDescent="0.3">
      <c r="A11" s="418" t="s">
        <v>430</v>
      </c>
      <c r="B11" s="419" t="s">
        <v>431</v>
      </c>
      <c r="C11" s="420" t="s">
        <v>435</v>
      </c>
      <c r="D11" s="421" t="s">
        <v>553</v>
      </c>
      <c r="E11" s="420" t="s">
        <v>1412</v>
      </c>
      <c r="F11" s="421" t="s">
        <v>1413</v>
      </c>
      <c r="G11" s="420" t="s">
        <v>600</v>
      </c>
      <c r="H11" s="420" t="s">
        <v>601</v>
      </c>
      <c r="I11" s="422">
        <v>0.31</v>
      </c>
      <c r="J11" s="422">
        <v>26</v>
      </c>
      <c r="K11" s="423">
        <v>8.06</v>
      </c>
    </row>
    <row r="12" spans="1:11" ht="14.4" customHeight="1" x14ac:dyDescent="0.3">
      <c r="A12" s="418" t="s">
        <v>430</v>
      </c>
      <c r="B12" s="419" t="s">
        <v>431</v>
      </c>
      <c r="C12" s="420" t="s">
        <v>435</v>
      </c>
      <c r="D12" s="421" t="s">
        <v>553</v>
      </c>
      <c r="E12" s="420" t="s">
        <v>1412</v>
      </c>
      <c r="F12" s="421" t="s">
        <v>1413</v>
      </c>
      <c r="G12" s="420" t="s">
        <v>602</v>
      </c>
      <c r="H12" s="420" t="s">
        <v>603</v>
      </c>
      <c r="I12" s="422">
        <v>14.09</v>
      </c>
      <c r="J12" s="422">
        <v>1</v>
      </c>
      <c r="K12" s="423">
        <v>14.09</v>
      </c>
    </row>
    <row r="13" spans="1:11" ht="14.4" customHeight="1" x14ac:dyDescent="0.3">
      <c r="A13" s="418" t="s">
        <v>430</v>
      </c>
      <c r="B13" s="419" t="s">
        <v>431</v>
      </c>
      <c r="C13" s="420" t="s">
        <v>435</v>
      </c>
      <c r="D13" s="421" t="s">
        <v>553</v>
      </c>
      <c r="E13" s="420" t="s">
        <v>1412</v>
      </c>
      <c r="F13" s="421" t="s">
        <v>1413</v>
      </c>
      <c r="G13" s="420" t="s">
        <v>604</v>
      </c>
      <c r="H13" s="420" t="s">
        <v>605</v>
      </c>
      <c r="I13" s="422">
        <v>2.42</v>
      </c>
      <c r="J13" s="422">
        <v>48</v>
      </c>
      <c r="K13" s="423">
        <v>121.46000000000001</v>
      </c>
    </row>
    <row r="14" spans="1:11" ht="14.4" customHeight="1" x14ac:dyDescent="0.3">
      <c r="A14" s="418" t="s">
        <v>430</v>
      </c>
      <c r="B14" s="419" t="s">
        <v>431</v>
      </c>
      <c r="C14" s="420" t="s">
        <v>435</v>
      </c>
      <c r="D14" s="421" t="s">
        <v>553</v>
      </c>
      <c r="E14" s="420" t="s">
        <v>1412</v>
      </c>
      <c r="F14" s="421" t="s">
        <v>1413</v>
      </c>
      <c r="G14" s="420" t="s">
        <v>606</v>
      </c>
      <c r="H14" s="420" t="s">
        <v>607</v>
      </c>
      <c r="I14" s="422">
        <v>0.26</v>
      </c>
      <c r="J14" s="422">
        <v>2592</v>
      </c>
      <c r="K14" s="423">
        <v>686.7</v>
      </c>
    </row>
    <row r="15" spans="1:11" ht="14.4" customHeight="1" x14ac:dyDescent="0.3">
      <c r="A15" s="418" t="s">
        <v>430</v>
      </c>
      <c r="B15" s="419" t="s">
        <v>431</v>
      </c>
      <c r="C15" s="420" t="s">
        <v>435</v>
      </c>
      <c r="D15" s="421" t="s">
        <v>553</v>
      </c>
      <c r="E15" s="420" t="s">
        <v>1414</v>
      </c>
      <c r="F15" s="421" t="s">
        <v>1415</v>
      </c>
      <c r="G15" s="420" t="s">
        <v>608</v>
      </c>
      <c r="H15" s="420" t="s">
        <v>609</v>
      </c>
      <c r="I15" s="422">
        <v>103.43</v>
      </c>
      <c r="J15" s="422">
        <v>25</v>
      </c>
      <c r="K15" s="423">
        <v>2585.71</v>
      </c>
    </row>
    <row r="16" spans="1:11" ht="14.4" customHeight="1" x14ac:dyDescent="0.3">
      <c r="A16" s="418" t="s">
        <v>430</v>
      </c>
      <c r="B16" s="419" t="s">
        <v>431</v>
      </c>
      <c r="C16" s="420" t="s">
        <v>435</v>
      </c>
      <c r="D16" s="421" t="s">
        <v>553</v>
      </c>
      <c r="E16" s="420" t="s">
        <v>1414</v>
      </c>
      <c r="F16" s="421" t="s">
        <v>1415</v>
      </c>
      <c r="G16" s="420" t="s">
        <v>610</v>
      </c>
      <c r="H16" s="420" t="s">
        <v>611</v>
      </c>
      <c r="I16" s="422">
        <v>1.01</v>
      </c>
      <c r="J16" s="422">
        <v>200</v>
      </c>
      <c r="K16" s="423">
        <v>202</v>
      </c>
    </row>
    <row r="17" spans="1:11" ht="14.4" customHeight="1" x14ac:dyDescent="0.3">
      <c r="A17" s="418" t="s">
        <v>430</v>
      </c>
      <c r="B17" s="419" t="s">
        <v>431</v>
      </c>
      <c r="C17" s="420" t="s">
        <v>435</v>
      </c>
      <c r="D17" s="421" t="s">
        <v>553</v>
      </c>
      <c r="E17" s="420" t="s">
        <v>1414</v>
      </c>
      <c r="F17" s="421" t="s">
        <v>1415</v>
      </c>
      <c r="G17" s="420" t="s">
        <v>612</v>
      </c>
      <c r="H17" s="420" t="s">
        <v>613</v>
      </c>
      <c r="I17" s="422">
        <v>0.43285714285714288</v>
      </c>
      <c r="J17" s="422">
        <v>1200</v>
      </c>
      <c r="K17" s="423">
        <v>523</v>
      </c>
    </row>
    <row r="18" spans="1:11" ht="14.4" customHeight="1" x14ac:dyDescent="0.3">
      <c r="A18" s="418" t="s">
        <v>430</v>
      </c>
      <c r="B18" s="419" t="s">
        <v>431</v>
      </c>
      <c r="C18" s="420" t="s">
        <v>435</v>
      </c>
      <c r="D18" s="421" t="s">
        <v>553</v>
      </c>
      <c r="E18" s="420" t="s">
        <v>1414</v>
      </c>
      <c r="F18" s="421" t="s">
        <v>1415</v>
      </c>
      <c r="G18" s="420" t="s">
        <v>614</v>
      </c>
      <c r="H18" s="420" t="s">
        <v>615</v>
      </c>
      <c r="I18" s="422">
        <v>0.62</v>
      </c>
      <c r="J18" s="422">
        <v>300</v>
      </c>
      <c r="K18" s="423">
        <v>186</v>
      </c>
    </row>
    <row r="19" spans="1:11" ht="14.4" customHeight="1" x14ac:dyDescent="0.3">
      <c r="A19" s="418" t="s">
        <v>430</v>
      </c>
      <c r="B19" s="419" t="s">
        <v>431</v>
      </c>
      <c r="C19" s="420" t="s">
        <v>435</v>
      </c>
      <c r="D19" s="421" t="s">
        <v>553</v>
      </c>
      <c r="E19" s="420" t="s">
        <v>1414</v>
      </c>
      <c r="F19" s="421" t="s">
        <v>1415</v>
      </c>
      <c r="G19" s="420" t="s">
        <v>616</v>
      </c>
      <c r="H19" s="420" t="s">
        <v>617</v>
      </c>
      <c r="I19" s="422">
        <v>94.38</v>
      </c>
      <c r="J19" s="422">
        <v>5</v>
      </c>
      <c r="K19" s="423">
        <v>471.9</v>
      </c>
    </row>
    <row r="20" spans="1:11" ht="14.4" customHeight="1" x14ac:dyDescent="0.3">
      <c r="A20" s="418" t="s">
        <v>430</v>
      </c>
      <c r="B20" s="419" t="s">
        <v>431</v>
      </c>
      <c r="C20" s="420" t="s">
        <v>435</v>
      </c>
      <c r="D20" s="421" t="s">
        <v>553</v>
      </c>
      <c r="E20" s="420" t="s">
        <v>1414</v>
      </c>
      <c r="F20" s="421" t="s">
        <v>1415</v>
      </c>
      <c r="G20" s="420" t="s">
        <v>618</v>
      </c>
      <c r="H20" s="420" t="s">
        <v>619</v>
      </c>
      <c r="I20" s="422">
        <v>0.59199999999999997</v>
      </c>
      <c r="J20" s="422">
        <v>6000</v>
      </c>
      <c r="K20" s="423">
        <v>3560.6</v>
      </c>
    </row>
    <row r="21" spans="1:11" ht="14.4" customHeight="1" x14ac:dyDescent="0.3">
      <c r="A21" s="418" t="s">
        <v>430</v>
      </c>
      <c r="B21" s="419" t="s">
        <v>431</v>
      </c>
      <c r="C21" s="420" t="s">
        <v>435</v>
      </c>
      <c r="D21" s="421" t="s">
        <v>553</v>
      </c>
      <c r="E21" s="420" t="s">
        <v>1414</v>
      </c>
      <c r="F21" s="421" t="s">
        <v>1415</v>
      </c>
      <c r="G21" s="420" t="s">
        <v>620</v>
      </c>
      <c r="H21" s="420" t="s">
        <v>621</v>
      </c>
      <c r="I21" s="422">
        <v>1.0099999999999998</v>
      </c>
      <c r="J21" s="422">
        <v>12000</v>
      </c>
      <c r="K21" s="423">
        <v>12100</v>
      </c>
    </row>
    <row r="22" spans="1:11" ht="14.4" customHeight="1" x14ac:dyDescent="0.3">
      <c r="A22" s="418" t="s">
        <v>430</v>
      </c>
      <c r="B22" s="419" t="s">
        <v>431</v>
      </c>
      <c r="C22" s="420" t="s">
        <v>435</v>
      </c>
      <c r="D22" s="421" t="s">
        <v>553</v>
      </c>
      <c r="E22" s="420" t="s">
        <v>1414</v>
      </c>
      <c r="F22" s="421" t="s">
        <v>1415</v>
      </c>
      <c r="G22" s="420" t="s">
        <v>622</v>
      </c>
      <c r="H22" s="420" t="s">
        <v>623</v>
      </c>
      <c r="I22" s="422">
        <v>2.1166666666666667</v>
      </c>
      <c r="J22" s="422">
        <v>3110</v>
      </c>
      <c r="K22" s="423">
        <v>6581.5</v>
      </c>
    </row>
    <row r="23" spans="1:11" ht="14.4" customHeight="1" x14ac:dyDescent="0.3">
      <c r="A23" s="418" t="s">
        <v>430</v>
      </c>
      <c r="B23" s="419" t="s">
        <v>431</v>
      </c>
      <c r="C23" s="420" t="s">
        <v>435</v>
      </c>
      <c r="D23" s="421" t="s">
        <v>553</v>
      </c>
      <c r="E23" s="420" t="s">
        <v>1414</v>
      </c>
      <c r="F23" s="421" t="s">
        <v>1415</v>
      </c>
      <c r="G23" s="420" t="s">
        <v>624</v>
      </c>
      <c r="H23" s="420" t="s">
        <v>625</v>
      </c>
      <c r="I23" s="422">
        <v>15</v>
      </c>
      <c r="J23" s="422">
        <v>14</v>
      </c>
      <c r="K23" s="423">
        <v>210</v>
      </c>
    </row>
    <row r="24" spans="1:11" ht="14.4" customHeight="1" x14ac:dyDescent="0.3">
      <c r="A24" s="418" t="s">
        <v>430</v>
      </c>
      <c r="B24" s="419" t="s">
        <v>431</v>
      </c>
      <c r="C24" s="420" t="s">
        <v>435</v>
      </c>
      <c r="D24" s="421" t="s">
        <v>553</v>
      </c>
      <c r="E24" s="420" t="s">
        <v>1414</v>
      </c>
      <c r="F24" s="421" t="s">
        <v>1415</v>
      </c>
      <c r="G24" s="420" t="s">
        <v>626</v>
      </c>
      <c r="H24" s="420" t="s">
        <v>627</v>
      </c>
      <c r="I24" s="422">
        <v>12.102499999999999</v>
      </c>
      <c r="J24" s="422">
        <v>28</v>
      </c>
      <c r="K24" s="423">
        <v>338.9</v>
      </c>
    </row>
    <row r="25" spans="1:11" ht="14.4" customHeight="1" x14ac:dyDescent="0.3">
      <c r="A25" s="418" t="s">
        <v>430</v>
      </c>
      <c r="B25" s="419" t="s">
        <v>431</v>
      </c>
      <c r="C25" s="420" t="s">
        <v>435</v>
      </c>
      <c r="D25" s="421" t="s">
        <v>553</v>
      </c>
      <c r="E25" s="420" t="s">
        <v>1414</v>
      </c>
      <c r="F25" s="421" t="s">
        <v>1415</v>
      </c>
      <c r="G25" s="420" t="s">
        <v>628</v>
      </c>
      <c r="H25" s="420" t="s">
        <v>629</v>
      </c>
      <c r="I25" s="422">
        <v>2.85</v>
      </c>
      <c r="J25" s="422">
        <v>30</v>
      </c>
      <c r="K25" s="423">
        <v>85.5</v>
      </c>
    </row>
    <row r="26" spans="1:11" ht="14.4" customHeight="1" x14ac:dyDescent="0.3">
      <c r="A26" s="418" t="s">
        <v>430</v>
      </c>
      <c r="B26" s="419" t="s">
        <v>431</v>
      </c>
      <c r="C26" s="420" t="s">
        <v>435</v>
      </c>
      <c r="D26" s="421" t="s">
        <v>553</v>
      </c>
      <c r="E26" s="420" t="s">
        <v>1414</v>
      </c>
      <c r="F26" s="421" t="s">
        <v>1415</v>
      </c>
      <c r="G26" s="420" t="s">
        <v>630</v>
      </c>
      <c r="H26" s="420" t="s">
        <v>631</v>
      </c>
      <c r="I26" s="422">
        <v>2.0099999999999998</v>
      </c>
      <c r="J26" s="422">
        <v>3900</v>
      </c>
      <c r="K26" s="423">
        <v>7839</v>
      </c>
    </row>
    <row r="27" spans="1:11" ht="14.4" customHeight="1" x14ac:dyDescent="0.3">
      <c r="A27" s="418" t="s">
        <v>430</v>
      </c>
      <c r="B27" s="419" t="s">
        <v>431</v>
      </c>
      <c r="C27" s="420" t="s">
        <v>435</v>
      </c>
      <c r="D27" s="421" t="s">
        <v>553</v>
      </c>
      <c r="E27" s="420" t="s">
        <v>1414</v>
      </c>
      <c r="F27" s="421" t="s">
        <v>1415</v>
      </c>
      <c r="G27" s="420" t="s">
        <v>632</v>
      </c>
      <c r="H27" s="420" t="s">
        <v>633</v>
      </c>
      <c r="I27" s="422">
        <v>1.21</v>
      </c>
      <c r="J27" s="422">
        <v>2000</v>
      </c>
      <c r="K27" s="423">
        <v>2420</v>
      </c>
    </row>
    <row r="28" spans="1:11" ht="14.4" customHeight="1" x14ac:dyDescent="0.3">
      <c r="A28" s="418" t="s">
        <v>430</v>
      </c>
      <c r="B28" s="419" t="s">
        <v>431</v>
      </c>
      <c r="C28" s="420" t="s">
        <v>435</v>
      </c>
      <c r="D28" s="421" t="s">
        <v>553</v>
      </c>
      <c r="E28" s="420" t="s">
        <v>1414</v>
      </c>
      <c r="F28" s="421" t="s">
        <v>1415</v>
      </c>
      <c r="G28" s="420" t="s">
        <v>634</v>
      </c>
      <c r="H28" s="420" t="s">
        <v>635</v>
      </c>
      <c r="I28" s="422">
        <v>1.74</v>
      </c>
      <c r="J28" s="422">
        <v>2000</v>
      </c>
      <c r="K28" s="423">
        <v>3473.91</v>
      </c>
    </row>
    <row r="29" spans="1:11" ht="14.4" customHeight="1" x14ac:dyDescent="0.3">
      <c r="A29" s="418" t="s">
        <v>430</v>
      </c>
      <c r="B29" s="419" t="s">
        <v>431</v>
      </c>
      <c r="C29" s="420" t="s">
        <v>435</v>
      </c>
      <c r="D29" s="421" t="s">
        <v>553</v>
      </c>
      <c r="E29" s="420" t="s">
        <v>1414</v>
      </c>
      <c r="F29" s="421" t="s">
        <v>1415</v>
      </c>
      <c r="G29" s="420" t="s">
        <v>636</v>
      </c>
      <c r="H29" s="420" t="s">
        <v>637</v>
      </c>
      <c r="I29" s="422">
        <v>188.68</v>
      </c>
      <c r="J29" s="422">
        <v>5</v>
      </c>
      <c r="K29" s="423">
        <v>943.4</v>
      </c>
    </row>
    <row r="30" spans="1:11" ht="14.4" customHeight="1" x14ac:dyDescent="0.3">
      <c r="A30" s="418" t="s">
        <v>430</v>
      </c>
      <c r="B30" s="419" t="s">
        <v>431</v>
      </c>
      <c r="C30" s="420" t="s">
        <v>435</v>
      </c>
      <c r="D30" s="421" t="s">
        <v>553</v>
      </c>
      <c r="E30" s="420" t="s">
        <v>1414</v>
      </c>
      <c r="F30" s="421" t="s">
        <v>1415</v>
      </c>
      <c r="G30" s="420" t="s">
        <v>638</v>
      </c>
      <c r="H30" s="420" t="s">
        <v>639</v>
      </c>
      <c r="I30" s="422">
        <v>6534</v>
      </c>
      <c r="J30" s="422">
        <v>1</v>
      </c>
      <c r="K30" s="423">
        <v>6534</v>
      </c>
    </row>
    <row r="31" spans="1:11" ht="14.4" customHeight="1" x14ac:dyDescent="0.3">
      <c r="A31" s="418" t="s">
        <v>430</v>
      </c>
      <c r="B31" s="419" t="s">
        <v>431</v>
      </c>
      <c r="C31" s="420" t="s">
        <v>435</v>
      </c>
      <c r="D31" s="421" t="s">
        <v>553</v>
      </c>
      <c r="E31" s="420" t="s">
        <v>1414</v>
      </c>
      <c r="F31" s="421" t="s">
        <v>1415</v>
      </c>
      <c r="G31" s="420" t="s">
        <v>640</v>
      </c>
      <c r="H31" s="420" t="s">
        <v>641</v>
      </c>
      <c r="I31" s="422">
        <v>64.13</v>
      </c>
      <c r="J31" s="422">
        <v>10</v>
      </c>
      <c r="K31" s="423">
        <v>641.29999999999995</v>
      </c>
    </row>
    <row r="32" spans="1:11" ht="14.4" customHeight="1" x14ac:dyDescent="0.3">
      <c r="A32" s="418" t="s">
        <v>430</v>
      </c>
      <c r="B32" s="419" t="s">
        <v>431</v>
      </c>
      <c r="C32" s="420" t="s">
        <v>435</v>
      </c>
      <c r="D32" s="421" t="s">
        <v>553</v>
      </c>
      <c r="E32" s="420" t="s">
        <v>1414</v>
      </c>
      <c r="F32" s="421" t="s">
        <v>1415</v>
      </c>
      <c r="G32" s="420" t="s">
        <v>642</v>
      </c>
      <c r="H32" s="420" t="s">
        <v>643</v>
      </c>
      <c r="I32" s="422">
        <v>56.87</v>
      </c>
      <c r="J32" s="422">
        <v>10</v>
      </c>
      <c r="K32" s="423">
        <v>568.69999999999993</v>
      </c>
    </row>
    <row r="33" spans="1:11" ht="14.4" customHeight="1" x14ac:dyDescent="0.3">
      <c r="A33" s="418" t="s">
        <v>430</v>
      </c>
      <c r="B33" s="419" t="s">
        <v>431</v>
      </c>
      <c r="C33" s="420" t="s">
        <v>435</v>
      </c>
      <c r="D33" s="421" t="s">
        <v>553</v>
      </c>
      <c r="E33" s="420" t="s">
        <v>1414</v>
      </c>
      <c r="F33" s="421" t="s">
        <v>1415</v>
      </c>
      <c r="G33" s="420" t="s">
        <v>644</v>
      </c>
      <c r="H33" s="420" t="s">
        <v>645</v>
      </c>
      <c r="I33" s="422">
        <v>9.0949999999999989</v>
      </c>
      <c r="J33" s="422">
        <v>250</v>
      </c>
      <c r="K33" s="423">
        <v>2260.0700000000002</v>
      </c>
    </row>
    <row r="34" spans="1:11" ht="14.4" customHeight="1" x14ac:dyDescent="0.3">
      <c r="A34" s="418" t="s">
        <v>430</v>
      </c>
      <c r="B34" s="419" t="s">
        <v>431</v>
      </c>
      <c r="C34" s="420" t="s">
        <v>435</v>
      </c>
      <c r="D34" s="421" t="s">
        <v>553</v>
      </c>
      <c r="E34" s="420" t="s">
        <v>1414</v>
      </c>
      <c r="F34" s="421" t="s">
        <v>1415</v>
      </c>
      <c r="G34" s="420" t="s">
        <v>646</v>
      </c>
      <c r="H34" s="420" t="s">
        <v>647</v>
      </c>
      <c r="I34" s="422">
        <v>9.1</v>
      </c>
      <c r="J34" s="422">
        <v>150</v>
      </c>
      <c r="K34" s="423">
        <v>1369.9299999999998</v>
      </c>
    </row>
    <row r="35" spans="1:11" ht="14.4" customHeight="1" x14ac:dyDescent="0.3">
      <c r="A35" s="418" t="s">
        <v>430</v>
      </c>
      <c r="B35" s="419" t="s">
        <v>431</v>
      </c>
      <c r="C35" s="420" t="s">
        <v>435</v>
      </c>
      <c r="D35" s="421" t="s">
        <v>553</v>
      </c>
      <c r="E35" s="420" t="s">
        <v>1414</v>
      </c>
      <c r="F35" s="421" t="s">
        <v>1415</v>
      </c>
      <c r="G35" s="420" t="s">
        <v>648</v>
      </c>
      <c r="H35" s="420" t="s">
        <v>649</v>
      </c>
      <c r="I35" s="422">
        <v>10062.36</v>
      </c>
      <c r="J35" s="422">
        <v>1</v>
      </c>
      <c r="K35" s="423">
        <v>10062.36</v>
      </c>
    </row>
    <row r="36" spans="1:11" ht="14.4" customHeight="1" x14ac:dyDescent="0.3">
      <c r="A36" s="418" t="s">
        <v>430</v>
      </c>
      <c r="B36" s="419" t="s">
        <v>431</v>
      </c>
      <c r="C36" s="420" t="s">
        <v>435</v>
      </c>
      <c r="D36" s="421" t="s">
        <v>553</v>
      </c>
      <c r="E36" s="420" t="s">
        <v>1414</v>
      </c>
      <c r="F36" s="421" t="s">
        <v>1415</v>
      </c>
      <c r="G36" s="420" t="s">
        <v>650</v>
      </c>
      <c r="H36" s="420" t="s">
        <v>651</v>
      </c>
      <c r="I36" s="422">
        <v>202.53</v>
      </c>
      <c r="J36" s="422">
        <v>15</v>
      </c>
      <c r="K36" s="423">
        <v>3038</v>
      </c>
    </row>
    <row r="37" spans="1:11" ht="14.4" customHeight="1" x14ac:dyDescent="0.3">
      <c r="A37" s="418" t="s">
        <v>430</v>
      </c>
      <c r="B37" s="419" t="s">
        <v>431</v>
      </c>
      <c r="C37" s="420" t="s">
        <v>435</v>
      </c>
      <c r="D37" s="421" t="s">
        <v>553</v>
      </c>
      <c r="E37" s="420" t="s">
        <v>1414</v>
      </c>
      <c r="F37" s="421" t="s">
        <v>1415</v>
      </c>
      <c r="G37" s="420" t="s">
        <v>652</v>
      </c>
      <c r="H37" s="420" t="s">
        <v>653</v>
      </c>
      <c r="I37" s="422">
        <v>37.03</v>
      </c>
      <c r="J37" s="422">
        <v>1</v>
      </c>
      <c r="K37" s="423">
        <v>37.03</v>
      </c>
    </row>
    <row r="38" spans="1:11" ht="14.4" customHeight="1" x14ac:dyDescent="0.3">
      <c r="A38" s="418" t="s">
        <v>430</v>
      </c>
      <c r="B38" s="419" t="s">
        <v>431</v>
      </c>
      <c r="C38" s="420" t="s">
        <v>435</v>
      </c>
      <c r="D38" s="421" t="s">
        <v>553</v>
      </c>
      <c r="E38" s="420" t="s">
        <v>1416</v>
      </c>
      <c r="F38" s="421" t="s">
        <v>1417</v>
      </c>
      <c r="G38" s="420" t="s">
        <v>654</v>
      </c>
      <c r="H38" s="420" t="s">
        <v>655</v>
      </c>
      <c r="I38" s="422">
        <v>0.35</v>
      </c>
      <c r="J38" s="422">
        <v>1000</v>
      </c>
      <c r="K38" s="423">
        <v>350</v>
      </c>
    </row>
    <row r="39" spans="1:11" ht="14.4" customHeight="1" x14ac:dyDescent="0.3">
      <c r="A39" s="418" t="s">
        <v>430</v>
      </c>
      <c r="B39" s="419" t="s">
        <v>431</v>
      </c>
      <c r="C39" s="420" t="s">
        <v>435</v>
      </c>
      <c r="D39" s="421" t="s">
        <v>553</v>
      </c>
      <c r="E39" s="420" t="s">
        <v>1416</v>
      </c>
      <c r="F39" s="421" t="s">
        <v>1417</v>
      </c>
      <c r="G39" s="420" t="s">
        <v>656</v>
      </c>
      <c r="H39" s="420" t="s">
        <v>657</v>
      </c>
      <c r="I39" s="422">
        <v>1.4</v>
      </c>
      <c r="J39" s="422">
        <v>300</v>
      </c>
      <c r="K39" s="423">
        <v>420</v>
      </c>
    </row>
    <row r="40" spans="1:11" ht="14.4" customHeight="1" x14ac:dyDescent="0.3">
      <c r="A40" s="418" t="s">
        <v>430</v>
      </c>
      <c r="B40" s="419" t="s">
        <v>431</v>
      </c>
      <c r="C40" s="420" t="s">
        <v>435</v>
      </c>
      <c r="D40" s="421" t="s">
        <v>553</v>
      </c>
      <c r="E40" s="420" t="s">
        <v>1416</v>
      </c>
      <c r="F40" s="421" t="s">
        <v>1417</v>
      </c>
      <c r="G40" s="420" t="s">
        <v>658</v>
      </c>
      <c r="H40" s="420" t="s">
        <v>659</v>
      </c>
      <c r="I40" s="422">
        <v>0.13428571428571429</v>
      </c>
      <c r="J40" s="422">
        <v>44000</v>
      </c>
      <c r="K40" s="423">
        <v>5910</v>
      </c>
    </row>
    <row r="41" spans="1:11" ht="14.4" customHeight="1" x14ac:dyDescent="0.3">
      <c r="A41" s="418" t="s">
        <v>430</v>
      </c>
      <c r="B41" s="419" t="s">
        <v>431</v>
      </c>
      <c r="C41" s="420" t="s">
        <v>435</v>
      </c>
      <c r="D41" s="421" t="s">
        <v>553</v>
      </c>
      <c r="E41" s="420" t="s">
        <v>1416</v>
      </c>
      <c r="F41" s="421" t="s">
        <v>1417</v>
      </c>
      <c r="G41" s="420" t="s">
        <v>660</v>
      </c>
      <c r="H41" s="420" t="s">
        <v>661</v>
      </c>
      <c r="I41" s="422">
        <v>3.79</v>
      </c>
      <c r="J41" s="422">
        <v>9000</v>
      </c>
      <c r="K41" s="423">
        <v>34107.479999999996</v>
      </c>
    </row>
    <row r="42" spans="1:11" ht="14.4" customHeight="1" x14ac:dyDescent="0.3">
      <c r="A42" s="418" t="s">
        <v>430</v>
      </c>
      <c r="B42" s="419" t="s">
        <v>431</v>
      </c>
      <c r="C42" s="420" t="s">
        <v>435</v>
      </c>
      <c r="D42" s="421" t="s">
        <v>553</v>
      </c>
      <c r="E42" s="420" t="s">
        <v>1416</v>
      </c>
      <c r="F42" s="421" t="s">
        <v>1417</v>
      </c>
      <c r="G42" s="420" t="s">
        <v>662</v>
      </c>
      <c r="H42" s="420" t="s">
        <v>663</v>
      </c>
      <c r="I42" s="422">
        <v>95</v>
      </c>
      <c r="J42" s="422">
        <v>3</v>
      </c>
      <c r="K42" s="423">
        <v>285</v>
      </c>
    </row>
    <row r="43" spans="1:11" ht="14.4" customHeight="1" x14ac:dyDescent="0.3">
      <c r="A43" s="418" t="s">
        <v>430</v>
      </c>
      <c r="B43" s="419" t="s">
        <v>431</v>
      </c>
      <c r="C43" s="420" t="s">
        <v>435</v>
      </c>
      <c r="D43" s="421" t="s">
        <v>553</v>
      </c>
      <c r="E43" s="420" t="s">
        <v>1416</v>
      </c>
      <c r="F43" s="421" t="s">
        <v>1417</v>
      </c>
      <c r="G43" s="420" t="s">
        <v>664</v>
      </c>
      <c r="H43" s="420" t="s">
        <v>665</v>
      </c>
      <c r="I43" s="422">
        <v>182.71</v>
      </c>
      <c r="J43" s="422">
        <v>2</v>
      </c>
      <c r="K43" s="423">
        <v>365.42</v>
      </c>
    </row>
    <row r="44" spans="1:11" ht="14.4" customHeight="1" x14ac:dyDescent="0.3">
      <c r="A44" s="418" t="s">
        <v>430</v>
      </c>
      <c r="B44" s="419" t="s">
        <v>431</v>
      </c>
      <c r="C44" s="420" t="s">
        <v>435</v>
      </c>
      <c r="D44" s="421" t="s">
        <v>553</v>
      </c>
      <c r="E44" s="420" t="s">
        <v>1416</v>
      </c>
      <c r="F44" s="421" t="s">
        <v>1417</v>
      </c>
      <c r="G44" s="420" t="s">
        <v>666</v>
      </c>
      <c r="H44" s="420" t="s">
        <v>667</v>
      </c>
      <c r="I44" s="422">
        <v>2.0299999999999998</v>
      </c>
      <c r="J44" s="422">
        <v>1500</v>
      </c>
      <c r="K44" s="423">
        <v>3049.2</v>
      </c>
    </row>
    <row r="45" spans="1:11" ht="14.4" customHeight="1" x14ac:dyDescent="0.3">
      <c r="A45" s="418" t="s">
        <v>430</v>
      </c>
      <c r="B45" s="419" t="s">
        <v>431</v>
      </c>
      <c r="C45" s="420" t="s">
        <v>435</v>
      </c>
      <c r="D45" s="421" t="s">
        <v>553</v>
      </c>
      <c r="E45" s="420" t="s">
        <v>1416</v>
      </c>
      <c r="F45" s="421" t="s">
        <v>1417</v>
      </c>
      <c r="G45" s="420" t="s">
        <v>668</v>
      </c>
      <c r="H45" s="420" t="s">
        <v>669</v>
      </c>
      <c r="I45" s="422">
        <v>2.33</v>
      </c>
      <c r="J45" s="422">
        <v>1536</v>
      </c>
      <c r="K45" s="423">
        <v>3582</v>
      </c>
    </row>
    <row r="46" spans="1:11" ht="14.4" customHeight="1" x14ac:dyDescent="0.3">
      <c r="A46" s="418" t="s">
        <v>430</v>
      </c>
      <c r="B46" s="419" t="s">
        <v>431</v>
      </c>
      <c r="C46" s="420" t="s">
        <v>435</v>
      </c>
      <c r="D46" s="421" t="s">
        <v>553</v>
      </c>
      <c r="E46" s="420" t="s">
        <v>1416</v>
      </c>
      <c r="F46" s="421" t="s">
        <v>1417</v>
      </c>
      <c r="G46" s="420" t="s">
        <v>670</v>
      </c>
      <c r="H46" s="420" t="s">
        <v>671</v>
      </c>
      <c r="I46" s="422">
        <v>2.84</v>
      </c>
      <c r="J46" s="422">
        <v>2304</v>
      </c>
      <c r="K46" s="423">
        <v>6534</v>
      </c>
    </row>
    <row r="47" spans="1:11" ht="14.4" customHeight="1" x14ac:dyDescent="0.3">
      <c r="A47" s="418" t="s">
        <v>430</v>
      </c>
      <c r="B47" s="419" t="s">
        <v>431</v>
      </c>
      <c r="C47" s="420" t="s">
        <v>435</v>
      </c>
      <c r="D47" s="421" t="s">
        <v>553</v>
      </c>
      <c r="E47" s="420" t="s">
        <v>1416</v>
      </c>
      <c r="F47" s="421" t="s">
        <v>1417</v>
      </c>
      <c r="G47" s="420" t="s">
        <v>672</v>
      </c>
      <c r="H47" s="420" t="s">
        <v>673</v>
      </c>
      <c r="I47" s="422">
        <v>0.25</v>
      </c>
      <c r="J47" s="422">
        <v>8500</v>
      </c>
      <c r="K47" s="423">
        <v>2159.85</v>
      </c>
    </row>
    <row r="48" spans="1:11" ht="14.4" customHeight="1" x14ac:dyDescent="0.3">
      <c r="A48" s="418" t="s">
        <v>430</v>
      </c>
      <c r="B48" s="419" t="s">
        <v>431</v>
      </c>
      <c r="C48" s="420" t="s">
        <v>435</v>
      </c>
      <c r="D48" s="421" t="s">
        <v>553</v>
      </c>
      <c r="E48" s="420" t="s">
        <v>1418</v>
      </c>
      <c r="F48" s="421" t="s">
        <v>1419</v>
      </c>
      <c r="G48" s="420" t="s">
        <v>674</v>
      </c>
      <c r="H48" s="420" t="s">
        <v>675</v>
      </c>
      <c r="I48" s="422">
        <v>0.30499999999999999</v>
      </c>
      <c r="J48" s="422">
        <v>900</v>
      </c>
      <c r="K48" s="423">
        <v>274</v>
      </c>
    </row>
    <row r="49" spans="1:11" ht="14.4" customHeight="1" x14ac:dyDescent="0.3">
      <c r="A49" s="418" t="s">
        <v>430</v>
      </c>
      <c r="B49" s="419" t="s">
        <v>431</v>
      </c>
      <c r="C49" s="420" t="s">
        <v>435</v>
      </c>
      <c r="D49" s="421" t="s">
        <v>553</v>
      </c>
      <c r="E49" s="420" t="s">
        <v>1418</v>
      </c>
      <c r="F49" s="421" t="s">
        <v>1419</v>
      </c>
      <c r="G49" s="420" t="s">
        <v>676</v>
      </c>
      <c r="H49" s="420" t="s">
        <v>677</v>
      </c>
      <c r="I49" s="422">
        <v>0.33599999999999997</v>
      </c>
      <c r="J49" s="422">
        <v>700</v>
      </c>
      <c r="K49" s="423">
        <v>229</v>
      </c>
    </row>
    <row r="50" spans="1:11" ht="14.4" customHeight="1" x14ac:dyDescent="0.3">
      <c r="A50" s="418" t="s">
        <v>430</v>
      </c>
      <c r="B50" s="419" t="s">
        <v>431</v>
      </c>
      <c r="C50" s="420" t="s">
        <v>435</v>
      </c>
      <c r="D50" s="421" t="s">
        <v>553</v>
      </c>
      <c r="E50" s="420" t="s">
        <v>1420</v>
      </c>
      <c r="F50" s="421" t="s">
        <v>1421</v>
      </c>
      <c r="G50" s="420" t="s">
        <v>678</v>
      </c>
      <c r="H50" s="420" t="s">
        <v>679</v>
      </c>
      <c r="I50" s="422">
        <v>0.77</v>
      </c>
      <c r="J50" s="422">
        <v>100</v>
      </c>
      <c r="K50" s="423">
        <v>77</v>
      </c>
    </row>
    <row r="51" spans="1:11" ht="14.4" customHeight="1" x14ac:dyDescent="0.3">
      <c r="A51" s="418" t="s">
        <v>430</v>
      </c>
      <c r="B51" s="419" t="s">
        <v>431</v>
      </c>
      <c r="C51" s="420" t="s">
        <v>435</v>
      </c>
      <c r="D51" s="421" t="s">
        <v>553</v>
      </c>
      <c r="E51" s="420" t="s">
        <v>1420</v>
      </c>
      <c r="F51" s="421" t="s">
        <v>1421</v>
      </c>
      <c r="G51" s="420" t="s">
        <v>680</v>
      </c>
      <c r="H51" s="420" t="s">
        <v>681</v>
      </c>
      <c r="I51" s="422">
        <v>0.77</v>
      </c>
      <c r="J51" s="422">
        <v>5200</v>
      </c>
      <c r="K51" s="423">
        <v>4004</v>
      </c>
    </row>
    <row r="52" spans="1:11" ht="14.4" customHeight="1" x14ac:dyDescent="0.3">
      <c r="A52" s="418" t="s">
        <v>430</v>
      </c>
      <c r="B52" s="419" t="s">
        <v>431</v>
      </c>
      <c r="C52" s="420" t="s">
        <v>435</v>
      </c>
      <c r="D52" s="421" t="s">
        <v>553</v>
      </c>
      <c r="E52" s="420" t="s">
        <v>1420</v>
      </c>
      <c r="F52" s="421" t="s">
        <v>1421</v>
      </c>
      <c r="G52" s="420" t="s">
        <v>682</v>
      </c>
      <c r="H52" s="420" t="s">
        <v>683</v>
      </c>
      <c r="I52" s="422">
        <v>0.77500000000000002</v>
      </c>
      <c r="J52" s="422">
        <v>3800</v>
      </c>
      <c r="K52" s="423">
        <v>2951</v>
      </c>
    </row>
    <row r="53" spans="1:11" ht="14.4" customHeight="1" x14ac:dyDescent="0.3">
      <c r="A53" s="418" t="s">
        <v>430</v>
      </c>
      <c r="B53" s="419" t="s">
        <v>431</v>
      </c>
      <c r="C53" s="420" t="s">
        <v>435</v>
      </c>
      <c r="D53" s="421" t="s">
        <v>553</v>
      </c>
      <c r="E53" s="420" t="s">
        <v>1420</v>
      </c>
      <c r="F53" s="421" t="s">
        <v>1421</v>
      </c>
      <c r="G53" s="420" t="s">
        <v>684</v>
      </c>
      <c r="H53" s="420" t="s">
        <v>685</v>
      </c>
      <c r="I53" s="422">
        <v>0.71</v>
      </c>
      <c r="J53" s="422">
        <v>5400</v>
      </c>
      <c r="K53" s="423">
        <v>3834</v>
      </c>
    </row>
    <row r="54" spans="1:11" ht="14.4" customHeight="1" x14ac:dyDescent="0.3">
      <c r="A54" s="418" t="s">
        <v>430</v>
      </c>
      <c r="B54" s="419" t="s">
        <v>431</v>
      </c>
      <c r="C54" s="420" t="s">
        <v>435</v>
      </c>
      <c r="D54" s="421" t="s">
        <v>553</v>
      </c>
      <c r="E54" s="420" t="s">
        <v>1420</v>
      </c>
      <c r="F54" s="421" t="s">
        <v>1421</v>
      </c>
      <c r="G54" s="420" t="s">
        <v>686</v>
      </c>
      <c r="H54" s="420" t="s">
        <v>687</v>
      </c>
      <c r="I54" s="422">
        <v>0.71</v>
      </c>
      <c r="J54" s="422">
        <v>8000</v>
      </c>
      <c r="K54" s="423">
        <v>5680</v>
      </c>
    </row>
    <row r="55" spans="1:11" ht="14.4" customHeight="1" x14ac:dyDescent="0.3">
      <c r="A55" s="418" t="s">
        <v>430</v>
      </c>
      <c r="B55" s="419" t="s">
        <v>431</v>
      </c>
      <c r="C55" s="420" t="s">
        <v>435</v>
      </c>
      <c r="D55" s="421" t="s">
        <v>553</v>
      </c>
      <c r="E55" s="420" t="s">
        <v>1420</v>
      </c>
      <c r="F55" s="421" t="s">
        <v>1421</v>
      </c>
      <c r="G55" s="420" t="s">
        <v>688</v>
      </c>
      <c r="H55" s="420" t="s">
        <v>689</v>
      </c>
      <c r="I55" s="422">
        <v>0.71</v>
      </c>
      <c r="J55" s="422">
        <v>400</v>
      </c>
      <c r="K55" s="423">
        <v>284</v>
      </c>
    </row>
    <row r="56" spans="1:11" ht="14.4" customHeight="1" x14ac:dyDescent="0.3">
      <c r="A56" s="418" t="s">
        <v>430</v>
      </c>
      <c r="B56" s="419" t="s">
        <v>431</v>
      </c>
      <c r="C56" s="420" t="s">
        <v>435</v>
      </c>
      <c r="D56" s="421" t="s">
        <v>553</v>
      </c>
      <c r="E56" s="420" t="s">
        <v>1422</v>
      </c>
      <c r="F56" s="421" t="s">
        <v>1423</v>
      </c>
      <c r="G56" s="420" t="s">
        <v>690</v>
      </c>
      <c r="H56" s="420" t="s">
        <v>691</v>
      </c>
      <c r="I56" s="422">
        <v>391.40193155711415</v>
      </c>
      <c r="J56" s="422">
        <v>4</v>
      </c>
      <c r="K56" s="423">
        <v>1565.6077262284566</v>
      </c>
    </row>
    <row r="57" spans="1:11" ht="14.4" customHeight="1" x14ac:dyDescent="0.3">
      <c r="A57" s="418" t="s">
        <v>430</v>
      </c>
      <c r="B57" s="419" t="s">
        <v>431</v>
      </c>
      <c r="C57" s="420" t="s">
        <v>435</v>
      </c>
      <c r="D57" s="421" t="s">
        <v>553</v>
      </c>
      <c r="E57" s="420" t="s">
        <v>1422</v>
      </c>
      <c r="F57" s="421" t="s">
        <v>1423</v>
      </c>
      <c r="G57" s="420" t="s">
        <v>692</v>
      </c>
      <c r="H57" s="420" t="s">
        <v>693</v>
      </c>
      <c r="I57" s="422">
        <v>7235.8</v>
      </c>
      <c r="J57" s="422">
        <v>4</v>
      </c>
      <c r="K57" s="423">
        <v>28943.200000000001</v>
      </c>
    </row>
    <row r="58" spans="1:11" ht="14.4" customHeight="1" x14ac:dyDescent="0.3">
      <c r="A58" s="418" t="s">
        <v>430</v>
      </c>
      <c r="B58" s="419" t="s">
        <v>431</v>
      </c>
      <c r="C58" s="420" t="s">
        <v>435</v>
      </c>
      <c r="D58" s="421" t="s">
        <v>553</v>
      </c>
      <c r="E58" s="420" t="s">
        <v>1422</v>
      </c>
      <c r="F58" s="421" t="s">
        <v>1423</v>
      </c>
      <c r="G58" s="420" t="s">
        <v>694</v>
      </c>
      <c r="H58" s="420" t="s">
        <v>695</v>
      </c>
      <c r="I58" s="422">
        <v>7235.8</v>
      </c>
      <c r="J58" s="422">
        <v>4</v>
      </c>
      <c r="K58" s="423">
        <v>28943.200000000001</v>
      </c>
    </row>
    <row r="59" spans="1:11" ht="14.4" customHeight="1" x14ac:dyDescent="0.3">
      <c r="A59" s="418" t="s">
        <v>430</v>
      </c>
      <c r="B59" s="419" t="s">
        <v>431</v>
      </c>
      <c r="C59" s="420" t="s">
        <v>435</v>
      </c>
      <c r="D59" s="421" t="s">
        <v>553</v>
      </c>
      <c r="E59" s="420" t="s">
        <v>1422</v>
      </c>
      <c r="F59" s="421" t="s">
        <v>1423</v>
      </c>
      <c r="G59" s="420" t="s">
        <v>696</v>
      </c>
      <c r="H59" s="420" t="s">
        <v>697</v>
      </c>
      <c r="I59" s="422">
        <v>51.4240171988437</v>
      </c>
      <c r="J59" s="422">
        <v>30</v>
      </c>
      <c r="K59" s="423">
        <v>1542.7205159653111</v>
      </c>
    </row>
    <row r="60" spans="1:11" ht="14.4" customHeight="1" x14ac:dyDescent="0.3">
      <c r="A60" s="418" t="s">
        <v>430</v>
      </c>
      <c r="B60" s="419" t="s">
        <v>431</v>
      </c>
      <c r="C60" s="420" t="s">
        <v>435</v>
      </c>
      <c r="D60" s="421" t="s">
        <v>553</v>
      </c>
      <c r="E60" s="420" t="s">
        <v>1422</v>
      </c>
      <c r="F60" s="421" t="s">
        <v>1423</v>
      </c>
      <c r="G60" s="420" t="s">
        <v>698</v>
      </c>
      <c r="H60" s="420" t="s">
        <v>699</v>
      </c>
      <c r="I60" s="422">
        <v>51.421113199679603</v>
      </c>
      <c r="J60" s="422">
        <v>30</v>
      </c>
      <c r="K60" s="423">
        <v>1542.6333959903882</v>
      </c>
    </row>
    <row r="61" spans="1:11" ht="14.4" customHeight="1" x14ac:dyDescent="0.3">
      <c r="A61" s="418" t="s">
        <v>430</v>
      </c>
      <c r="B61" s="419" t="s">
        <v>431</v>
      </c>
      <c r="C61" s="420" t="s">
        <v>435</v>
      </c>
      <c r="D61" s="421" t="s">
        <v>553</v>
      </c>
      <c r="E61" s="420" t="s">
        <v>1422</v>
      </c>
      <c r="F61" s="421" t="s">
        <v>1423</v>
      </c>
      <c r="G61" s="420" t="s">
        <v>700</v>
      </c>
      <c r="H61" s="420" t="s">
        <v>701</v>
      </c>
      <c r="I61" s="422">
        <v>51.410102202848798</v>
      </c>
      <c r="J61" s="422">
        <v>10</v>
      </c>
      <c r="K61" s="423">
        <v>514.10102202848793</v>
      </c>
    </row>
    <row r="62" spans="1:11" ht="14.4" customHeight="1" x14ac:dyDescent="0.3">
      <c r="A62" s="418" t="s">
        <v>430</v>
      </c>
      <c r="B62" s="419" t="s">
        <v>431</v>
      </c>
      <c r="C62" s="420" t="s">
        <v>435</v>
      </c>
      <c r="D62" s="421" t="s">
        <v>553</v>
      </c>
      <c r="E62" s="420" t="s">
        <v>1422</v>
      </c>
      <c r="F62" s="421" t="s">
        <v>1423</v>
      </c>
      <c r="G62" s="420" t="s">
        <v>702</v>
      </c>
      <c r="H62" s="420" t="s">
        <v>703</v>
      </c>
      <c r="I62" s="422">
        <v>51.410102202848798</v>
      </c>
      <c r="J62" s="422">
        <v>10</v>
      </c>
      <c r="K62" s="423">
        <v>514.10102202848793</v>
      </c>
    </row>
    <row r="63" spans="1:11" ht="14.4" customHeight="1" x14ac:dyDescent="0.3">
      <c r="A63" s="418" t="s">
        <v>430</v>
      </c>
      <c r="B63" s="419" t="s">
        <v>431</v>
      </c>
      <c r="C63" s="420" t="s">
        <v>435</v>
      </c>
      <c r="D63" s="421" t="s">
        <v>553</v>
      </c>
      <c r="E63" s="420" t="s">
        <v>1422</v>
      </c>
      <c r="F63" s="421" t="s">
        <v>1423</v>
      </c>
      <c r="G63" s="420" t="s">
        <v>704</v>
      </c>
      <c r="H63" s="420" t="s">
        <v>705</v>
      </c>
      <c r="I63" s="422">
        <v>51.422202199366097</v>
      </c>
      <c r="J63" s="422">
        <v>10</v>
      </c>
      <c r="K63" s="423">
        <v>514.22202199366097</v>
      </c>
    </row>
    <row r="64" spans="1:11" ht="14.4" customHeight="1" x14ac:dyDescent="0.3">
      <c r="A64" s="418" t="s">
        <v>430</v>
      </c>
      <c r="B64" s="419" t="s">
        <v>431</v>
      </c>
      <c r="C64" s="420" t="s">
        <v>435</v>
      </c>
      <c r="D64" s="421" t="s">
        <v>553</v>
      </c>
      <c r="E64" s="420" t="s">
        <v>1422</v>
      </c>
      <c r="F64" s="421" t="s">
        <v>1423</v>
      </c>
      <c r="G64" s="420" t="s">
        <v>706</v>
      </c>
      <c r="H64" s="420" t="s">
        <v>707</v>
      </c>
      <c r="I64" s="422">
        <v>51.422202199366097</v>
      </c>
      <c r="J64" s="422">
        <v>10</v>
      </c>
      <c r="K64" s="423">
        <v>514.22202199366097</v>
      </c>
    </row>
    <row r="65" spans="1:11" ht="14.4" customHeight="1" x14ac:dyDescent="0.3">
      <c r="A65" s="418" t="s">
        <v>430</v>
      </c>
      <c r="B65" s="419" t="s">
        <v>431</v>
      </c>
      <c r="C65" s="420" t="s">
        <v>435</v>
      </c>
      <c r="D65" s="421" t="s">
        <v>553</v>
      </c>
      <c r="E65" s="420" t="s">
        <v>1422</v>
      </c>
      <c r="F65" s="421" t="s">
        <v>1423</v>
      </c>
      <c r="G65" s="420" t="s">
        <v>708</v>
      </c>
      <c r="H65" s="420" t="s">
        <v>709</v>
      </c>
      <c r="I65" s="422">
        <v>3509.03466801888</v>
      </c>
      <c r="J65" s="422">
        <v>0.06</v>
      </c>
      <c r="K65" s="423">
        <v>210.54208008113278</v>
      </c>
    </row>
    <row r="66" spans="1:11" ht="14.4" customHeight="1" x14ac:dyDescent="0.3">
      <c r="A66" s="418" t="s">
        <v>430</v>
      </c>
      <c r="B66" s="419" t="s">
        <v>431</v>
      </c>
      <c r="C66" s="420" t="s">
        <v>435</v>
      </c>
      <c r="D66" s="421" t="s">
        <v>553</v>
      </c>
      <c r="E66" s="420" t="s">
        <v>1422</v>
      </c>
      <c r="F66" s="421" t="s">
        <v>1423</v>
      </c>
      <c r="G66" s="420" t="s">
        <v>710</v>
      </c>
      <c r="H66" s="420" t="s">
        <v>711</v>
      </c>
      <c r="I66" s="422">
        <v>4356</v>
      </c>
      <c r="J66" s="422">
        <v>4</v>
      </c>
      <c r="K66" s="423">
        <v>17424</v>
      </c>
    </row>
    <row r="67" spans="1:11" ht="14.4" customHeight="1" x14ac:dyDescent="0.3">
      <c r="A67" s="418" t="s">
        <v>430</v>
      </c>
      <c r="B67" s="419" t="s">
        <v>431</v>
      </c>
      <c r="C67" s="420" t="s">
        <v>435</v>
      </c>
      <c r="D67" s="421" t="s">
        <v>553</v>
      </c>
      <c r="E67" s="420" t="s">
        <v>1422</v>
      </c>
      <c r="F67" s="421" t="s">
        <v>1423</v>
      </c>
      <c r="G67" s="420" t="s">
        <v>712</v>
      </c>
      <c r="H67" s="420" t="s">
        <v>713</v>
      </c>
      <c r="I67" s="422">
        <v>4356</v>
      </c>
      <c r="J67" s="422">
        <v>4</v>
      </c>
      <c r="K67" s="423">
        <v>17424</v>
      </c>
    </row>
    <row r="68" spans="1:11" ht="14.4" customHeight="1" x14ac:dyDescent="0.3">
      <c r="A68" s="418" t="s">
        <v>430</v>
      </c>
      <c r="B68" s="419" t="s">
        <v>431</v>
      </c>
      <c r="C68" s="420" t="s">
        <v>435</v>
      </c>
      <c r="D68" s="421" t="s">
        <v>553</v>
      </c>
      <c r="E68" s="420" t="s">
        <v>1422</v>
      </c>
      <c r="F68" s="421" t="s">
        <v>1423</v>
      </c>
      <c r="G68" s="420" t="s">
        <v>714</v>
      </c>
      <c r="H68" s="420" t="s">
        <v>715</v>
      </c>
      <c r="I68" s="422">
        <v>4356</v>
      </c>
      <c r="J68" s="422">
        <v>4</v>
      </c>
      <c r="K68" s="423">
        <v>17424</v>
      </c>
    </row>
    <row r="69" spans="1:11" ht="14.4" customHeight="1" x14ac:dyDescent="0.3">
      <c r="A69" s="418" t="s">
        <v>430</v>
      </c>
      <c r="B69" s="419" t="s">
        <v>431</v>
      </c>
      <c r="C69" s="420" t="s">
        <v>435</v>
      </c>
      <c r="D69" s="421" t="s">
        <v>553</v>
      </c>
      <c r="E69" s="420" t="s">
        <v>1422</v>
      </c>
      <c r="F69" s="421" t="s">
        <v>1423</v>
      </c>
      <c r="G69" s="420" t="s">
        <v>716</v>
      </c>
      <c r="H69" s="420" t="s">
        <v>717</v>
      </c>
      <c r="I69" s="422">
        <v>6066.8100000000104</v>
      </c>
      <c r="J69" s="422">
        <v>1</v>
      </c>
      <c r="K69" s="423">
        <v>6066.8100000000104</v>
      </c>
    </row>
    <row r="70" spans="1:11" ht="14.4" customHeight="1" x14ac:dyDescent="0.3">
      <c r="A70" s="418" t="s">
        <v>430</v>
      </c>
      <c r="B70" s="419" t="s">
        <v>431</v>
      </c>
      <c r="C70" s="420" t="s">
        <v>435</v>
      </c>
      <c r="D70" s="421" t="s">
        <v>553</v>
      </c>
      <c r="E70" s="420" t="s">
        <v>1422</v>
      </c>
      <c r="F70" s="421" t="s">
        <v>1423</v>
      </c>
      <c r="G70" s="420" t="s">
        <v>718</v>
      </c>
      <c r="H70" s="420" t="s">
        <v>719</v>
      </c>
      <c r="I70" s="422">
        <v>1824.000095270665</v>
      </c>
      <c r="J70" s="422">
        <v>2</v>
      </c>
      <c r="K70" s="423">
        <v>3648.0001905413301</v>
      </c>
    </row>
    <row r="71" spans="1:11" ht="14.4" customHeight="1" x14ac:dyDescent="0.3">
      <c r="A71" s="418" t="s">
        <v>430</v>
      </c>
      <c r="B71" s="419" t="s">
        <v>431</v>
      </c>
      <c r="C71" s="420" t="s">
        <v>435</v>
      </c>
      <c r="D71" s="421" t="s">
        <v>553</v>
      </c>
      <c r="E71" s="420" t="s">
        <v>1422</v>
      </c>
      <c r="F71" s="421" t="s">
        <v>1423</v>
      </c>
      <c r="G71" s="420" t="s">
        <v>720</v>
      </c>
      <c r="H71" s="420" t="s">
        <v>721</v>
      </c>
      <c r="I71" s="422">
        <v>213.87981295123055</v>
      </c>
      <c r="J71" s="422">
        <v>1</v>
      </c>
      <c r="K71" s="423">
        <v>213.87981295123055</v>
      </c>
    </row>
    <row r="72" spans="1:11" ht="14.4" customHeight="1" x14ac:dyDescent="0.3">
      <c r="A72" s="418" t="s">
        <v>430</v>
      </c>
      <c r="B72" s="419" t="s">
        <v>431</v>
      </c>
      <c r="C72" s="420" t="s">
        <v>435</v>
      </c>
      <c r="D72" s="421" t="s">
        <v>553</v>
      </c>
      <c r="E72" s="420" t="s">
        <v>1422</v>
      </c>
      <c r="F72" s="421" t="s">
        <v>1423</v>
      </c>
      <c r="G72" s="420" t="s">
        <v>722</v>
      </c>
      <c r="H72" s="420" t="s">
        <v>723</v>
      </c>
      <c r="I72" s="422">
        <v>7871.05</v>
      </c>
      <c r="J72" s="422">
        <v>3</v>
      </c>
      <c r="K72" s="423">
        <v>23613.15</v>
      </c>
    </row>
    <row r="73" spans="1:11" ht="14.4" customHeight="1" x14ac:dyDescent="0.3">
      <c r="A73" s="418" t="s">
        <v>430</v>
      </c>
      <c r="B73" s="419" t="s">
        <v>431</v>
      </c>
      <c r="C73" s="420" t="s">
        <v>435</v>
      </c>
      <c r="D73" s="421" t="s">
        <v>553</v>
      </c>
      <c r="E73" s="420" t="s">
        <v>1422</v>
      </c>
      <c r="F73" s="421" t="s">
        <v>1423</v>
      </c>
      <c r="G73" s="420" t="s">
        <v>724</v>
      </c>
      <c r="H73" s="420" t="s">
        <v>725</v>
      </c>
      <c r="I73" s="422">
        <v>283.99919408129512</v>
      </c>
      <c r="J73" s="422">
        <v>24</v>
      </c>
      <c r="K73" s="423">
        <v>6810.5793404981305</v>
      </c>
    </row>
    <row r="74" spans="1:11" ht="14.4" customHeight="1" x14ac:dyDescent="0.3">
      <c r="A74" s="418" t="s">
        <v>430</v>
      </c>
      <c r="B74" s="419" t="s">
        <v>431</v>
      </c>
      <c r="C74" s="420" t="s">
        <v>435</v>
      </c>
      <c r="D74" s="421" t="s">
        <v>553</v>
      </c>
      <c r="E74" s="420" t="s">
        <v>1422</v>
      </c>
      <c r="F74" s="421" t="s">
        <v>1423</v>
      </c>
      <c r="G74" s="420" t="s">
        <v>726</v>
      </c>
      <c r="H74" s="420" t="s">
        <v>727</v>
      </c>
      <c r="I74" s="422">
        <v>2420</v>
      </c>
      <c r="J74" s="422">
        <v>4</v>
      </c>
      <c r="K74" s="423">
        <v>9680</v>
      </c>
    </row>
    <row r="75" spans="1:11" ht="14.4" customHeight="1" x14ac:dyDescent="0.3">
      <c r="A75" s="418" t="s">
        <v>430</v>
      </c>
      <c r="B75" s="419" t="s">
        <v>431</v>
      </c>
      <c r="C75" s="420" t="s">
        <v>435</v>
      </c>
      <c r="D75" s="421" t="s">
        <v>553</v>
      </c>
      <c r="E75" s="420" t="s">
        <v>1422</v>
      </c>
      <c r="F75" s="421" t="s">
        <v>1423</v>
      </c>
      <c r="G75" s="420" t="s">
        <v>728</v>
      </c>
      <c r="H75" s="420" t="s">
        <v>729</v>
      </c>
      <c r="I75" s="422">
        <v>12.325999999999999</v>
      </c>
      <c r="J75" s="422">
        <v>14260</v>
      </c>
      <c r="K75" s="423">
        <v>175559.11000000007</v>
      </c>
    </row>
    <row r="76" spans="1:11" ht="14.4" customHeight="1" x14ac:dyDescent="0.3">
      <c r="A76" s="418" t="s">
        <v>430</v>
      </c>
      <c r="B76" s="419" t="s">
        <v>431</v>
      </c>
      <c r="C76" s="420" t="s">
        <v>435</v>
      </c>
      <c r="D76" s="421" t="s">
        <v>553</v>
      </c>
      <c r="E76" s="420" t="s">
        <v>1422</v>
      </c>
      <c r="F76" s="421" t="s">
        <v>1423</v>
      </c>
      <c r="G76" s="420" t="s">
        <v>730</v>
      </c>
      <c r="H76" s="420" t="s">
        <v>731</v>
      </c>
      <c r="I76" s="422">
        <v>12.96</v>
      </c>
      <c r="J76" s="422">
        <v>1040</v>
      </c>
      <c r="K76" s="423">
        <v>13477.499999999996</v>
      </c>
    </row>
    <row r="77" spans="1:11" ht="14.4" customHeight="1" x14ac:dyDescent="0.3">
      <c r="A77" s="418" t="s">
        <v>430</v>
      </c>
      <c r="B77" s="419" t="s">
        <v>431</v>
      </c>
      <c r="C77" s="420" t="s">
        <v>435</v>
      </c>
      <c r="D77" s="421" t="s">
        <v>553</v>
      </c>
      <c r="E77" s="420" t="s">
        <v>1422</v>
      </c>
      <c r="F77" s="421" t="s">
        <v>1423</v>
      </c>
      <c r="G77" s="420" t="s">
        <v>732</v>
      </c>
      <c r="H77" s="420" t="s">
        <v>733</v>
      </c>
      <c r="I77" s="422">
        <v>25.920000000000012</v>
      </c>
      <c r="J77" s="422">
        <v>3240</v>
      </c>
      <c r="K77" s="423">
        <v>83974.929999999978</v>
      </c>
    </row>
    <row r="78" spans="1:11" ht="14.4" customHeight="1" x14ac:dyDescent="0.3">
      <c r="A78" s="418" t="s">
        <v>430</v>
      </c>
      <c r="B78" s="419" t="s">
        <v>431</v>
      </c>
      <c r="C78" s="420" t="s">
        <v>435</v>
      </c>
      <c r="D78" s="421" t="s">
        <v>553</v>
      </c>
      <c r="E78" s="420" t="s">
        <v>1422</v>
      </c>
      <c r="F78" s="421" t="s">
        <v>1423</v>
      </c>
      <c r="G78" s="420" t="s">
        <v>734</v>
      </c>
      <c r="H78" s="420" t="s">
        <v>735</v>
      </c>
      <c r="I78" s="422">
        <v>16.199999999999992</v>
      </c>
      <c r="J78" s="422">
        <v>2120</v>
      </c>
      <c r="K78" s="423">
        <v>34348.009999999995</v>
      </c>
    </row>
    <row r="79" spans="1:11" ht="14.4" customHeight="1" x14ac:dyDescent="0.3">
      <c r="A79" s="418" t="s">
        <v>430</v>
      </c>
      <c r="B79" s="419" t="s">
        <v>431</v>
      </c>
      <c r="C79" s="420" t="s">
        <v>435</v>
      </c>
      <c r="D79" s="421" t="s">
        <v>553</v>
      </c>
      <c r="E79" s="420" t="s">
        <v>1422</v>
      </c>
      <c r="F79" s="421" t="s">
        <v>1423</v>
      </c>
      <c r="G79" s="420" t="s">
        <v>736</v>
      </c>
      <c r="H79" s="420" t="s">
        <v>737</v>
      </c>
      <c r="I79" s="422">
        <v>9.6800000000000033</v>
      </c>
      <c r="J79" s="422">
        <v>2250</v>
      </c>
      <c r="K79" s="423">
        <v>21780</v>
      </c>
    </row>
    <row r="80" spans="1:11" ht="14.4" customHeight="1" x14ac:dyDescent="0.3">
      <c r="A80" s="418" t="s">
        <v>430</v>
      </c>
      <c r="B80" s="419" t="s">
        <v>431</v>
      </c>
      <c r="C80" s="420" t="s">
        <v>435</v>
      </c>
      <c r="D80" s="421" t="s">
        <v>553</v>
      </c>
      <c r="E80" s="420" t="s">
        <v>1422</v>
      </c>
      <c r="F80" s="421" t="s">
        <v>1423</v>
      </c>
      <c r="G80" s="420" t="s">
        <v>738</v>
      </c>
      <c r="H80" s="420" t="s">
        <v>739</v>
      </c>
      <c r="I80" s="422">
        <v>12.31</v>
      </c>
      <c r="J80" s="422">
        <v>11520</v>
      </c>
      <c r="K80" s="423">
        <v>141761.69</v>
      </c>
    </row>
    <row r="81" spans="1:11" ht="14.4" customHeight="1" x14ac:dyDescent="0.3">
      <c r="A81" s="418" t="s">
        <v>430</v>
      </c>
      <c r="B81" s="419" t="s">
        <v>431</v>
      </c>
      <c r="C81" s="420" t="s">
        <v>435</v>
      </c>
      <c r="D81" s="421" t="s">
        <v>553</v>
      </c>
      <c r="E81" s="420" t="s">
        <v>1422</v>
      </c>
      <c r="F81" s="421" t="s">
        <v>1423</v>
      </c>
      <c r="G81" s="420" t="s">
        <v>740</v>
      </c>
      <c r="H81" s="420" t="s">
        <v>741</v>
      </c>
      <c r="I81" s="422">
        <v>19.430000000000003</v>
      </c>
      <c r="J81" s="422">
        <v>360</v>
      </c>
      <c r="K81" s="423">
        <v>6995.6999999999989</v>
      </c>
    </row>
    <row r="82" spans="1:11" ht="14.4" customHeight="1" x14ac:dyDescent="0.3">
      <c r="A82" s="418" t="s">
        <v>430</v>
      </c>
      <c r="B82" s="419" t="s">
        <v>431</v>
      </c>
      <c r="C82" s="420" t="s">
        <v>435</v>
      </c>
      <c r="D82" s="421" t="s">
        <v>553</v>
      </c>
      <c r="E82" s="420" t="s">
        <v>1422</v>
      </c>
      <c r="F82" s="421" t="s">
        <v>1423</v>
      </c>
      <c r="G82" s="420" t="s">
        <v>742</v>
      </c>
      <c r="H82" s="420" t="s">
        <v>743</v>
      </c>
      <c r="I82" s="422">
        <v>33.659999999999989</v>
      </c>
      <c r="J82" s="422">
        <v>180</v>
      </c>
      <c r="K82" s="423">
        <v>6059.1599999999989</v>
      </c>
    </row>
    <row r="83" spans="1:11" ht="14.4" customHeight="1" x14ac:dyDescent="0.3">
      <c r="A83" s="418" t="s">
        <v>430</v>
      </c>
      <c r="B83" s="419" t="s">
        <v>431</v>
      </c>
      <c r="C83" s="420" t="s">
        <v>435</v>
      </c>
      <c r="D83" s="421" t="s">
        <v>553</v>
      </c>
      <c r="E83" s="420" t="s">
        <v>1422</v>
      </c>
      <c r="F83" s="421" t="s">
        <v>1423</v>
      </c>
      <c r="G83" s="420" t="s">
        <v>744</v>
      </c>
      <c r="H83" s="420" t="s">
        <v>745</v>
      </c>
      <c r="I83" s="422">
        <v>15.549999999999999</v>
      </c>
      <c r="J83" s="422">
        <v>90</v>
      </c>
      <c r="K83" s="423">
        <v>1399.4</v>
      </c>
    </row>
    <row r="84" spans="1:11" ht="14.4" customHeight="1" x14ac:dyDescent="0.3">
      <c r="A84" s="418" t="s">
        <v>430</v>
      </c>
      <c r="B84" s="419" t="s">
        <v>431</v>
      </c>
      <c r="C84" s="420" t="s">
        <v>435</v>
      </c>
      <c r="D84" s="421" t="s">
        <v>553</v>
      </c>
      <c r="E84" s="420" t="s">
        <v>1422</v>
      </c>
      <c r="F84" s="421" t="s">
        <v>1423</v>
      </c>
      <c r="G84" s="420" t="s">
        <v>746</v>
      </c>
      <c r="H84" s="420" t="s">
        <v>747</v>
      </c>
      <c r="I84" s="422">
        <v>9.7200000000000006</v>
      </c>
      <c r="J84" s="422">
        <v>5000</v>
      </c>
      <c r="K84" s="423">
        <v>48581.489999999991</v>
      </c>
    </row>
    <row r="85" spans="1:11" ht="14.4" customHeight="1" x14ac:dyDescent="0.3">
      <c r="A85" s="418" t="s">
        <v>430</v>
      </c>
      <c r="B85" s="419" t="s">
        <v>431</v>
      </c>
      <c r="C85" s="420" t="s">
        <v>435</v>
      </c>
      <c r="D85" s="421" t="s">
        <v>553</v>
      </c>
      <c r="E85" s="420" t="s">
        <v>1422</v>
      </c>
      <c r="F85" s="421" t="s">
        <v>1423</v>
      </c>
      <c r="G85" s="420" t="s">
        <v>748</v>
      </c>
      <c r="H85" s="420" t="s">
        <v>749</v>
      </c>
      <c r="I85" s="422">
        <v>72.945714285714288</v>
      </c>
      <c r="J85" s="422">
        <v>13</v>
      </c>
      <c r="K85" s="423">
        <v>958.32</v>
      </c>
    </row>
    <row r="86" spans="1:11" ht="14.4" customHeight="1" x14ac:dyDescent="0.3">
      <c r="A86" s="418" t="s">
        <v>430</v>
      </c>
      <c r="B86" s="419" t="s">
        <v>431</v>
      </c>
      <c r="C86" s="420" t="s">
        <v>435</v>
      </c>
      <c r="D86" s="421" t="s">
        <v>553</v>
      </c>
      <c r="E86" s="420" t="s">
        <v>1422</v>
      </c>
      <c r="F86" s="421" t="s">
        <v>1423</v>
      </c>
      <c r="G86" s="420" t="s">
        <v>750</v>
      </c>
      <c r="H86" s="420" t="s">
        <v>751</v>
      </c>
      <c r="I86" s="422">
        <v>11.659999999999998</v>
      </c>
      <c r="J86" s="422">
        <v>440</v>
      </c>
      <c r="K86" s="423">
        <v>5132.37</v>
      </c>
    </row>
    <row r="87" spans="1:11" ht="14.4" customHeight="1" x14ac:dyDescent="0.3">
      <c r="A87" s="418" t="s">
        <v>430</v>
      </c>
      <c r="B87" s="419" t="s">
        <v>431</v>
      </c>
      <c r="C87" s="420" t="s">
        <v>435</v>
      </c>
      <c r="D87" s="421" t="s">
        <v>553</v>
      </c>
      <c r="E87" s="420" t="s">
        <v>1422</v>
      </c>
      <c r="F87" s="421" t="s">
        <v>1423</v>
      </c>
      <c r="G87" s="420" t="s">
        <v>752</v>
      </c>
      <c r="H87" s="420" t="s">
        <v>753</v>
      </c>
      <c r="I87" s="422">
        <v>10.370000000000001</v>
      </c>
      <c r="J87" s="422">
        <v>510</v>
      </c>
      <c r="K87" s="423">
        <v>5288.5</v>
      </c>
    </row>
    <row r="88" spans="1:11" ht="14.4" customHeight="1" x14ac:dyDescent="0.3">
      <c r="A88" s="418" t="s">
        <v>430</v>
      </c>
      <c r="B88" s="419" t="s">
        <v>431</v>
      </c>
      <c r="C88" s="420" t="s">
        <v>435</v>
      </c>
      <c r="D88" s="421" t="s">
        <v>553</v>
      </c>
      <c r="E88" s="420" t="s">
        <v>1422</v>
      </c>
      <c r="F88" s="421" t="s">
        <v>1423</v>
      </c>
      <c r="G88" s="420" t="s">
        <v>754</v>
      </c>
      <c r="H88" s="420" t="s">
        <v>755</v>
      </c>
      <c r="I88" s="422">
        <v>15.550000000000002</v>
      </c>
      <c r="J88" s="422">
        <v>4800</v>
      </c>
      <c r="K88" s="423">
        <v>74632.800000000003</v>
      </c>
    </row>
    <row r="89" spans="1:11" ht="14.4" customHeight="1" x14ac:dyDescent="0.3">
      <c r="A89" s="418" t="s">
        <v>430</v>
      </c>
      <c r="B89" s="419" t="s">
        <v>431</v>
      </c>
      <c r="C89" s="420" t="s">
        <v>435</v>
      </c>
      <c r="D89" s="421" t="s">
        <v>553</v>
      </c>
      <c r="E89" s="420" t="s">
        <v>1422</v>
      </c>
      <c r="F89" s="421" t="s">
        <v>1423</v>
      </c>
      <c r="G89" s="420" t="s">
        <v>756</v>
      </c>
      <c r="H89" s="420" t="s">
        <v>757</v>
      </c>
      <c r="I89" s="422">
        <v>9.06</v>
      </c>
      <c r="J89" s="422">
        <v>5060</v>
      </c>
      <c r="K89" s="423">
        <v>45858.279999999992</v>
      </c>
    </row>
    <row r="90" spans="1:11" ht="14.4" customHeight="1" x14ac:dyDescent="0.3">
      <c r="A90" s="418" t="s">
        <v>430</v>
      </c>
      <c r="B90" s="419" t="s">
        <v>431</v>
      </c>
      <c r="C90" s="420" t="s">
        <v>435</v>
      </c>
      <c r="D90" s="421" t="s">
        <v>553</v>
      </c>
      <c r="E90" s="420" t="s">
        <v>1422</v>
      </c>
      <c r="F90" s="421" t="s">
        <v>1423</v>
      </c>
      <c r="G90" s="420" t="s">
        <v>758</v>
      </c>
      <c r="H90" s="420" t="s">
        <v>759</v>
      </c>
      <c r="I90" s="422">
        <v>10097.402142857143</v>
      </c>
      <c r="J90" s="422">
        <v>14</v>
      </c>
      <c r="K90" s="423">
        <v>141363.63</v>
      </c>
    </row>
    <row r="91" spans="1:11" ht="14.4" customHeight="1" x14ac:dyDescent="0.3">
      <c r="A91" s="418" t="s">
        <v>430</v>
      </c>
      <c r="B91" s="419" t="s">
        <v>431</v>
      </c>
      <c r="C91" s="420" t="s">
        <v>435</v>
      </c>
      <c r="D91" s="421" t="s">
        <v>553</v>
      </c>
      <c r="E91" s="420" t="s">
        <v>1422</v>
      </c>
      <c r="F91" s="421" t="s">
        <v>1423</v>
      </c>
      <c r="G91" s="420" t="s">
        <v>760</v>
      </c>
      <c r="H91" s="420" t="s">
        <v>761</v>
      </c>
      <c r="I91" s="422">
        <v>34618.81642857143</v>
      </c>
      <c r="J91" s="422">
        <v>14</v>
      </c>
      <c r="K91" s="423">
        <v>484663.43</v>
      </c>
    </row>
    <row r="92" spans="1:11" ht="14.4" customHeight="1" x14ac:dyDescent="0.3">
      <c r="A92" s="418" t="s">
        <v>430</v>
      </c>
      <c r="B92" s="419" t="s">
        <v>431</v>
      </c>
      <c r="C92" s="420" t="s">
        <v>435</v>
      </c>
      <c r="D92" s="421" t="s">
        <v>553</v>
      </c>
      <c r="E92" s="420" t="s">
        <v>1422</v>
      </c>
      <c r="F92" s="421" t="s">
        <v>1423</v>
      </c>
      <c r="G92" s="420" t="s">
        <v>762</v>
      </c>
      <c r="H92" s="420" t="s">
        <v>763</v>
      </c>
      <c r="I92" s="422">
        <v>51.79</v>
      </c>
      <c r="J92" s="422">
        <v>20</v>
      </c>
      <c r="K92" s="423">
        <v>1035.76</v>
      </c>
    </row>
    <row r="93" spans="1:11" ht="14.4" customHeight="1" x14ac:dyDescent="0.3">
      <c r="A93" s="418" t="s">
        <v>430</v>
      </c>
      <c r="B93" s="419" t="s">
        <v>431</v>
      </c>
      <c r="C93" s="420" t="s">
        <v>435</v>
      </c>
      <c r="D93" s="421" t="s">
        <v>553</v>
      </c>
      <c r="E93" s="420" t="s">
        <v>1422</v>
      </c>
      <c r="F93" s="421" t="s">
        <v>1423</v>
      </c>
      <c r="G93" s="420" t="s">
        <v>764</v>
      </c>
      <c r="H93" s="420" t="s">
        <v>765</v>
      </c>
      <c r="I93" s="422">
        <v>21.05</v>
      </c>
      <c r="J93" s="422">
        <v>648</v>
      </c>
      <c r="K93" s="423">
        <v>13642.98</v>
      </c>
    </row>
    <row r="94" spans="1:11" ht="14.4" customHeight="1" x14ac:dyDescent="0.3">
      <c r="A94" s="418" t="s">
        <v>430</v>
      </c>
      <c r="B94" s="419" t="s">
        <v>431</v>
      </c>
      <c r="C94" s="420" t="s">
        <v>435</v>
      </c>
      <c r="D94" s="421" t="s">
        <v>553</v>
      </c>
      <c r="E94" s="420" t="s">
        <v>1422</v>
      </c>
      <c r="F94" s="421" t="s">
        <v>1423</v>
      </c>
      <c r="G94" s="420" t="s">
        <v>766</v>
      </c>
      <c r="H94" s="420" t="s">
        <v>767</v>
      </c>
      <c r="I94" s="422">
        <v>11.66</v>
      </c>
      <c r="J94" s="422">
        <v>910</v>
      </c>
      <c r="K94" s="423">
        <v>10614.610000000002</v>
      </c>
    </row>
    <row r="95" spans="1:11" ht="14.4" customHeight="1" x14ac:dyDescent="0.3">
      <c r="A95" s="418" t="s">
        <v>430</v>
      </c>
      <c r="B95" s="419" t="s">
        <v>431</v>
      </c>
      <c r="C95" s="420" t="s">
        <v>435</v>
      </c>
      <c r="D95" s="421" t="s">
        <v>553</v>
      </c>
      <c r="E95" s="420" t="s">
        <v>1422</v>
      </c>
      <c r="F95" s="421" t="s">
        <v>1423</v>
      </c>
      <c r="G95" s="420" t="s">
        <v>768</v>
      </c>
      <c r="H95" s="420" t="s">
        <v>769</v>
      </c>
      <c r="I95" s="422">
        <v>10.288333333333329</v>
      </c>
      <c r="J95" s="422">
        <v>5640</v>
      </c>
      <c r="K95" s="423">
        <v>58007.400000000009</v>
      </c>
    </row>
    <row r="96" spans="1:11" ht="14.4" customHeight="1" x14ac:dyDescent="0.3">
      <c r="A96" s="418" t="s">
        <v>430</v>
      </c>
      <c r="B96" s="419" t="s">
        <v>431</v>
      </c>
      <c r="C96" s="420" t="s">
        <v>435</v>
      </c>
      <c r="D96" s="421" t="s">
        <v>553</v>
      </c>
      <c r="E96" s="420" t="s">
        <v>1422</v>
      </c>
      <c r="F96" s="421" t="s">
        <v>1423</v>
      </c>
      <c r="G96" s="420" t="s">
        <v>770</v>
      </c>
      <c r="H96" s="420" t="s">
        <v>771</v>
      </c>
      <c r="I96" s="422">
        <v>16.52999999999999</v>
      </c>
      <c r="J96" s="422">
        <v>32184</v>
      </c>
      <c r="K96" s="423">
        <v>531956.43000000005</v>
      </c>
    </row>
    <row r="97" spans="1:11" ht="14.4" customHeight="1" x14ac:dyDescent="0.3">
      <c r="A97" s="418" t="s">
        <v>430</v>
      </c>
      <c r="B97" s="419" t="s">
        <v>431</v>
      </c>
      <c r="C97" s="420" t="s">
        <v>435</v>
      </c>
      <c r="D97" s="421" t="s">
        <v>553</v>
      </c>
      <c r="E97" s="420" t="s">
        <v>1422</v>
      </c>
      <c r="F97" s="421" t="s">
        <v>1423</v>
      </c>
      <c r="G97" s="420" t="s">
        <v>772</v>
      </c>
      <c r="H97" s="420" t="s">
        <v>773</v>
      </c>
      <c r="I97" s="422">
        <v>17.550000000000008</v>
      </c>
      <c r="J97" s="422">
        <v>4320</v>
      </c>
      <c r="K97" s="423">
        <v>75794.400000000023</v>
      </c>
    </row>
    <row r="98" spans="1:11" ht="14.4" customHeight="1" x14ac:dyDescent="0.3">
      <c r="A98" s="418" t="s">
        <v>430</v>
      </c>
      <c r="B98" s="419" t="s">
        <v>431</v>
      </c>
      <c r="C98" s="420" t="s">
        <v>435</v>
      </c>
      <c r="D98" s="421" t="s">
        <v>553</v>
      </c>
      <c r="E98" s="420" t="s">
        <v>1422</v>
      </c>
      <c r="F98" s="421" t="s">
        <v>1423</v>
      </c>
      <c r="G98" s="420" t="s">
        <v>774</v>
      </c>
      <c r="H98" s="420" t="s">
        <v>775</v>
      </c>
      <c r="I98" s="422">
        <v>10.370000000000003</v>
      </c>
      <c r="J98" s="422">
        <v>7370</v>
      </c>
      <c r="K98" s="423">
        <v>76424.680000000008</v>
      </c>
    </row>
    <row r="99" spans="1:11" ht="14.4" customHeight="1" x14ac:dyDescent="0.3">
      <c r="A99" s="418" t="s">
        <v>430</v>
      </c>
      <c r="B99" s="419" t="s">
        <v>431</v>
      </c>
      <c r="C99" s="420" t="s">
        <v>435</v>
      </c>
      <c r="D99" s="421" t="s">
        <v>553</v>
      </c>
      <c r="E99" s="420" t="s">
        <v>1422</v>
      </c>
      <c r="F99" s="421" t="s">
        <v>1423</v>
      </c>
      <c r="G99" s="420" t="s">
        <v>776</v>
      </c>
      <c r="H99" s="420" t="s">
        <v>777</v>
      </c>
      <c r="I99" s="422">
        <v>18.75</v>
      </c>
      <c r="J99" s="422">
        <v>1404</v>
      </c>
      <c r="K99" s="423">
        <v>26332.020000000008</v>
      </c>
    </row>
    <row r="100" spans="1:11" ht="14.4" customHeight="1" x14ac:dyDescent="0.3">
      <c r="A100" s="418" t="s">
        <v>430</v>
      </c>
      <c r="B100" s="419" t="s">
        <v>431</v>
      </c>
      <c r="C100" s="420" t="s">
        <v>435</v>
      </c>
      <c r="D100" s="421" t="s">
        <v>553</v>
      </c>
      <c r="E100" s="420" t="s">
        <v>1422</v>
      </c>
      <c r="F100" s="421" t="s">
        <v>1423</v>
      </c>
      <c r="G100" s="420" t="s">
        <v>778</v>
      </c>
      <c r="H100" s="420" t="s">
        <v>779</v>
      </c>
      <c r="I100" s="422">
        <v>20.740000000000002</v>
      </c>
      <c r="J100" s="422">
        <v>420</v>
      </c>
      <c r="K100" s="423">
        <v>8710.5800000000017</v>
      </c>
    </row>
    <row r="101" spans="1:11" ht="14.4" customHeight="1" x14ac:dyDescent="0.3">
      <c r="A101" s="418" t="s">
        <v>430</v>
      </c>
      <c r="B101" s="419" t="s">
        <v>431</v>
      </c>
      <c r="C101" s="420" t="s">
        <v>435</v>
      </c>
      <c r="D101" s="421" t="s">
        <v>553</v>
      </c>
      <c r="E101" s="420" t="s">
        <v>1422</v>
      </c>
      <c r="F101" s="421" t="s">
        <v>1423</v>
      </c>
      <c r="G101" s="420" t="s">
        <v>780</v>
      </c>
      <c r="H101" s="420" t="s">
        <v>781</v>
      </c>
      <c r="I101" s="422">
        <v>12.96</v>
      </c>
      <c r="J101" s="422">
        <v>1040</v>
      </c>
      <c r="K101" s="423">
        <v>13477.489999999994</v>
      </c>
    </row>
    <row r="102" spans="1:11" ht="14.4" customHeight="1" x14ac:dyDescent="0.3">
      <c r="A102" s="418" t="s">
        <v>430</v>
      </c>
      <c r="B102" s="419" t="s">
        <v>431</v>
      </c>
      <c r="C102" s="420" t="s">
        <v>435</v>
      </c>
      <c r="D102" s="421" t="s">
        <v>553</v>
      </c>
      <c r="E102" s="420" t="s">
        <v>1422</v>
      </c>
      <c r="F102" s="421" t="s">
        <v>1423</v>
      </c>
      <c r="G102" s="420" t="s">
        <v>782</v>
      </c>
      <c r="H102" s="420" t="s">
        <v>783</v>
      </c>
      <c r="I102" s="422">
        <v>9.6800000000000033</v>
      </c>
      <c r="J102" s="422">
        <v>1300</v>
      </c>
      <c r="K102" s="423">
        <v>12584</v>
      </c>
    </row>
    <row r="103" spans="1:11" ht="14.4" customHeight="1" x14ac:dyDescent="0.3">
      <c r="A103" s="418" t="s">
        <v>430</v>
      </c>
      <c r="B103" s="419" t="s">
        <v>431</v>
      </c>
      <c r="C103" s="420" t="s">
        <v>435</v>
      </c>
      <c r="D103" s="421" t="s">
        <v>553</v>
      </c>
      <c r="E103" s="420" t="s">
        <v>1422</v>
      </c>
      <c r="F103" s="421" t="s">
        <v>1423</v>
      </c>
      <c r="G103" s="420" t="s">
        <v>784</v>
      </c>
      <c r="H103" s="420" t="s">
        <v>785</v>
      </c>
      <c r="I103" s="422">
        <v>32.389999999999993</v>
      </c>
      <c r="J103" s="422">
        <v>460</v>
      </c>
      <c r="K103" s="423">
        <v>14900.16</v>
      </c>
    </row>
    <row r="104" spans="1:11" ht="14.4" customHeight="1" x14ac:dyDescent="0.3">
      <c r="A104" s="418" t="s">
        <v>430</v>
      </c>
      <c r="B104" s="419" t="s">
        <v>431</v>
      </c>
      <c r="C104" s="420" t="s">
        <v>435</v>
      </c>
      <c r="D104" s="421" t="s">
        <v>553</v>
      </c>
      <c r="E104" s="420" t="s">
        <v>1422</v>
      </c>
      <c r="F104" s="421" t="s">
        <v>1423</v>
      </c>
      <c r="G104" s="420" t="s">
        <v>786</v>
      </c>
      <c r="H104" s="420" t="s">
        <v>787</v>
      </c>
      <c r="I104" s="422">
        <v>43.56</v>
      </c>
      <c r="J104" s="422">
        <v>20</v>
      </c>
      <c r="K104" s="423">
        <v>871.2</v>
      </c>
    </row>
    <row r="105" spans="1:11" ht="14.4" customHeight="1" x14ac:dyDescent="0.3">
      <c r="A105" s="418" t="s">
        <v>430</v>
      </c>
      <c r="B105" s="419" t="s">
        <v>431</v>
      </c>
      <c r="C105" s="420" t="s">
        <v>435</v>
      </c>
      <c r="D105" s="421" t="s">
        <v>553</v>
      </c>
      <c r="E105" s="420" t="s">
        <v>1422</v>
      </c>
      <c r="F105" s="421" t="s">
        <v>1423</v>
      </c>
      <c r="G105" s="420" t="s">
        <v>788</v>
      </c>
      <c r="H105" s="420" t="s">
        <v>789</v>
      </c>
      <c r="I105" s="422">
        <v>11.650000000000004</v>
      </c>
      <c r="J105" s="422">
        <v>300</v>
      </c>
      <c r="K105" s="423">
        <v>3495.6900000000005</v>
      </c>
    </row>
    <row r="106" spans="1:11" ht="14.4" customHeight="1" x14ac:dyDescent="0.3">
      <c r="A106" s="418" t="s">
        <v>430</v>
      </c>
      <c r="B106" s="419" t="s">
        <v>431</v>
      </c>
      <c r="C106" s="420" t="s">
        <v>435</v>
      </c>
      <c r="D106" s="421" t="s">
        <v>553</v>
      </c>
      <c r="E106" s="420" t="s">
        <v>1422</v>
      </c>
      <c r="F106" s="421" t="s">
        <v>1423</v>
      </c>
      <c r="G106" s="420" t="s">
        <v>790</v>
      </c>
      <c r="H106" s="420" t="s">
        <v>791</v>
      </c>
      <c r="I106" s="422">
        <v>266.2</v>
      </c>
      <c r="J106" s="422">
        <v>4</v>
      </c>
      <c r="K106" s="423">
        <v>1064.8</v>
      </c>
    </row>
    <row r="107" spans="1:11" ht="14.4" customHeight="1" x14ac:dyDescent="0.3">
      <c r="A107" s="418" t="s">
        <v>430</v>
      </c>
      <c r="B107" s="419" t="s">
        <v>431</v>
      </c>
      <c r="C107" s="420" t="s">
        <v>435</v>
      </c>
      <c r="D107" s="421" t="s">
        <v>553</v>
      </c>
      <c r="E107" s="420" t="s">
        <v>1422</v>
      </c>
      <c r="F107" s="421" t="s">
        <v>1423</v>
      </c>
      <c r="G107" s="420" t="s">
        <v>792</v>
      </c>
      <c r="H107" s="420" t="s">
        <v>793</v>
      </c>
      <c r="I107" s="422">
        <v>3414.62</v>
      </c>
      <c r="J107" s="422">
        <v>2</v>
      </c>
      <c r="K107" s="423">
        <v>6829.24</v>
      </c>
    </row>
    <row r="108" spans="1:11" ht="14.4" customHeight="1" x14ac:dyDescent="0.3">
      <c r="A108" s="418" t="s">
        <v>430</v>
      </c>
      <c r="B108" s="419" t="s">
        <v>431</v>
      </c>
      <c r="C108" s="420" t="s">
        <v>435</v>
      </c>
      <c r="D108" s="421" t="s">
        <v>553</v>
      </c>
      <c r="E108" s="420" t="s">
        <v>1422</v>
      </c>
      <c r="F108" s="421" t="s">
        <v>1423</v>
      </c>
      <c r="G108" s="420" t="s">
        <v>794</v>
      </c>
      <c r="H108" s="420" t="s">
        <v>795</v>
      </c>
      <c r="I108" s="422">
        <v>9196</v>
      </c>
      <c r="J108" s="422">
        <v>4</v>
      </c>
      <c r="K108" s="423">
        <v>36784</v>
      </c>
    </row>
    <row r="109" spans="1:11" ht="14.4" customHeight="1" x14ac:dyDescent="0.3">
      <c r="A109" s="418" t="s">
        <v>430</v>
      </c>
      <c r="B109" s="419" t="s">
        <v>431</v>
      </c>
      <c r="C109" s="420" t="s">
        <v>435</v>
      </c>
      <c r="D109" s="421" t="s">
        <v>553</v>
      </c>
      <c r="E109" s="420" t="s">
        <v>1422</v>
      </c>
      <c r="F109" s="421" t="s">
        <v>1423</v>
      </c>
      <c r="G109" s="420" t="s">
        <v>796</v>
      </c>
      <c r="H109" s="420" t="s">
        <v>797</v>
      </c>
      <c r="I109" s="422">
        <v>9075</v>
      </c>
      <c r="J109" s="422">
        <v>2</v>
      </c>
      <c r="K109" s="423">
        <v>18150</v>
      </c>
    </row>
    <row r="110" spans="1:11" ht="14.4" customHeight="1" x14ac:dyDescent="0.3">
      <c r="A110" s="418" t="s">
        <v>430</v>
      </c>
      <c r="B110" s="419" t="s">
        <v>431</v>
      </c>
      <c r="C110" s="420" t="s">
        <v>435</v>
      </c>
      <c r="D110" s="421" t="s">
        <v>553</v>
      </c>
      <c r="E110" s="420" t="s">
        <v>1422</v>
      </c>
      <c r="F110" s="421" t="s">
        <v>1423</v>
      </c>
      <c r="G110" s="420" t="s">
        <v>798</v>
      </c>
      <c r="H110" s="420" t="s">
        <v>799</v>
      </c>
      <c r="I110" s="422">
        <v>997.2</v>
      </c>
      <c r="J110" s="422">
        <v>2</v>
      </c>
      <c r="K110" s="423">
        <v>1994.4</v>
      </c>
    </row>
    <row r="111" spans="1:11" ht="14.4" customHeight="1" x14ac:dyDescent="0.3">
      <c r="A111" s="418" t="s">
        <v>430</v>
      </c>
      <c r="B111" s="419" t="s">
        <v>431</v>
      </c>
      <c r="C111" s="420" t="s">
        <v>435</v>
      </c>
      <c r="D111" s="421" t="s">
        <v>553</v>
      </c>
      <c r="E111" s="420" t="s">
        <v>1422</v>
      </c>
      <c r="F111" s="421" t="s">
        <v>1423</v>
      </c>
      <c r="G111" s="420" t="s">
        <v>800</v>
      </c>
      <c r="H111" s="420" t="s">
        <v>801</v>
      </c>
      <c r="I111" s="422">
        <v>16089.111999999999</v>
      </c>
      <c r="J111" s="422">
        <v>5</v>
      </c>
      <c r="K111" s="423">
        <v>80445.56</v>
      </c>
    </row>
    <row r="112" spans="1:11" ht="14.4" customHeight="1" x14ac:dyDescent="0.3">
      <c r="A112" s="418" t="s">
        <v>430</v>
      </c>
      <c r="B112" s="419" t="s">
        <v>431</v>
      </c>
      <c r="C112" s="420" t="s">
        <v>435</v>
      </c>
      <c r="D112" s="421" t="s">
        <v>553</v>
      </c>
      <c r="E112" s="420" t="s">
        <v>1422</v>
      </c>
      <c r="F112" s="421" t="s">
        <v>1423</v>
      </c>
      <c r="G112" s="420" t="s">
        <v>802</v>
      </c>
      <c r="H112" s="420" t="s">
        <v>803</v>
      </c>
      <c r="I112" s="422">
        <v>52.03</v>
      </c>
      <c r="J112" s="422">
        <v>2</v>
      </c>
      <c r="K112" s="423">
        <v>104.06</v>
      </c>
    </row>
    <row r="113" spans="1:11" ht="14.4" customHeight="1" x14ac:dyDescent="0.3">
      <c r="A113" s="418" t="s">
        <v>430</v>
      </c>
      <c r="B113" s="419" t="s">
        <v>431</v>
      </c>
      <c r="C113" s="420" t="s">
        <v>435</v>
      </c>
      <c r="D113" s="421" t="s">
        <v>553</v>
      </c>
      <c r="E113" s="420" t="s">
        <v>1422</v>
      </c>
      <c r="F113" s="421" t="s">
        <v>1423</v>
      </c>
      <c r="G113" s="420" t="s">
        <v>804</v>
      </c>
      <c r="H113" s="420" t="s">
        <v>805</v>
      </c>
      <c r="I113" s="422">
        <v>49.442307692307693</v>
      </c>
      <c r="J113" s="422">
        <v>260</v>
      </c>
      <c r="K113" s="423">
        <v>12855.739999999996</v>
      </c>
    </row>
    <row r="114" spans="1:11" ht="14.4" customHeight="1" x14ac:dyDescent="0.3">
      <c r="A114" s="418" t="s">
        <v>430</v>
      </c>
      <c r="B114" s="419" t="s">
        <v>431</v>
      </c>
      <c r="C114" s="420" t="s">
        <v>435</v>
      </c>
      <c r="D114" s="421" t="s">
        <v>553</v>
      </c>
      <c r="E114" s="420" t="s">
        <v>1422</v>
      </c>
      <c r="F114" s="421" t="s">
        <v>1423</v>
      </c>
      <c r="G114" s="420" t="s">
        <v>806</v>
      </c>
      <c r="H114" s="420" t="s">
        <v>807</v>
      </c>
      <c r="I114" s="422">
        <v>49.515555555555558</v>
      </c>
      <c r="J114" s="422">
        <v>265</v>
      </c>
      <c r="K114" s="423">
        <v>13112.759999999993</v>
      </c>
    </row>
    <row r="115" spans="1:11" ht="14.4" customHeight="1" x14ac:dyDescent="0.3">
      <c r="A115" s="418" t="s">
        <v>430</v>
      </c>
      <c r="B115" s="419" t="s">
        <v>431</v>
      </c>
      <c r="C115" s="420" t="s">
        <v>435</v>
      </c>
      <c r="D115" s="421" t="s">
        <v>553</v>
      </c>
      <c r="E115" s="420" t="s">
        <v>1422</v>
      </c>
      <c r="F115" s="421" t="s">
        <v>1423</v>
      </c>
      <c r="G115" s="420" t="s">
        <v>808</v>
      </c>
      <c r="H115" s="420" t="s">
        <v>809</v>
      </c>
      <c r="I115" s="422">
        <v>49.431923076923077</v>
      </c>
      <c r="J115" s="422">
        <v>260</v>
      </c>
      <c r="K115" s="423">
        <v>12852.380000000005</v>
      </c>
    </row>
    <row r="116" spans="1:11" ht="14.4" customHeight="1" x14ac:dyDescent="0.3">
      <c r="A116" s="418" t="s">
        <v>430</v>
      </c>
      <c r="B116" s="419" t="s">
        <v>431</v>
      </c>
      <c r="C116" s="420" t="s">
        <v>435</v>
      </c>
      <c r="D116" s="421" t="s">
        <v>553</v>
      </c>
      <c r="E116" s="420" t="s">
        <v>1422</v>
      </c>
      <c r="F116" s="421" t="s">
        <v>1423</v>
      </c>
      <c r="G116" s="420" t="s">
        <v>810</v>
      </c>
      <c r="H116" s="420" t="s">
        <v>811</v>
      </c>
      <c r="I116" s="422">
        <v>49.431923076923077</v>
      </c>
      <c r="J116" s="422">
        <v>260</v>
      </c>
      <c r="K116" s="423">
        <v>12852.400000000005</v>
      </c>
    </row>
    <row r="117" spans="1:11" ht="14.4" customHeight="1" x14ac:dyDescent="0.3">
      <c r="A117" s="418" t="s">
        <v>430</v>
      </c>
      <c r="B117" s="419" t="s">
        <v>431</v>
      </c>
      <c r="C117" s="420" t="s">
        <v>435</v>
      </c>
      <c r="D117" s="421" t="s">
        <v>553</v>
      </c>
      <c r="E117" s="420" t="s">
        <v>1422</v>
      </c>
      <c r="F117" s="421" t="s">
        <v>1423</v>
      </c>
      <c r="G117" s="420" t="s">
        <v>812</v>
      </c>
      <c r="H117" s="420" t="s">
        <v>813</v>
      </c>
      <c r="I117" s="422">
        <v>52.03</v>
      </c>
      <c r="J117" s="422">
        <v>5</v>
      </c>
      <c r="K117" s="423">
        <v>260.14999999999998</v>
      </c>
    </row>
    <row r="118" spans="1:11" ht="14.4" customHeight="1" x14ac:dyDescent="0.3">
      <c r="A118" s="418" t="s">
        <v>430</v>
      </c>
      <c r="B118" s="419" t="s">
        <v>431</v>
      </c>
      <c r="C118" s="420" t="s">
        <v>435</v>
      </c>
      <c r="D118" s="421" t="s">
        <v>553</v>
      </c>
      <c r="E118" s="420" t="s">
        <v>1422</v>
      </c>
      <c r="F118" s="421" t="s">
        <v>1423</v>
      </c>
      <c r="G118" s="420" t="s">
        <v>814</v>
      </c>
      <c r="H118" s="420" t="s">
        <v>815</v>
      </c>
      <c r="I118" s="422">
        <v>10890</v>
      </c>
      <c r="J118" s="422">
        <v>3</v>
      </c>
      <c r="K118" s="423">
        <v>32670</v>
      </c>
    </row>
    <row r="119" spans="1:11" ht="14.4" customHeight="1" x14ac:dyDescent="0.3">
      <c r="A119" s="418" t="s">
        <v>430</v>
      </c>
      <c r="B119" s="419" t="s">
        <v>431</v>
      </c>
      <c r="C119" s="420" t="s">
        <v>435</v>
      </c>
      <c r="D119" s="421" t="s">
        <v>553</v>
      </c>
      <c r="E119" s="420" t="s">
        <v>1422</v>
      </c>
      <c r="F119" s="421" t="s">
        <v>1423</v>
      </c>
      <c r="G119" s="420" t="s">
        <v>816</v>
      </c>
      <c r="H119" s="420" t="s">
        <v>817</v>
      </c>
      <c r="I119" s="422">
        <v>49.442307692307693</v>
      </c>
      <c r="J119" s="422">
        <v>780</v>
      </c>
      <c r="K119" s="423">
        <v>38566.94999999999</v>
      </c>
    </row>
    <row r="120" spans="1:11" ht="14.4" customHeight="1" x14ac:dyDescent="0.3">
      <c r="A120" s="418" t="s">
        <v>430</v>
      </c>
      <c r="B120" s="419" t="s">
        <v>431</v>
      </c>
      <c r="C120" s="420" t="s">
        <v>435</v>
      </c>
      <c r="D120" s="421" t="s">
        <v>553</v>
      </c>
      <c r="E120" s="420" t="s">
        <v>1422</v>
      </c>
      <c r="F120" s="421" t="s">
        <v>1423</v>
      </c>
      <c r="G120" s="420" t="s">
        <v>818</v>
      </c>
      <c r="H120" s="420" t="s">
        <v>819</v>
      </c>
      <c r="I120" s="422">
        <v>49.442307692307693</v>
      </c>
      <c r="J120" s="422">
        <v>780</v>
      </c>
      <c r="K120" s="423">
        <v>38566.869999999981</v>
      </c>
    </row>
    <row r="121" spans="1:11" ht="14.4" customHeight="1" x14ac:dyDescent="0.3">
      <c r="A121" s="418" t="s">
        <v>430</v>
      </c>
      <c r="B121" s="419" t="s">
        <v>431</v>
      </c>
      <c r="C121" s="420" t="s">
        <v>435</v>
      </c>
      <c r="D121" s="421" t="s">
        <v>553</v>
      </c>
      <c r="E121" s="420" t="s">
        <v>1422</v>
      </c>
      <c r="F121" s="421" t="s">
        <v>1423</v>
      </c>
      <c r="G121" s="420" t="s">
        <v>820</v>
      </c>
      <c r="H121" s="420" t="s">
        <v>821</v>
      </c>
      <c r="I121" s="422">
        <v>4017.2000000000003</v>
      </c>
      <c r="J121" s="422">
        <v>11</v>
      </c>
      <c r="K121" s="423">
        <v>44189.2</v>
      </c>
    </row>
    <row r="122" spans="1:11" ht="14.4" customHeight="1" x14ac:dyDescent="0.3">
      <c r="A122" s="418" t="s">
        <v>430</v>
      </c>
      <c r="B122" s="419" t="s">
        <v>431</v>
      </c>
      <c r="C122" s="420" t="s">
        <v>435</v>
      </c>
      <c r="D122" s="421" t="s">
        <v>553</v>
      </c>
      <c r="E122" s="420" t="s">
        <v>1422</v>
      </c>
      <c r="F122" s="421" t="s">
        <v>1423</v>
      </c>
      <c r="G122" s="420" t="s">
        <v>822</v>
      </c>
      <c r="H122" s="420" t="s">
        <v>823</v>
      </c>
      <c r="I122" s="422">
        <v>104.78599999999999</v>
      </c>
      <c r="J122" s="422">
        <v>13</v>
      </c>
      <c r="K122" s="423">
        <v>1363.6699999999998</v>
      </c>
    </row>
    <row r="123" spans="1:11" ht="14.4" customHeight="1" x14ac:dyDescent="0.3">
      <c r="A123" s="418" t="s">
        <v>430</v>
      </c>
      <c r="B123" s="419" t="s">
        <v>431</v>
      </c>
      <c r="C123" s="420" t="s">
        <v>435</v>
      </c>
      <c r="D123" s="421" t="s">
        <v>553</v>
      </c>
      <c r="E123" s="420" t="s">
        <v>1422</v>
      </c>
      <c r="F123" s="421" t="s">
        <v>1423</v>
      </c>
      <c r="G123" s="420" t="s">
        <v>824</v>
      </c>
      <c r="H123" s="420" t="s">
        <v>825</v>
      </c>
      <c r="I123" s="422">
        <v>4686.33</v>
      </c>
      <c r="J123" s="422">
        <v>4</v>
      </c>
      <c r="K123" s="423">
        <v>18745.32</v>
      </c>
    </row>
    <row r="124" spans="1:11" ht="14.4" customHeight="1" x14ac:dyDescent="0.3">
      <c r="A124" s="418" t="s">
        <v>430</v>
      </c>
      <c r="B124" s="419" t="s">
        <v>431</v>
      </c>
      <c r="C124" s="420" t="s">
        <v>435</v>
      </c>
      <c r="D124" s="421" t="s">
        <v>553</v>
      </c>
      <c r="E124" s="420" t="s">
        <v>1422</v>
      </c>
      <c r="F124" s="421" t="s">
        <v>1423</v>
      </c>
      <c r="G124" s="420" t="s">
        <v>826</v>
      </c>
      <c r="H124" s="420" t="s">
        <v>827</v>
      </c>
      <c r="I124" s="422">
        <v>8569.2199999999993</v>
      </c>
      <c r="J124" s="422">
        <v>6</v>
      </c>
      <c r="K124" s="423">
        <v>51415.32</v>
      </c>
    </row>
    <row r="125" spans="1:11" ht="14.4" customHeight="1" x14ac:dyDescent="0.3">
      <c r="A125" s="418" t="s">
        <v>430</v>
      </c>
      <c r="B125" s="419" t="s">
        <v>431</v>
      </c>
      <c r="C125" s="420" t="s">
        <v>435</v>
      </c>
      <c r="D125" s="421" t="s">
        <v>553</v>
      </c>
      <c r="E125" s="420" t="s">
        <v>1422</v>
      </c>
      <c r="F125" s="421" t="s">
        <v>1423</v>
      </c>
      <c r="G125" s="420" t="s">
        <v>828</v>
      </c>
      <c r="H125" s="420" t="s">
        <v>829</v>
      </c>
      <c r="I125" s="422">
        <v>2655.95</v>
      </c>
      <c r="J125" s="422">
        <v>5</v>
      </c>
      <c r="K125" s="423">
        <v>13279.75</v>
      </c>
    </row>
    <row r="126" spans="1:11" ht="14.4" customHeight="1" x14ac:dyDescent="0.3">
      <c r="A126" s="418" t="s">
        <v>430</v>
      </c>
      <c r="B126" s="419" t="s">
        <v>431</v>
      </c>
      <c r="C126" s="420" t="s">
        <v>435</v>
      </c>
      <c r="D126" s="421" t="s">
        <v>553</v>
      </c>
      <c r="E126" s="420" t="s">
        <v>1422</v>
      </c>
      <c r="F126" s="421" t="s">
        <v>1423</v>
      </c>
      <c r="G126" s="420" t="s">
        <v>830</v>
      </c>
      <c r="H126" s="420" t="s">
        <v>831</v>
      </c>
      <c r="I126" s="422">
        <v>175.95</v>
      </c>
      <c r="J126" s="422">
        <v>3</v>
      </c>
      <c r="K126" s="423">
        <v>527.85</v>
      </c>
    </row>
    <row r="127" spans="1:11" ht="14.4" customHeight="1" x14ac:dyDescent="0.3">
      <c r="A127" s="418" t="s">
        <v>430</v>
      </c>
      <c r="B127" s="419" t="s">
        <v>431</v>
      </c>
      <c r="C127" s="420" t="s">
        <v>435</v>
      </c>
      <c r="D127" s="421" t="s">
        <v>553</v>
      </c>
      <c r="E127" s="420" t="s">
        <v>1422</v>
      </c>
      <c r="F127" s="421" t="s">
        <v>1423</v>
      </c>
      <c r="G127" s="420" t="s">
        <v>832</v>
      </c>
      <c r="H127" s="420" t="s">
        <v>833</v>
      </c>
      <c r="I127" s="422">
        <v>3346.86</v>
      </c>
      <c r="J127" s="422">
        <v>1</v>
      </c>
      <c r="K127" s="423">
        <v>3346.86</v>
      </c>
    </row>
    <row r="128" spans="1:11" ht="14.4" customHeight="1" x14ac:dyDescent="0.3">
      <c r="A128" s="418" t="s">
        <v>430</v>
      </c>
      <c r="B128" s="419" t="s">
        <v>431</v>
      </c>
      <c r="C128" s="420" t="s">
        <v>435</v>
      </c>
      <c r="D128" s="421" t="s">
        <v>553</v>
      </c>
      <c r="E128" s="420" t="s">
        <v>1422</v>
      </c>
      <c r="F128" s="421" t="s">
        <v>1423</v>
      </c>
      <c r="G128" s="420" t="s">
        <v>834</v>
      </c>
      <c r="H128" s="420" t="s">
        <v>835</v>
      </c>
      <c r="I128" s="422">
        <v>2383.7000000000003</v>
      </c>
      <c r="J128" s="422">
        <v>14</v>
      </c>
      <c r="K128" s="423">
        <v>33371.800000000003</v>
      </c>
    </row>
    <row r="129" spans="1:11" ht="14.4" customHeight="1" x14ac:dyDescent="0.3">
      <c r="A129" s="418" t="s">
        <v>430</v>
      </c>
      <c r="B129" s="419" t="s">
        <v>431</v>
      </c>
      <c r="C129" s="420" t="s">
        <v>435</v>
      </c>
      <c r="D129" s="421" t="s">
        <v>553</v>
      </c>
      <c r="E129" s="420" t="s">
        <v>1422</v>
      </c>
      <c r="F129" s="421" t="s">
        <v>1423</v>
      </c>
      <c r="G129" s="420" t="s">
        <v>836</v>
      </c>
      <c r="H129" s="420" t="s">
        <v>837</v>
      </c>
      <c r="I129" s="422">
        <v>3346.86</v>
      </c>
      <c r="J129" s="422">
        <v>6</v>
      </c>
      <c r="K129" s="423">
        <v>20081.16</v>
      </c>
    </row>
    <row r="130" spans="1:11" ht="14.4" customHeight="1" x14ac:dyDescent="0.3">
      <c r="A130" s="418" t="s">
        <v>430</v>
      </c>
      <c r="B130" s="419" t="s">
        <v>431</v>
      </c>
      <c r="C130" s="420" t="s">
        <v>435</v>
      </c>
      <c r="D130" s="421" t="s">
        <v>553</v>
      </c>
      <c r="E130" s="420" t="s">
        <v>1422</v>
      </c>
      <c r="F130" s="421" t="s">
        <v>1423</v>
      </c>
      <c r="G130" s="420" t="s">
        <v>838</v>
      </c>
      <c r="H130" s="420" t="s">
        <v>839</v>
      </c>
      <c r="I130" s="422">
        <v>4646.5</v>
      </c>
      <c r="J130" s="422">
        <v>8</v>
      </c>
      <c r="K130" s="423">
        <v>37172.199999999997</v>
      </c>
    </row>
    <row r="131" spans="1:11" ht="14.4" customHeight="1" x14ac:dyDescent="0.3">
      <c r="A131" s="418" t="s">
        <v>430</v>
      </c>
      <c r="B131" s="419" t="s">
        <v>431</v>
      </c>
      <c r="C131" s="420" t="s">
        <v>435</v>
      </c>
      <c r="D131" s="421" t="s">
        <v>553</v>
      </c>
      <c r="E131" s="420" t="s">
        <v>1422</v>
      </c>
      <c r="F131" s="421" t="s">
        <v>1423</v>
      </c>
      <c r="G131" s="420" t="s">
        <v>840</v>
      </c>
      <c r="H131" s="420" t="s">
        <v>841</v>
      </c>
      <c r="I131" s="422">
        <v>18441.009999999998</v>
      </c>
      <c r="J131" s="422">
        <v>6</v>
      </c>
      <c r="K131" s="423">
        <v>110646.05999999998</v>
      </c>
    </row>
    <row r="132" spans="1:11" ht="14.4" customHeight="1" x14ac:dyDescent="0.3">
      <c r="A132" s="418" t="s">
        <v>430</v>
      </c>
      <c r="B132" s="419" t="s">
        <v>431</v>
      </c>
      <c r="C132" s="420" t="s">
        <v>435</v>
      </c>
      <c r="D132" s="421" t="s">
        <v>553</v>
      </c>
      <c r="E132" s="420" t="s">
        <v>1422</v>
      </c>
      <c r="F132" s="421" t="s">
        <v>1423</v>
      </c>
      <c r="G132" s="420" t="s">
        <v>842</v>
      </c>
      <c r="H132" s="420" t="s">
        <v>843</v>
      </c>
      <c r="I132" s="422">
        <v>18.789999999999996</v>
      </c>
      <c r="J132" s="422">
        <v>1440</v>
      </c>
      <c r="K132" s="423">
        <v>27059.499999999996</v>
      </c>
    </row>
    <row r="133" spans="1:11" ht="14.4" customHeight="1" x14ac:dyDescent="0.3">
      <c r="A133" s="418" t="s">
        <v>430</v>
      </c>
      <c r="B133" s="419" t="s">
        <v>431</v>
      </c>
      <c r="C133" s="420" t="s">
        <v>435</v>
      </c>
      <c r="D133" s="421" t="s">
        <v>553</v>
      </c>
      <c r="E133" s="420" t="s">
        <v>1422</v>
      </c>
      <c r="F133" s="421" t="s">
        <v>1423</v>
      </c>
      <c r="G133" s="420" t="s">
        <v>844</v>
      </c>
      <c r="H133" s="420" t="s">
        <v>845</v>
      </c>
      <c r="I133" s="422">
        <v>2359.5</v>
      </c>
      <c r="J133" s="422">
        <v>5</v>
      </c>
      <c r="K133" s="423">
        <v>11797.5</v>
      </c>
    </row>
    <row r="134" spans="1:11" ht="14.4" customHeight="1" x14ac:dyDescent="0.3">
      <c r="A134" s="418" t="s">
        <v>430</v>
      </c>
      <c r="B134" s="419" t="s">
        <v>431</v>
      </c>
      <c r="C134" s="420" t="s">
        <v>435</v>
      </c>
      <c r="D134" s="421" t="s">
        <v>553</v>
      </c>
      <c r="E134" s="420" t="s">
        <v>1422</v>
      </c>
      <c r="F134" s="421" t="s">
        <v>1423</v>
      </c>
      <c r="G134" s="420" t="s">
        <v>846</v>
      </c>
      <c r="H134" s="420" t="s">
        <v>847</v>
      </c>
      <c r="I134" s="422">
        <v>4356</v>
      </c>
      <c r="J134" s="422">
        <v>35</v>
      </c>
      <c r="K134" s="423">
        <v>152460</v>
      </c>
    </row>
    <row r="135" spans="1:11" ht="14.4" customHeight="1" x14ac:dyDescent="0.3">
      <c r="A135" s="418" t="s">
        <v>430</v>
      </c>
      <c r="B135" s="419" t="s">
        <v>431</v>
      </c>
      <c r="C135" s="420" t="s">
        <v>435</v>
      </c>
      <c r="D135" s="421" t="s">
        <v>553</v>
      </c>
      <c r="E135" s="420" t="s">
        <v>1422</v>
      </c>
      <c r="F135" s="421" t="s">
        <v>1423</v>
      </c>
      <c r="G135" s="420" t="s">
        <v>848</v>
      </c>
      <c r="H135" s="420" t="s">
        <v>849</v>
      </c>
      <c r="I135" s="422">
        <v>4356</v>
      </c>
      <c r="J135" s="422">
        <v>35</v>
      </c>
      <c r="K135" s="423">
        <v>152460</v>
      </c>
    </row>
    <row r="136" spans="1:11" ht="14.4" customHeight="1" x14ac:dyDescent="0.3">
      <c r="A136" s="418" t="s">
        <v>430</v>
      </c>
      <c r="B136" s="419" t="s">
        <v>431</v>
      </c>
      <c r="C136" s="420" t="s">
        <v>435</v>
      </c>
      <c r="D136" s="421" t="s">
        <v>553</v>
      </c>
      <c r="E136" s="420" t="s">
        <v>1422</v>
      </c>
      <c r="F136" s="421" t="s">
        <v>1423</v>
      </c>
      <c r="G136" s="420" t="s">
        <v>850</v>
      </c>
      <c r="H136" s="420" t="s">
        <v>851</v>
      </c>
      <c r="I136" s="422">
        <v>4356</v>
      </c>
      <c r="J136" s="422">
        <v>35</v>
      </c>
      <c r="K136" s="423">
        <v>152460</v>
      </c>
    </row>
    <row r="137" spans="1:11" ht="14.4" customHeight="1" x14ac:dyDescent="0.3">
      <c r="A137" s="418" t="s">
        <v>430</v>
      </c>
      <c r="B137" s="419" t="s">
        <v>431</v>
      </c>
      <c r="C137" s="420" t="s">
        <v>435</v>
      </c>
      <c r="D137" s="421" t="s">
        <v>553</v>
      </c>
      <c r="E137" s="420" t="s">
        <v>1422</v>
      </c>
      <c r="F137" s="421" t="s">
        <v>1423</v>
      </c>
      <c r="G137" s="420" t="s">
        <v>852</v>
      </c>
      <c r="H137" s="420" t="s">
        <v>853</v>
      </c>
      <c r="I137" s="422">
        <v>10638.104285714286</v>
      </c>
      <c r="J137" s="422">
        <v>24</v>
      </c>
      <c r="K137" s="423">
        <v>258077.27000000008</v>
      </c>
    </row>
    <row r="138" spans="1:11" ht="14.4" customHeight="1" x14ac:dyDescent="0.3">
      <c r="A138" s="418" t="s">
        <v>430</v>
      </c>
      <c r="B138" s="419" t="s">
        <v>431</v>
      </c>
      <c r="C138" s="420" t="s">
        <v>435</v>
      </c>
      <c r="D138" s="421" t="s">
        <v>553</v>
      </c>
      <c r="E138" s="420" t="s">
        <v>1422</v>
      </c>
      <c r="F138" s="421" t="s">
        <v>1423</v>
      </c>
      <c r="G138" s="420" t="s">
        <v>854</v>
      </c>
      <c r="H138" s="420" t="s">
        <v>855</v>
      </c>
      <c r="I138" s="422">
        <v>13706.880000000003</v>
      </c>
      <c r="J138" s="422">
        <v>22</v>
      </c>
      <c r="K138" s="423">
        <v>301551.36000000004</v>
      </c>
    </row>
    <row r="139" spans="1:11" ht="14.4" customHeight="1" x14ac:dyDescent="0.3">
      <c r="A139" s="418" t="s">
        <v>430</v>
      </c>
      <c r="B139" s="419" t="s">
        <v>431</v>
      </c>
      <c r="C139" s="420" t="s">
        <v>435</v>
      </c>
      <c r="D139" s="421" t="s">
        <v>553</v>
      </c>
      <c r="E139" s="420" t="s">
        <v>1422</v>
      </c>
      <c r="F139" s="421" t="s">
        <v>1423</v>
      </c>
      <c r="G139" s="420" t="s">
        <v>856</v>
      </c>
      <c r="H139" s="420" t="s">
        <v>857</v>
      </c>
      <c r="I139" s="422">
        <v>100.42999999999999</v>
      </c>
      <c r="J139" s="422">
        <v>11</v>
      </c>
      <c r="K139" s="423">
        <v>1113.1999999999998</v>
      </c>
    </row>
    <row r="140" spans="1:11" ht="14.4" customHeight="1" x14ac:dyDescent="0.3">
      <c r="A140" s="418" t="s">
        <v>430</v>
      </c>
      <c r="B140" s="419" t="s">
        <v>431</v>
      </c>
      <c r="C140" s="420" t="s">
        <v>435</v>
      </c>
      <c r="D140" s="421" t="s">
        <v>553</v>
      </c>
      <c r="E140" s="420" t="s">
        <v>1422</v>
      </c>
      <c r="F140" s="421" t="s">
        <v>1423</v>
      </c>
      <c r="G140" s="420" t="s">
        <v>858</v>
      </c>
      <c r="H140" s="420" t="s">
        <v>859</v>
      </c>
      <c r="I140" s="422">
        <v>25.14</v>
      </c>
      <c r="J140" s="422">
        <v>280</v>
      </c>
      <c r="K140" s="423">
        <v>7040.7900000000009</v>
      </c>
    </row>
    <row r="141" spans="1:11" ht="14.4" customHeight="1" x14ac:dyDescent="0.3">
      <c r="A141" s="418" t="s">
        <v>430</v>
      </c>
      <c r="B141" s="419" t="s">
        <v>431</v>
      </c>
      <c r="C141" s="420" t="s">
        <v>435</v>
      </c>
      <c r="D141" s="421" t="s">
        <v>553</v>
      </c>
      <c r="E141" s="420" t="s">
        <v>1422</v>
      </c>
      <c r="F141" s="421" t="s">
        <v>1423</v>
      </c>
      <c r="G141" s="420" t="s">
        <v>860</v>
      </c>
      <c r="H141" s="420" t="s">
        <v>861</v>
      </c>
      <c r="I141" s="422">
        <v>2971.5</v>
      </c>
      <c r="J141" s="422">
        <v>3</v>
      </c>
      <c r="K141" s="423">
        <v>8969.6</v>
      </c>
    </row>
    <row r="142" spans="1:11" ht="14.4" customHeight="1" x14ac:dyDescent="0.3">
      <c r="A142" s="418" t="s">
        <v>430</v>
      </c>
      <c r="B142" s="419" t="s">
        <v>431</v>
      </c>
      <c r="C142" s="420" t="s">
        <v>435</v>
      </c>
      <c r="D142" s="421" t="s">
        <v>553</v>
      </c>
      <c r="E142" s="420" t="s">
        <v>1422</v>
      </c>
      <c r="F142" s="421" t="s">
        <v>1423</v>
      </c>
      <c r="G142" s="420" t="s">
        <v>862</v>
      </c>
      <c r="H142" s="420" t="s">
        <v>863</v>
      </c>
      <c r="I142" s="422">
        <v>17007</v>
      </c>
      <c r="J142" s="422">
        <v>2</v>
      </c>
      <c r="K142" s="423">
        <v>34014</v>
      </c>
    </row>
    <row r="143" spans="1:11" ht="14.4" customHeight="1" x14ac:dyDescent="0.3">
      <c r="A143" s="418" t="s">
        <v>430</v>
      </c>
      <c r="B143" s="419" t="s">
        <v>431</v>
      </c>
      <c r="C143" s="420" t="s">
        <v>435</v>
      </c>
      <c r="D143" s="421" t="s">
        <v>553</v>
      </c>
      <c r="E143" s="420" t="s">
        <v>1422</v>
      </c>
      <c r="F143" s="421" t="s">
        <v>1423</v>
      </c>
      <c r="G143" s="420" t="s">
        <v>864</v>
      </c>
      <c r="H143" s="420" t="s">
        <v>865</v>
      </c>
      <c r="I143" s="422">
        <v>4017.2000000000003</v>
      </c>
      <c r="J143" s="422">
        <v>11</v>
      </c>
      <c r="K143" s="423">
        <v>44189.200000000004</v>
      </c>
    </row>
    <row r="144" spans="1:11" ht="14.4" customHeight="1" x14ac:dyDescent="0.3">
      <c r="A144" s="418" t="s">
        <v>430</v>
      </c>
      <c r="B144" s="419" t="s">
        <v>431</v>
      </c>
      <c r="C144" s="420" t="s">
        <v>435</v>
      </c>
      <c r="D144" s="421" t="s">
        <v>553</v>
      </c>
      <c r="E144" s="420" t="s">
        <v>1422</v>
      </c>
      <c r="F144" s="421" t="s">
        <v>1423</v>
      </c>
      <c r="G144" s="420" t="s">
        <v>866</v>
      </c>
      <c r="H144" s="420" t="s">
        <v>867</v>
      </c>
      <c r="I144" s="422">
        <v>7872.2599999999993</v>
      </c>
      <c r="J144" s="422">
        <v>21</v>
      </c>
      <c r="K144" s="423">
        <v>165317.46</v>
      </c>
    </row>
    <row r="145" spans="1:11" ht="14.4" customHeight="1" x14ac:dyDescent="0.3">
      <c r="A145" s="418" t="s">
        <v>430</v>
      </c>
      <c r="B145" s="419" t="s">
        <v>431</v>
      </c>
      <c r="C145" s="420" t="s">
        <v>435</v>
      </c>
      <c r="D145" s="421" t="s">
        <v>553</v>
      </c>
      <c r="E145" s="420" t="s">
        <v>1422</v>
      </c>
      <c r="F145" s="421" t="s">
        <v>1423</v>
      </c>
      <c r="G145" s="420" t="s">
        <v>868</v>
      </c>
      <c r="H145" s="420" t="s">
        <v>869</v>
      </c>
      <c r="I145" s="422">
        <v>227.48</v>
      </c>
      <c r="J145" s="422">
        <v>4</v>
      </c>
      <c r="K145" s="423">
        <v>909.92</v>
      </c>
    </row>
    <row r="146" spans="1:11" ht="14.4" customHeight="1" x14ac:dyDescent="0.3">
      <c r="A146" s="418" t="s">
        <v>430</v>
      </c>
      <c r="B146" s="419" t="s">
        <v>431</v>
      </c>
      <c r="C146" s="420" t="s">
        <v>435</v>
      </c>
      <c r="D146" s="421" t="s">
        <v>553</v>
      </c>
      <c r="E146" s="420" t="s">
        <v>1422</v>
      </c>
      <c r="F146" s="421" t="s">
        <v>1423</v>
      </c>
      <c r="G146" s="420" t="s">
        <v>870</v>
      </c>
      <c r="H146" s="420" t="s">
        <v>871</v>
      </c>
      <c r="I146" s="422">
        <v>411.4</v>
      </c>
      <c r="J146" s="422">
        <v>1</v>
      </c>
      <c r="K146" s="423">
        <v>411.4</v>
      </c>
    </row>
    <row r="147" spans="1:11" ht="14.4" customHeight="1" x14ac:dyDescent="0.3">
      <c r="A147" s="418" t="s">
        <v>430</v>
      </c>
      <c r="B147" s="419" t="s">
        <v>431</v>
      </c>
      <c r="C147" s="420" t="s">
        <v>435</v>
      </c>
      <c r="D147" s="421" t="s">
        <v>553</v>
      </c>
      <c r="E147" s="420" t="s">
        <v>1422</v>
      </c>
      <c r="F147" s="421" t="s">
        <v>1423</v>
      </c>
      <c r="G147" s="420" t="s">
        <v>872</v>
      </c>
      <c r="H147" s="420" t="s">
        <v>873</v>
      </c>
      <c r="I147" s="422">
        <v>7235.800000000002</v>
      </c>
      <c r="J147" s="422">
        <v>62</v>
      </c>
      <c r="K147" s="423">
        <v>448619.60000000009</v>
      </c>
    </row>
    <row r="148" spans="1:11" ht="14.4" customHeight="1" x14ac:dyDescent="0.3">
      <c r="A148" s="418" t="s">
        <v>430</v>
      </c>
      <c r="B148" s="419" t="s">
        <v>431</v>
      </c>
      <c r="C148" s="420" t="s">
        <v>435</v>
      </c>
      <c r="D148" s="421" t="s">
        <v>553</v>
      </c>
      <c r="E148" s="420" t="s">
        <v>1422</v>
      </c>
      <c r="F148" s="421" t="s">
        <v>1423</v>
      </c>
      <c r="G148" s="420" t="s">
        <v>874</v>
      </c>
      <c r="H148" s="420" t="s">
        <v>875</v>
      </c>
      <c r="I148" s="422">
        <v>3049.2</v>
      </c>
      <c r="J148" s="422">
        <v>5</v>
      </c>
      <c r="K148" s="423">
        <v>15246</v>
      </c>
    </row>
    <row r="149" spans="1:11" ht="14.4" customHeight="1" x14ac:dyDescent="0.3">
      <c r="A149" s="418" t="s">
        <v>430</v>
      </c>
      <c r="B149" s="419" t="s">
        <v>431</v>
      </c>
      <c r="C149" s="420" t="s">
        <v>435</v>
      </c>
      <c r="D149" s="421" t="s">
        <v>553</v>
      </c>
      <c r="E149" s="420" t="s">
        <v>1422</v>
      </c>
      <c r="F149" s="421" t="s">
        <v>1423</v>
      </c>
      <c r="G149" s="420" t="s">
        <v>876</v>
      </c>
      <c r="H149" s="420" t="s">
        <v>877</v>
      </c>
      <c r="I149" s="422">
        <v>2541</v>
      </c>
      <c r="J149" s="422">
        <v>2</v>
      </c>
      <c r="K149" s="423">
        <v>5082</v>
      </c>
    </row>
    <row r="150" spans="1:11" ht="14.4" customHeight="1" x14ac:dyDescent="0.3">
      <c r="A150" s="418" t="s">
        <v>430</v>
      </c>
      <c r="B150" s="419" t="s">
        <v>431</v>
      </c>
      <c r="C150" s="420" t="s">
        <v>435</v>
      </c>
      <c r="D150" s="421" t="s">
        <v>553</v>
      </c>
      <c r="E150" s="420" t="s">
        <v>1422</v>
      </c>
      <c r="F150" s="421" t="s">
        <v>1423</v>
      </c>
      <c r="G150" s="420" t="s">
        <v>878</v>
      </c>
      <c r="H150" s="420" t="s">
        <v>879</v>
      </c>
      <c r="I150" s="422">
        <v>10638.347857142859</v>
      </c>
      <c r="J150" s="422">
        <v>24</v>
      </c>
      <c r="K150" s="423">
        <v>258081.72999999992</v>
      </c>
    </row>
    <row r="151" spans="1:11" ht="14.4" customHeight="1" x14ac:dyDescent="0.3">
      <c r="A151" s="418" t="s">
        <v>430</v>
      </c>
      <c r="B151" s="419" t="s">
        <v>431</v>
      </c>
      <c r="C151" s="420" t="s">
        <v>435</v>
      </c>
      <c r="D151" s="421" t="s">
        <v>553</v>
      </c>
      <c r="E151" s="420" t="s">
        <v>1422</v>
      </c>
      <c r="F151" s="421" t="s">
        <v>1423</v>
      </c>
      <c r="G151" s="420" t="s">
        <v>880</v>
      </c>
      <c r="H151" s="420" t="s">
        <v>881</v>
      </c>
      <c r="I151" s="422">
        <v>3567.08</v>
      </c>
      <c r="J151" s="422">
        <v>3</v>
      </c>
      <c r="K151" s="423">
        <v>10701.24</v>
      </c>
    </row>
    <row r="152" spans="1:11" ht="14.4" customHeight="1" x14ac:dyDescent="0.3">
      <c r="A152" s="418" t="s">
        <v>430</v>
      </c>
      <c r="B152" s="419" t="s">
        <v>431</v>
      </c>
      <c r="C152" s="420" t="s">
        <v>435</v>
      </c>
      <c r="D152" s="421" t="s">
        <v>553</v>
      </c>
      <c r="E152" s="420" t="s">
        <v>1422</v>
      </c>
      <c r="F152" s="421" t="s">
        <v>1423</v>
      </c>
      <c r="G152" s="420" t="s">
        <v>882</v>
      </c>
      <c r="H152" s="420" t="s">
        <v>883</v>
      </c>
      <c r="I152" s="422">
        <v>2740.65</v>
      </c>
      <c r="J152" s="422">
        <v>6</v>
      </c>
      <c r="K152" s="423">
        <v>16443.900000000001</v>
      </c>
    </row>
    <row r="153" spans="1:11" ht="14.4" customHeight="1" x14ac:dyDescent="0.3">
      <c r="A153" s="418" t="s">
        <v>430</v>
      </c>
      <c r="B153" s="419" t="s">
        <v>431</v>
      </c>
      <c r="C153" s="420" t="s">
        <v>435</v>
      </c>
      <c r="D153" s="421" t="s">
        <v>553</v>
      </c>
      <c r="E153" s="420" t="s">
        <v>1422</v>
      </c>
      <c r="F153" s="421" t="s">
        <v>1423</v>
      </c>
      <c r="G153" s="420" t="s">
        <v>884</v>
      </c>
      <c r="H153" s="420" t="s">
        <v>885</v>
      </c>
      <c r="I153" s="422">
        <v>903.9</v>
      </c>
      <c r="J153" s="422">
        <v>1</v>
      </c>
      <c r="K153" s="423">
        <v>903.9</v>
      </c>
    </row>
    <row r="154" spans="1:11" ht="14.4" customHeight="1" x14ac:dyDescent="0.3">
      <c r="A154" s="418" t="s">
        <v>430</v>
      </c>
      <c r="B154" s="419" t="s">
        <v>431</v>
      </c>
      <c r="C154" s="420" t="s">
        <v>435</v>
      </c>
      <c r="D154" s="421" t="s">
        <v>553</v>
      </c>
      <c r="E154" s="420" t="s">
        <v>1422</v>
      </c>
      <c r="F154" s="421" t="s">
        <v>1423</v>
      </c>
      <c r="G154" s="420" t="s">
        <v>886</v>
      </c>
      <c r="H154" s="420" t="s">
        <v>887</v>
      </c>
      <c r="I154" s="422">
        <v>274.68333333333334</v>
      </c>
      <c r="J154" s="422">
        <v>6</v>
      </c>
      <c r="K154" s="423">
        <v>1648.0700000000002</v>
      </c>
    </row>
    <row r="155" spans="1:11" ht="14.4" customHeight="1" x14ac:dyDescent="0.3">
      <c r="A155" s="418" t="s">
        <v>430</v>
      </c>
      <c r="B155" s="419" t="s">
        <v>431</v>
      </c>
      <c r="C155" s="420" t="s">
        <v>435</v>
      </c>
      <c r="D155" s="421" t="s">
        <v>553</v>
      </c>
      <c r="E155" s="420" t="s">
        <v>1422</v>
      </c>
      <c r="F155" s="421" t="s">
        <v>1423</v>
      </c>
      <c r="G155" s="420" t="s">
        <v>888</v>
      </c>
      <c r="H155" s="420" t="s">
        <v>889</v>
      </c>
      <c r="I155" s="422">
        <v>327.91</v>
      </c>
      <c r="J155" s="422">
        <v>6</v>
      </c>
      <c r="K155" s="423">
        <v>1967.4600000000003</v>
      </c>
    </row>
    <row r="156" spans="1:11" ht="14.4" customHeight="1" x14ac:dyDescent="0.3">
      <c r="A156" s="418" t="s">
        <v>430</v>
      </c>
      <c r="B156" s="419" t="s">
        <v>431</v>
      </c>
      <c r="C156" s="420" t="s">
        <v>435</v>
      </c>
      <c r="D156" s="421" t="s">
        <v>553</v>
      </c>
      <c r="E156" s="420" t="s">
        <v>1422</v>
      </c>
      <c r="F156" s="421" t="s">
        <v>1423</v>
      </c>
      <c r="G156" s="420" t="s">
        <v>890</v>
      </c>
      <c r="H156" s="420" t="s">
        <v>891</v>
      </c>
      <c r="I156" s="422">
        <v>3617.9000000000005</v>
      </c>
      <c r="J156" s="422">
        <v>11</v>
      </c>
      <c r="K156" s="423">
        <v>39796.900000000009</v>
      </c>
    </row>
    <row r="157" spans="1:11" ht="14.4" customHeight="1" x14ac:dyDescent="0.3">
      <c r="A157" s="418" t="s">
        <v>430</v>
      </c>
      <c r="B157" s="419" t="s">
        <v>431</v>
      </c>
      <c r="C157" s="420" t="s">
        <v>435</v>
      </c>
      <c r="D157" s="421" t="s">
        <v>553</v>
      </c>
      <c r="E157" s="420" t="s">
        <v>1422</v>
      </c>
      <c r="F157" s="421" t="s">
        <v>1423</v>
      </c>
      <c r="G157" s="420" t="s">
        <v>892</v>
      </c>
      <c r="H157" s="420" t="s">
        <v>893</v>
      </c>
      <c r="I157" s="422">
        <v>7871.050000000002</v>
      </c>
      <c r="J157" s="422">
        <v>20</v>
      </c>
      <c r="K157" s="423">
        <v>157421.00000000003</v>
      </c>
    </row>
    <row r="158" spans="1:11" ht="14.4" customHeight="1" x14ac:dyDescent="0.3">
      <c r="A158" s="418" t="s">
        <v>430</v>
      </c>
      <c r="B158" s="419" t="s">
        <v>431</v>
      </c>
      <c r="C158" s="420" t="s">
        <v>435</v>
      </c>
      <c r="D158" s="421" t="s">
        <v>553</v>
      </c>
      <c r="E158" s="420" t="s">
        <v>1422</v>
      </c>
      <c r="F158" s="421" t="s">
        <v>1423</v>
      </c>
      <c r="G158" s="420" t="s">
        <v>894</v>
      </c>
      <c r="H158" s="420" t="s">
        <v>895</v>
      </c>
      <c r="I158" s="422">
        <v>7235.800000000002</v>
      </c>
      <c r="J158" s="422">
        <v>63</v>
      </c>
      <c r="K158" s="423">
        <v>455855.40000000008</v>
      </c>
    </row>
    <row r="159" spans="1:11" ht="14.4" customHeight="1" x14ac:dyDescent="0.3">
      <c r="A159" s="418" t="s">
        <v>430</v>
      </c>
      <c r="B159" s="419" t="s">
        <v>431</v>
      </c>
      <c r="C159" s="420" t="s">
        <v>435</v>
      </c>
      <c r="D159" s="421" t="s">
        <v>553</v>
      </c>
      <c r="E159" s="420" t="s">
        <v>1422</v>
      </c>
      <c r="F159" s="421" t="s">
        <v>1423</v>
      </c>
      <c r="G159" s="420" t="s">
        <v>896</v>
      </c>
      <c r="H159" s="420" t="s">
        <v>897</v>
      </c>
      <c r="I159" s="422">
        <v>938.96</v>
      </c>
      <c r="J159" s="422">
        <v>6</v>
      </c>
      <c r="K159" s="423">
        <v>4694.8</v>
      </c>
    </row>
    <row r="160" spans="1:11" ht="14.4" customHeight="1" x14ac:dyDescent="0.3">
      <c r="A160" s="418" t="s">
        <v>430</v>
      </c>
      <c r="B160" s="419" t="s">
        <v>431</v>
      </c>
      <c r="C160" s="420" t="s">
        <v>435</v>
      </c>
      <c r="D160" s="421" t="s">
        <v>553</v>
      </c>
      <c r="E160" s="420" t="s">
        <v>1422</v>
      </c>
      <c r="F160" s="421" t="s">
        <v>1423</v>
      </c>
      <c r="G160" s="420" t="s">
        <v>898</v>
      </c>
      <c r="H160" s="420" t="s">
        <v>899</v>
      </c>
      <c r="I160" s="422">
        <v>6066.81</v>
      </c>
      <c r="J160" s="422">
        <v>3</v>
      </c>
      <c r="K160" s="423">
        <v>18200.43</v>
      </c>
    </row>
    <row r="161" spans="1:11" ht="14.4" customHeight="1" x14ac:dyDescent="0.3">
      <c r="A161" s="418" t="s">
        <v>430</v>
      </c>
      <c r="B161" s="419" t="s">
        <v>431</v>
      </c>
      <c r="C161" s="420" t="s">
        <v>435</v>
      </c>
      <c r="D161" s="421" t="s">
        <v>553</v>
      </c>
      <c r="E161" s="420" t="s">
        <v>1422</v>
      </c>
      <c r="F161" s="421" t="s">
        <v>1423</v>
      </c>
      <c r="G161" s="420" t="s">
        <v>900</v>
      </c>
      <c r="H161" s="420" t="s">
        <v>901</v>
      </c>
      <c r="I161" s="422">
        <v>904</v>
      </c>
      <c r="J161" s="422">
        <v>1</v>
      </c>
      <c r="K161" s="423">
        <v>904</v>
      </c>
    </row>
    <row r="162" spans="1:11" ht="14.4" customHeight="1" x14ac:dyDescent="0.3">
      <c r="A162" s="418" t="s">
        <v>430</v>
      </c>
      <c r="B162" s="419" t="s">
        <v>431</v>
      </c>
      <c r="C162" s="420" t="s">
        <v>435</v>
      </c>
      <c r="D162" s="421" t="s">
        <v>553</v>
      </c>
      <c r="E162" s="420" t="s">
        <v>1422</v>
      </c>
      <c r="F162" s="421" t="s">
        <v>1423</v>
      </c>
      <c r="G162" s="420" t="s">
        <v>902</v>
      </c>
      <c r="H162" s="420" t="s">
        <v>903</v>
      </c>
      <c r="I162" s="422">
        <v>9110.0899999999983</v>
      </c>
      <c r="J162" s="422">
        <v>19</v>
      </c>
      <c r="K162" s="423">
        <v>173091.70999999996</v>
      </c>
    </row>
    <row r="163" spans="1:11" ht="14.4" customHeight="1" x14ac:dyDescent="0.3">
      <c r="A163" s="418" t="s">
        <v>430</v>
      </c>
      <c r="B163" s="419" t="s">
        <v>431</v>
      </c>
      <c r="C163" s="420" t="s">
        <v>435</v>
      </c>
      <c r="D163" s="421" t="s">
        <v>553</v>
      </c>
      <c r="E163" s="420" t="s">
        <v>1422</v>
      </c>
      <c r="F163" s="421" t="s">
        <v>1423</v>
      </c>
      <c r="G163" s="420" t="s">
        <v>904</v>
      </c>
      <c r="H163" s="420" t="s">
        <v>905</v>
      </c>
      <c r="I163" s="422">
        <v>904</v>
      </c>
      <c r="J163" s="422">
        <v>1</v>
      </c>
      <c r="K163" s="423">
        <v>904</v>
      </c>
    </row>
    <row r="164" spans="1:11" ht="14.4" customHeight="1" x14ac:dyDescent="0.3">
      <c r="A164" s="418" t="s">
        <v>430</v>
      </c>
      <c r="B164" s="419" t="s">
        <v>431</v>
      </c>
      <c r="C164" s="420" t="s">
        <v>435</v>
      </c>
      <c r="D164" s="421" t="s">
        <v>553</v>
      </c>
      <c r="E164" s="420" t="s">
        <v>1422</v>
      </c>
      <c r="F164" s="421" t="s">
        <v>1423</v>
      </c>
      <c r="G164" s="420" t="s">
        <v>906</v>
      </c>
      <c r="H164" s="420" t="s">
        <v>907</v>
      </c>
      <c r="I164" s="422">
        <v>568.71500000000003</v>
      </c>
      <c r="J164" s="422">
        <v>2</v>
      </c>
      <c r="K164" s="423">
        <v>1137.43</v>
      </c>
    </row>
    <row r="165" spans="1:11" ht="14.4" customHeight="1" x14ac:dyDescent="0.3">
      <c r="A165" s="418" t="s">
        <v>430</v>
      </c>
      <c r="B165" s="419" t="s">
        <v>431</v>
      </c>
      <c r="C165" s="420" t="s">
        <v>435</v>
      </c>
      <c r="D165" s="421" t="s">
        <v>553</v>
      </c>
      <c r="E165" s="420" t="s">
        <v>1422</v>
      </c>
      <c r="F165" s="421" t="s">
        <v>1423</v>
      </c>
      <c r="G165" s="420" t="s">
        <v>908</v>
      </c>
      <c r="H165" s="420" t="s">
        <v>909</v>
      </c>
      <c r="I165" s="422">
        <v>9980.69</v>
      </c>
      <c r="J165" s="422">
        <v>1</v>
      </c>
      <c r="K165" s="423">
        <v>9980.69</v>
      </c>
    </row>
    <row r="166" spans="1:11" ht="14.4" customHeight="1" x14ac:dyDescent="0.3">
      <c r="A166" s="418" t="s">
        <v>430</v>
      </c>
      <c r="B166" s="419" t="s">
        <v>431</v>
      </c>
      <c r="C166" s="420" t="s">
        <v>435</v>
      </c>
      <c r="D166" s="421" t="s">
        <v>553</v>
      </c>
      <c r="E166" s="420" t="s">
        <v>1422</v>
      </c>
      <c r="F166" s="421" t="s">
        <v>1423</v>
      </c>
      <c r="G166" s="420" t="s">
        <v>910</v>
      </c>
      <c r="H166" s="420" t="s">
        <v>911</v>
      </c>
      <c r="I166" s="422">
        <v>345.60500000000002</v>
      </c>
      <c r="J166" s="422">
        <v>7</v>
      </c>
      <c r="K166" s="423">
        <v>2416.8200000000002</v>
      </c>
    </row>
    <row r="167" spans="1:11" ht="14.4" customHeight="1" x14ac:dyDescent="0.3">
      <c r="A167" s="418" t="s">
        <v>430</v>
      </c>
      <c r="B167" s="419" t="s">
        <v>431</v>
      </c>
      <c r="C167" s="420" t="s">
        <v>435</v>
      </c>
      <c r="D167" s="421" t="s">
        <v>553</v>
      </c>
      <c r="E167" s="420" t="s">
        <v>1422</v>
      </c>
      <c r="F167" s="421" t="s">
        <v>1423</v>
      </c>
      <c r="G167" s="420" t="s">
        <v>912</v>
      </c>
      <c r="H167" s="420" t="s">
        <v>913</v>
      </c>
      <c r="I167" s="422">
        <v>1222.0999999999999</v>
      </c>
      <c r="J167" s="422">
        <v>24</v>
      </c>
      <c r="K167" s="423">
        <v>29330.399999999998</v>
      </c>
    </row>
    <row r="168" spans="1:11" ht="14.4" customHeight="1" x14ac:dyDescent="0.3">
      <c r="A168" s="418" t="s">
        <v>430</v>
      </c>
      <c r="B168" s="419" t="s">
        <v>431</v>
      </c>
      <c r="C168" s="420" t="s">
        <v>435</v>
      </c>
      <c r="D168" s="421" t="s">
        <v>553</v>
      </c>
      <c r="E168" s="420" t="s">
        <v>1422</v>
      </c>
      <c r="F168" s="421" t="s">
        <v>1423</v>
      </c>
      <c r="G168" s="420" t="s">
        <v>914</v>
      </c>
      <c r="H168" s="420" t="s">
        <v>915</v>
      </c>
      <c r="I168" s="422">
        <v>1035.76</v>
      </c>
      <c r="J168" s="422">
        <v>40</v>
      </c>
      <c r="K168" s="423">
        <v>41430.400000000001</v>
      </c>
    </row>
    <row r="169" spans="1:11" ht="14.4" customHeight="1" x14ac:dyDescent="0.3">
      <c r="A169" s="418" t="s">
        <v>430</v>
      </c>
      <c r="B169" s="419" t="s">
        <v>431</v>
      </c>
      <c r="C169" s="420" t="s">
        <v>435</v>
      </c>
      <c r="D169" s="421" t="s">
        <v>553</v>
      </c>
      <c r="E169" s="420" t="s">
        <v>1422</v>
      </c>
      <c r="F169" s="421" t="s">
        <v>1423</v>
      </c>
      <c r="G169" s="420" t="s">
        <v>916</v>
      </c>
      <c r="H169" s="420" t="s">
        <v>917</v>
      </c>
      <c r="I169" s="422">
        <v>26199.399999999998</v>
      </c>
      <c r="J169" s="422">
        <v>6</v>
      </c>
      <c r="K169" s="423">
        <v>157196.4</v>
      </c>
    </row>
    <row r="170" spans="1:11" ht="14.4" customHeight="1" x14ac:dyDescent="0.3">
      <c r="A170" s="418" t="s">
        <v>430</v>
      </c>
      <c r="B170" s="419" t="s">
        <v>431</v>
      </c>
      <c r="C170" s="420" t="s">
        <v>435</v>
      </c>
      <c r="D170" s="421" t="s">
        <v>553</v>
      </c>
      <c r="E170" s="420" t="s">
        <v>1422</v>
      </c>
      <c r="F170" s="421" t="s">
        <v>1423</v>
      </c>
      <c r="G170" s="420" t="s">
        <v>918</v>
      </c>
      <c r="H170" s="420" t="s">
        <v>919</v>
      </c>
      <c r="I170" s="422">
        <v>6644</v>
      </c>
      <c r="J170" s="422">
        <v>2</v>
      </c>
      <c r="K170" s="423">
        <v>13288</v>
      </c>
    </row>
    <row r="171" spans="1:11" ht="14.4" customHeight="1" x14ac:dyDescent="0.3">
      <c r="A171" s="418" t="s">
        <v>430</v>
      </c>
      <c r="B171" s="419" t="s">
        <v>431</v>
      </c>
      <c r="C171" s="420" t="s">
        <v>435</v>
      </c>
      <c r="D171" s="421" t="s">
        <v>553</v>
      </c>
      <c r="E171" s="420" t="s">
        <v>1422</v>
      </c>
      <c r="F171" s="421" t="s">
        <v>1423</v>
      </c>
      <c r="G171" s="420" t="s">
        <v>920</v>
      </c>
      <c r="H171" s="420" t="s">
        <v>921</v>
      </c>
      <c r="I171" s="422">
        <v>6976.86</v>
      </c>
      <c r="J171" s="422">
        <v>17</v>
      </c>
      <c r="K171" s="423">
        <v>118606.62</v>
      </c>
    </row>
    <row r="172" spans="1:11" ht="14.4" customHeight="1" x14ac:dyDescent="0.3">
      <c r="A172" s="418" t="s">
        <v>430</v>
      </c>
      <c r="B172" s="419" t="s">
        <v>431</v>
      </c>
      <c r="C172" s="420" t="s">
        <v>435</v>
      </c>
      <c r="D172" s="421" t="s">
        <v>553</v>
      </c>
      <c r="E172" s="420" t="s">
        <v>1422</v>
      </c>
      <c r="F172" s="421" t="s">
        <v>1423</v>
      </c>
      <c r="G172" s="420" t="s">
        <v>922</v>
      </c>
      <c r="H172" s="420" t="s">
        <v>923</v>
      </c>
      <c r="I172" s="422">
        <v>13103.089999999998</v>
      </c>
      <c r="J172" s="422">
        <v>9</v>
      </c>
      <c r="K172" s="423">
        <v>117927.81</v>
      </c>
    </row>
    <row r="173" spans="1:11" ht="14.4" customHeight="1" x14ac:dyDescent="0.3">
      <c r="A173" s="418" t="s">
        <v>430</v>
      </c>
      <c r="B173" s="419" t="s">
        <v>431</v>
      </c>
      <c r="C173" s="420" t="s">
        <v>435</v>
      </c>
      <c r="D173" s="421" t="s">
        <v>553</v>
      </c>
      <c r="E173" s="420" t="s">
        <v>1422</v>
      </c>
      <c r="F173" s="421" t="s">
        <v>1423</v>
      </c>
      <c r="G173" s="420" t="s">
        <v>924</v>
      </c>
      <c r="H173" s="420" t="s">
        <v>925</v>
      </c>
      <c r="I173" s="422">
        <v>9110.0899999999983</v>
      </c>
      <c r="J173" s="422">
        <v>20</v>
      </c>
      <c r="K173" s="423">
        <v>182201.8</v>
      </c>
    </row>
    <row r="174" spans="1:11" ht="14.4" customHeight="1" x14ac:dyDescent="0.3">
      <c r="A174" s="418" t="s">
        <v>430</v>
      </c>
      <c r="B174" s="419" t="s">
        <v>431</v>
      </c>
      <c r="C174" s="420" t="s">
        <v>435</v>
      </c>
      <c r="D174" s="421" t="s">
        <v>553</v>
      </c>
      <c r="E174" s="420" t="s">
        <v>1422</v>
      </c>
      <c r="F174" s="421" t="s">
        <v>1423</v>
      </c>
      <c r="G174" s="420" t="s">
        <v>926</v>
      </c>
      <c r="H174" s="420" t="s">
        <v>927</v>
      </c>
      <c r="I174" s="422">
        <v>665.5</v>
      </c>
      <c r="J174" s="422">
        <v>1</v>
      </c>
      <c r="K174" s="423">
        <v>665.5</v>
      </c>
    </row>
    <row r="175" spans="1:11" ht="14.4" customHeight="1" x14ac:dyDescent="0.3">
      <c r="A175" s="418" t="s">
        <v>430</v>
      </c>
      <c r="B175" s="419" t="s">
        <v>431</v>
      </c>
      <c r="C175" s="420" t="s">
        <v>435</v>
      </c>
      <c r="D175" s="421" t="s">
        <v>553</v>
      </c>
      <c r="E175" s="420" t="s">
        <v>1422</v>
      </c>
      <c r="F175" s="421" t="s">
        <v>1423</v>
      </c>
      <c r="G175" s="420" t="s">
        <v>928</v>
      </c>
      <c r="H175" s="420" t="s">
        <v>929</v>
      </c>
      <c r="I175" s="422">
        <v>4743.2</v>
      </c>
      <c r="J175" s="422">
        <v>5</v>
      </c>
      <c r="K175" s="423">
        <v>23716</v>
      </c>
    </row>
    <row r="176" spans="1:11" ht="14.4" customHeight="1" x14ac:dyDescent="0.3">
      <c r="A176" s="418" t="s">
        <v>430</v>
      </c>
      <c r="B176" s="419" t="s">
        <v>431</v>
      </c>
      <c r="C176" s="420" t="s">
        <v>435</v>
      </c>
      <c r="D176" s="421" t="s">
        <v>553</v>
      </c>
      <c r="E176" s="420" t="s">
        <v>1422</v>
      </c>
      <c r="F176" s="421" t="s">
        <v>1423</v>
      </c>
      <c r="G176" s="420" t="s">
        <v>930</v>
      </c>
      <c r="H176" s="420" t="s">
        <v>931</v>
      </c>
      <c r="I176" s="422">
        <v>1661.1</v>
      </c>
      <c r="J176" s="422">
        <v>1</v>
      </c>
      <c r="K176" s="423">
        <v>1661.1</v>
      </c>
    </row>
    <row r="177" spans="1:11" ht="14.4" customHeight="1" x14ac:dyDescent="0.3">
      <c r="A177" s="418" t="s">
        <v>430</v>
      </c>
      <c r="B177" s="419" t="s">
        <v>431</v>
      </c>
      <c r="C177" s="420" t="s">
        <v>435</v>
      </c>
      <c r="D177" s="421" t="s">
        <v>553</v>
      </c>
      <c r="E177" s="420" t="s">
        <v>1422</v>
      </c>
      <c r="F177" s="421" t="s">
        <v>1423</v>
      </c>
      <c r="G177" s="420" t="s">
        <v>932</v>
      </c>
      <c r="H177" s="420" t="s">
        <v>933</v>
      </c>
      <c r="I177" s="422">
        <v>6071.8</v>
      </c>
      <c r="J177" s="422">
        <v>1</v>
      </c>
      <c r="K177" s="423">
        <v>6071.8</v>
      </c>
    </row>
    <row r="178" spans="1:11" ht="14.4" customHeight="1" x14ac:dyDescent="0.3">
      <c r="A178" s="418" t="s">
        <v>430</v>
      </c>
      <c r="B178" s="419" t="s">
        <v>431</v>
      </c>
      <c r="C178" s="420" t="s">
        <v>435</v>
      </c>
      <c r="D178" s="421" t="s">
        <v>553</v>
      </c>
      <c r="E178" s="420" t="s">
        <v>1422</v>
      </c>
      <c r="F178" s="421" t="s">
        <v>1423</v>
      </c>
      <c r="G178" s="420" t="s">
        <v>934</v>
      </c>
      <c r="H178" s="420" t="s">
        <v>935</v>
      </c>
      <c r="I178" s="422">
        <v>6694.93</v>
      </c>
      <c r="J178" s="422">
        <v>2</v>
      </c>
      <c r="K178" s="423">
        <v>13389.86</v>
      </c>
    </row>
    <row r="179" spans="1:11" ht="14.4" customHeight="1" x14ac:dyDescent="0.3">
      <c r="A179" s="418" t="s">
        <v>430</v>
      </c>
      <c r="B179" s="419" t="s">
        <v>431</v>
      </c>
      <c r="C179" s="420" t="s">
        <v>435</v>
      </c>
      <c r="D179" s="421" t="s">
        <v>553</v>
      </c>
      <c r="E179" s="420" t="s">
        <v>1422</v>
      </c>
      <c r="F179" s="421" t="s">
        <v>1423</v>
      </c>
      <c r="G179" s="420" t="s">
        <v>936</v>
      </c>
      <c r="H179" s="420" t="s">
        <v>937</v>
      </c>
      <c r="I179" s="422">
        <v>5143.05</v>
      </c>
      <c r="J179" s="422">
        <v>10</v>
      </c>
      <c r="K179" s="423">
        <v>51430.5</v>
      </c>
    </row>
    <row r="180" spans="1:11" ht="14.4" customHeight="1" x14ac:dyDescent="0.3">
      <c r="A180" s="418" t="s">
        <v>430</v>
      </c>
      <c r="B180" s="419" t="s">
        <v>431</v>
      </c>
      <c r="C180" s="420" t="s">
        <v>435</v>
      </c>
      <c r="D180" s="421" t="s">
        <v>553</v>
      </c>
      <c r="E180" s="420" t="s">
        <v>1422</v>
      </c>
      <c r="F180" s="421" t="s">
        <v>1423</v>
      </c>
      <c r="G180" s="420" t="s">
        <v>938</v>
      </c>
      <c r="H180" s="420" t="s">
        <v>939</v>
      </c>
      <c r="I180" s="422">
        <v>3259.74</v>
      </c>
      <c r="J180" s="422">
        <v>2</v>
      </c>
      <c r="K180" s="423">
        <v>6519.48</v>
      </c>
    </row>
    <row r="181" spans="1:11" ht="14.4" customHeight="1" x14ac:dyDescent="0.3">
      <c r="A181" s="418" t="s">
        <v>430</v>
      </c>
      <c r="B181" s="419" t="s">
        <v>431</v>
      </c>
      <c r="C181" s="420" t="s">
        <v>435</v>
      </c>
      <c r="D181" s="421" t="s">
        <v>553</v>
      </c>
      <c r="E181" s="420" t="s">
        <v>1422</v>
      </c>
      <c r="F181" s="421" t="s">
        <v>1423</v>
      </c>
      <c r="G181" s="420" t="s">
        <v>940</v>
      </c>
      <c r="H181" s="420" t="s">
        <v>941</v>
      </c>
      <c r="I181" s="422">
        <v>7364.0599999999986</v>
      </c>
      <c r="J181" s="422">
        <v>17</v>
      </c>
      <c r="K181" s="423">
        <v>125189.01999999999</v>
      </c>
    </row>
    <row r="182" spans="1:11" ht="14.4" customHeight="1" x14ac:dyDescent="0.3">
      <c r="A182" s="418" t="s">
        <v>430</v>
      </c>
      <c r="B182" s="419" t="s">
        <v>431</v>
      </c>
      <c r="C182" s="420" t="s">
        <v>435</v>
      </c>
      <c r="D182" s="421" t="s">
        <v>553</v>
      </c>
      <c r="E182" s="420" t="s">
        <v>1422</v>
      </c>
      <c r="F182" s="421" t="s">
        <v>1423</v>
      </c>
      <c r="G182" s="420" t="s">
        <v>942</v>
      </c>
      <c r="H182" s="420" t="s">
        <v>943</v>
      </c>
      <c r="I182" s="422">
        <v>3325.08</v>
      </c>
      <c r="J182" s="422">
        <v>1</v>
      </c>
      <c r="K182" s="423">
        <v>3325.08</v>
      </c>
    </row>
    <row r="183" spans="1:11" ht="14.4" customHeight="1" x14ac:dyDescent="0.3">
      <c r="A183" s="418" t="s">
        <v>430</v>
      </c>
      <c r="B183" s="419" t="s">
        <v>431</v>
      </c>
      <c r="C183" s="420" t="s">
        <v>435</v>
      </c>
      <c r="D183" s="421" t="s">
        <v>553</v>
      </c>
      <c r="E183" s="420" t="s">
        <v>1422</v>
      </c>
      <c r="F183" s="421" t="s">
        <v>1423</v>
      </c>
      <c r="G183" s="420" t="s">
        <v>944</v>
      </c>
      <c r="H183" s="420" t="s">
        <v>945</v>
      </c>
      <c r="I183" s="422">
        <v>1744.7825</v>
      </c>
      <c r="J183" s="422">
        <v>13</v>
      </c>
      <c r="K183" s="423">
        <v>22682.1</v>
      </c>
    </row>
    <row r="184" spans="1:11" ht="14.4" customHeight="1" x14ac:dyDescent="0.3">
      <c r="A184" s="418" t="s">
        <v>430</v>
      </c>
      <c r="B184" s="419" t="s">
        <v>431</v>
      </c>
      <c r="C184" s="420" t="s">
        <v>435</v>
      </c>
      <c r="D184" s="421" t="s">
        <v>553</v>
      </c>
      <c r="E184" s="420" t="s">
        <v>1422</v>
      </c>
      <c r="F184" s="421" t="s">
        <v>1423</v>
      </c>
      <c r="G184" s="420" t="s">
        <v>946</v>
      </c>
      <c r="H184" s="420" t="s">
        <v>947</v>
      </c>
      <c r="I184" s="422">
        <v>411.4</v>
      </c>
      <c r="J184" s="422">
        <v>1</v>
      </c>
      <c r="K184" s="423">
        <v>411.4</v>
      </c>
    </row>
    <row r="185" spans="1:11" ht="14.4" customHeight="1" x14ac:dyDescent="0.3">
      <c r="A185" s="418" t="s">
        <v>430</v>
      </c>
      <c r="B185" s="419" t="s">
        <v>431</v>
      </c>
      <c r="C185" s="420" t="s">
        <v>435</v>
      </c>
      <c r="D185" s="421" t="s">
        <v>553</v>
      </c>
      <c r="E185" s="420" t="s">
        <v>1422</v>
      </c>
      <c r="F185" s="421" t="s">
        <v>1423</v>
      </c>
      <c r="G185" s="420" t="s">
        <v>948</v>
      </c>
      <c r="H185" s="420" t="s">
        <v>949</v>
      </c>
      <c r="I185" s="422">
        <v>31460</v>
      </c>
      <c r="J185" s="422">
        <v>12</v>
      </c>
      <c r="K185" s="423">
        <v>377520</v>
      </c>
    </row>
    <row r="186" spans="1:11" ht="14.4" customHeight="1" x14ac:dyDescent="0.3">
      <c r="A186" s="418" t="s">
        <v>430</v>
      </c>
      <c r="B186" s="419" t="s">
        <v>431</v>
      </c>
      <c r="C186" s="420" t="s">
        <v>435</v>
      </c>
      <c r="D186" s="421" t="s">
        <v>553</v>
      </c>
      <c r="E186" s="420" t="s">
        <v>1422</v>
      </c>
      <c r="F186" s="421" t="s">
        <v>1423</v>
      </c>
      <c r="G186" s="420" t="s">
        <v>950</v>
      </c>
      <c r="H186" s="420" t="s">
        <v>951</v>
      </c>
      <c r="I186" s="422">
        <v>9110.0899999999983</v>
      </c>
      <c r="J186" s="422">
        <v>18</v>
      </c>
      <c r="K186" s="423">
        <v>163981.61999999997</v>
      </c>
    </row>
    <row r="187" spans="1:11" ht="14.4" customHeight="1" x14ac:dyDescent="0.3">
      <c r="A187" s="418" t="s">
        <v>430</v>
      </c>
      <c r="B187" s="419" t="s">
        <v>431</v>
      </c>
      <c r="C187" s="420" t="s">
        <v>435</v>
      </c>
      <c r="D187" s="421" t="s">
        <v>553</v>
      </c>
      <c r="E187" s="420" t="s">
        <v>1422</v>
      </c>
      <c r="F187" s="421" t="s">
        <v>1423</v>
      </c>
      <c r="G187" s="420" t="s">
        <v>952</v>
      </c>
      <c r="H187" s="420" t="s">
        <v>953</v>
      </c>
      <c r="I187" s="422">
        <v>217.8</v>
      </c>
      <c r="J187" s="422">
        <v>2</v>
      </c>
      <c r="K187" s="423">
        <v>435.6</v>
      </c>
    </row>
    <row r="188" spans="1:11" ht="14.4" customHeight="1" x14ac:dyDescent="0.3">
      <c r="A188" s="418" t="s">
        <v>430</v>
      </c>
      <c r="B188" s="419" t="s">
        <v>431</v>
      </c>
      <c r="C188" s="420" t="s">
        <v>435</v>
      </c>
      <c r="D188" s="421" t="s">
        <v>553</v>
      </c>
      <c r="E188" s="420" t="s">
        <v>1422</v>
      </c>
      <c r="F188" s="421" t="s">
        <v>1423</v>
      </c>
      <c r="G188" s="420" t="s">
        <v>954</v>
      </c>
      <c r="H188" s="420" t="s">
        <v>955</v>
      </c>
      <c r="I188" s="422">
        <v>3346.86</v>
      </c>
      <c r="J188" s="422">
        <v>2</v>
      </c>
      <c r="K188" s="423">
        <v>6693.72</v>
      </c>
    </row>
    <row r="189" spans="1:11" ht="14.4" customHeight="1" x14ac:dyDescent="0.3">
      <c r="A189" s="418" t="s">
        <v>430</v>
      </c>
      <c r="B189" s="419" t="s">
        <v>431</v>
      </c>
      <c r="C189" s="420" t="s">
        <v>435</v>
      </c>
      <c r="D189" s="421" t="s">
        <v>553</v>
      </c>
      <c r="E189" s="420" t="s">
        <v>1422</v>
      </c>
      <c r="F189" s="421" t="s">
        <v>1423</v>
      </c>
      <c r="G189" s="420" t="s">
        <v>956</v>
      </c>
      <c r="H189" s="420" t="s">
        <v>957</v>
      </c>
      <c r="I189" s="422">
        <v>14534.52</v>
      </c>
      <c r="J189" s="422">
        <v>5</v>
      </c>
      <c r="K189" s="423">
        <v>72672.600000000006</v>
      </c>
    </row>
    <row r="190" spans="1:11" ht="14.4" customHeight="1" x14ac:dyDescent="0.3">
      <c r="A190" s="418" t="s">
        <v>430</v>
      </c>
      <c r="B190" s="419" t="s">
        <v>431</v>
      </c>
      <c r="C190" s="420" t="s">
        <v>435</v>
      </c>
      <c r="D190" s="421" t="s">
        <v>553</v>
      </c>
      <c r="E190" s="420" t="s">
        <v>1422</v>
      </c>
      <c r="F190" s="421" t="s">
        <v>1423</v>
      </c>
      <c r="G190" s="420" t="s">
        <v>958</v>
      </c>
      <c r="H190" s="420" t="s">
        <v>959</v>
      </c>
      <c r="I190" s="422">
        <v>5355.46</v>
      </c>
      <c r="J190" s="422">
        <v>12</v>
      </c>
      <c r="K190" s="423">
        <v>64265.52</v>
      </c>
    </row>
    <row r="191" spans="1:11" ht="14.4" customHeight="1" x14ac:dyDescent="0.3">
      <c r="A191" s="418" t="s">
        <v>430</v>
      </c>
      <c r="B191" s="419" t="s">
        <v>431</v>
      </c>
      <c r="C191" s="420" t="s">
        <v>435</v>
      </c>
      <c r="D191" s="421" t="s">
        <v>553</v>
      </c>
      <c r="E191" s="420" t="s">
        <v>1422</v>
      </c>
      <c r="F191" s="421" t="s">
        <v>1423</v>
      </c>
      <c r="G191" s="420" t="s">
        <v>960</v>
      </c>
      <c r="H191" s="420" t="s">
        <v>961</v>
      </c>
      <c r="I191" s="422">
        <v>411.4</v>
      </c>
      <c r="J191" s="422">
        <v>1</v>
      </c>
      <c r="K191" s="423">
        <v>411.4</v>
      </c>
    </row>
    <row r="192" spans="1:11" ht="14.4" customHeight="1" x14ac:dyDescent="0.3">
      <c r="A192" s="418" t="s">
        <v>430</v>
      </c>
      <c r="B192" s="419" t="s">
        <v>431</v>
      </c>
      <c r="C192" s="420" t="s">
        <v>435</v>
      </c>
      <c r="D192" s="421" t="s">
        <v>553</v>
      </c>
      <c r="E192" s="420" t="s">
        <v>1422</v>
      </c>
      <c r="F192" s="421" t="s">
        <v>1423</v>
      </c>
      <c r="G192" s="420" t="s">
        <v>962</v>
      </c>
      <c r="H192" s="420" t="s">
        <v>963</v>
      </c>
      <c r="I192" s="422">
        <v>19198</v>
      </c>
      <c r="J192" s="422">
        <v>1</v>
      </c>
      <c r="K192" s="423">
        <v>19198</v>
      </c>
    </row>
    <row r="193" spans="1:11" ht="14.4" customHeight="1" x14ac:dyDescent="0.3">
      <c r="A193" s="418" t="s">
        <v>430</v>
      </c>
      <c r="B193" s="419" t="s">
        <v>431</v>
      </c>
      <c r="C193" s="420" t="s">
        <v>435</v>
      </c>
      <c r="D193" s="421" t="s">
        <v>553</v>
      </c>
      <c r="E193" s="420" t="s">
        <v>1422</v>
      </c>
      <c r="F193" s="421" t="s">
        <v>1423</v>
      </c>
      <c r="G193" s="420" t="s">
        <v>964</v>
      </c>
      <c r="H193" s="420" t="s">
        <v>965</v>
      </c>
      <c r="I193" s="422">
        <v>274.66500000000002</v>
      </c>
      <c r="J193" s="422">
        <v>2</v>
      </c>
      <c r="K193" s="423">
        <v>549.33000000000004</v>
      </c>
    </row>
    <row r="194" spans="1:11" ht="14.4" customHeight="1" x14ac:dyDescent="0.3">
      <c r="A194" s="418" t="s">
        <v>430</v>
      </c>
      <c r="B194" s="419" t="s">
        <v>431</v>
      </c>
      <c r="C194" s="420" t="s">
        <v>435</v>
      </c>
      <c r="D194" s="421" t="s">
        <v>553</v>
      </c>
      <c r="E194" s="420" t="s">
        <v>1422</v>
      </c>
      <c r="F194" s="421" t="s">
        <v>1423</v>
      </c>
      <c r="G194" s="420" t="s">
        <v>966</v>
      </c>
      <c r="H194" s="420" t="s">
        <v>967</v>
      </c>
      <c r="I194" s="422">
        <v>133.1</v>
      </c>
      <c r="J194" s="422">
        <v>5</v>
      </c>
      <c r="K194" s="423">
        <v>665.5</v>
      </c>
    </row>
    <row r="195" spans="1:11" ht="14.4" customHeight="1" x14ac:dyDescent="0.3">
      <c r="A195" s="418" t="s">
        <v>430</v>
      </c>
      <c r="B195" s="419" t="s">
        <v>431</v>
      </c>
      <c r="C195" s="420" t="s">
        <v>435</v>
      </c>
      <c r="D195" s="421" t="s">
        <v>553</v>
      </c>
      <c r="E195" s="420" t="s">
        <v>1422</v>
      </c>
      <c r="F195" s="421" t="s">
        <v>1423</v>
      </c>
      <c r="G195" s="420" t="s">
        <v>968</v>
      </c>
      <c r="H195" s="420" t="s">
        <v>969</v>
      </c>
      <c r="I195" s="422">
        <v>66550</v>
      </c>
      <c r="J195" s="422">
        <v>3</v>
      </c>
      <c r="K195" s="423">
        <v>199650</v>
      </c>
    </row>
    <row r="196" spans="1:11" ht="14.4" customHeight="1" x14ac:dyDescent="0.3">
      <c r="A196" s="418" t="s">
        <v>430</v>
      </c>
      <c r="B196" s="419" t="s">
        <v>431</v>
      </c>
      <c r="C196" s="420" t="s">
        <v>435</v>
      </c>
      <c r="D196" s="421" t="s">
        <v>553</v>
      </c>
      <c r="E196" s="420" t="s">
        <v>1422</v>
      </c>
      <c r="F196" s="421" t="s">
        <v>1423</v>
      </c>
      <c r="G196" s="420" t="s">
        <v>970</v>
      </c>
      <c r="H196" s="420" t="s">
        <v>971</v>
      </c>
      <c r="I196" s="422">
        <v>3633.63</v>
      </c>
      <c r="J196" s="422">
        <v>4</v>
      </c>
      <c r="K196" s="423">
        <v>14534.52</v>
      </c>
    </row>
    <row r="197" spans="1:11" ht="14.4" customHeight="1" x14ac:dyDescent="0.3">
      <c r="A197" s="418" t="s">
        <v>430</v>
      </c>
      <c r="B197" s="419" t="s">
        <v>431</v>
      </c>
      <c r="C197" s="420" t="s">
        <v>435</v>
      </c>
      <c r="D197" s="421" t="s">
        <v>553</v>
      </c>
      <c r="E197" s="420" t="s">
        <v>1422</v>
      </c>
      <c r="F197" s="421" t="s">
        <v>1423</v>
      </c>
      <c r="G197" s="420" t="s">
        <v>972</v>
      </c>
      <c r="H197" s="420" t="s">
        <v>973</v>
      </c>
      <c r="I197" s="422">
        <v>3414.62</v>
      </c>
      <c r="J197" s="422">
        <v>1</v>
      </c>
      <c r="K197" s="423">
        <v>3414.62</v>
      </c>
    </row>
    <row r="198" spans="1:11" ht="14.4" customHeight="1" x14ac:dyDescent="0.3">
      <c r="A198" s="418" t="s">
        <v>430</v>
      </c>
      <c r="B198" s="419" t="s">
        <v>431</v>
      </c>
      <c r="C198" s="420" t="s">
        <v>435</v>
      </c>
      <c r="D198" s="421" t="s">
        <v>553</v>
      </c>
      <c r="E198" s="420" t="s">
        <v>1422</v>
      </c>
      <c r="F198" s="421" t="s">
        <v>1423</v>
      </c>
      <c r="G198" s="420" t="s">
        <v>974</v>
      </c>
      <c r="H198" s="420" t="s">
        <v>975</v>
      </c>
      <c r="I198" s="422">
        <v>411.4</v>
      </c>
      <c r="J198" s="422">
        <v>1</v>
      </c>
      <c r="K198" s="423">
        <v>411.4</v>
      </c>
    </row>
    <row r="199" spans="1:11" ht="14.4" customHeight="1" x14ac:dyDescent="0.3">
      <c r="A199" s="418" t="s">
        <v>430</v>
      </c>
      <c r="B199" s="419" t="s">
        <v>431</v>
      </c>
      <c r="C199" s="420" t="s">
        <v>435</v>
      </c>
      <c r="D199" s="421" t="s">
        <v>553</v>
      </c>
      <c r="E199" s="420" t="s">
        <v>1422</v>
      </c>
      <c r="F199" s="421" t="s">
        <v>1423</v>
      </c>
      <c r="G199" s="420" t="s">
        <v>976</v>
      </c>
      <c r="H199" s="420" t="s">
        <v>977</v>
      </c>
      <c r="I199" s="422">
        <v>5929</v>
      </c>
      <c r="J199" s="422">
        <v>5</v>
      </c>
      <c r="K199" s="423">
        <v>29645</v>
      </c>
    </row>
    <row r="200" spans="1:11" ht="14.4" customHeight="1" x14ac:dyDescent="0.3">
      <c r="A200" s="418" t="s">
        <v>430</v>
      </c>
      <c r="B200" s="419" t="s">
        <v>431</v>
      </c>
      <c r="C200" s="420" t="s">
        <v>435</v>
      </c>
      <c r="D200" s="421" t="s">
        <v>553</v>
      </c>
      <c r="E200" s="420" t="s">
        <v>1422</v>
      </c>
      <c r="F200" s="421" t="s">
        <v>1423</v>
      </c>
      <c r="G200" s="420" t="s">
        <v>978</v>
      </c>
      <c r="H200" s="420" t="s">
        <v>979</v>
      </c>
      <c r="I200" s="422">
        <v>133.1</v>
      </c>
      <c r="J200" s="422">
        <v>5</v>
      </c>
      <c r="K200" s="423">
        <v>665.5</v>
      </c>
    </row>
    <row r="201" spans="1:11" ht="14.4" customHeight="1" x14ac:dyDescent="0.3">
      <c r="A201" s="418" t="s">
        <v>430</v>
      </c>
      <c r="B201" s="419" t="s">
        <v>431</v>
      </c>
      <c r="C201" s="420" t="s">
        <v>435</v>
      </c>
      <c r="D201" s="421" t="s">
        <v>553</v>
      </c>
      <c r="E201" s="420" t="s">
        <v>1422</v>
      </c>
      <c r="F201" s="421" t="s">
        <v>1423</v>
      </c>
      <c r="G201" s="420" t="s">
        <v>980</v>
      </c>
      <c r="H201" s="420" t="s">
        <v>981</v>
      </c>
      <c r="I201" s="422">
        <v>13.61</v>
      </c>
      <c r="J201" s="422">
        <v>1080</v>
      </c>
      <c r="K201" s="423">
        <v>14701.5</v>
      </c>
    </row>
    <row r="202" spans="1:11" ht="14.4" customHeight="1" x14ac:dyDescent="0.3">
      <c r="A202" s="418" t="s">
        <v>430</v>
      </c>
      <c r="B202" s="419" t="s">
        <v>431</v>
      </c>
      <c r="C202" s="420" t="s">
        <v>435</v>
      </c>
      <c r="D202" s="421" t="s">
        <v>553</v>
      </c>
      <c r="E202" s="420" t="s">
        <v>1422</v>
      </c>
      <c r="F202" s="421" t="s">
        <v>1423</v>
      </c>
      <c r="G202" s="420" t="s">
        <v>982</v>
      </c>
      <c r="H202" s="420" t="s">
        <v>983</v>
      </c>
      <c r="I202" s="422">
        <v>419.87</v>
      </c>
      <c r="J202" s="422">
        <v>14</v>
      </c>
      <c r="K202" s="423">
        <v>5878.1799999999994</v>
      </c>
    </row>
    <row r="203" spans="1:11" ht="14.4" customHeight="1" x14ac:dyDescent="0.3">
      <c r="A203" s="418" t="s">
        <v>430</v>
      </c>
      <c r="B203" s="419" t="s">
        <v>431</v>
      </c>
      <c r="C203" s="420" t="s">
        <v>435</v>
      </c>
      <c r="D203" s="421" t="s">
        <v>553</v>
      </c>
      <c r="E203" s="420" t="s">
        <v>1422</v>
      </c>
      <c r="F203" s="421" t="s">
        <v>1423</v>
      </c>
      <c r="G203" s="420" t="s">
        <v>984</v>
      </c>
      <c r="H203" s="420" t="s">
        <v>985</v>
      </c>
      <c r="I203" s="422">
        <v>5003.3440000000001</v>
      </c>
      <c r="J203" s="422">
        <v>5</v>
      </c>
      <c r="K203" s="423">
        <v>25016.720000000001</v>
      </c>
    </row>
    <row r="204" spans="1:11" ht="14.4" customHeight="1" x14ac:dyDescent="0.3">
      <c r="A204" s="418" t="s">
        <v>430</v>
      </c>
      <c r="B204" s="419" t="s">
        <v>431</v>
      </c>
      <c r="C204" s="420" t="s">
        <v>435</v>
      </c>
      <c r="D204" s="421" t="s">
        <v>553</v>
      </c>
      <c r="E204" s="420" t="s">
        <v>1422</v>
      </c>
      <c r="F204" s="421" t="s">
        <v>1423</v>
      </c>
      <c r="G204" s="420" t="s">
        <v>986</v>
      </c>
      <c r="H204" s="420" t="s">
        <v>987</v>
      </c>
      <c r="I204" s="422">
        <v>10676.15</v>
      </c>
      <c r="J204" s="422">
        <v>3</v>
      </c>
      <c r="K204" s="423">
        <v>31363.199999999997</v>
      </c>
    </row>
    <row r="205" spans="1:11" ht="14.4" customHeight="1" x14ac:dyDescent="0.3">
      <c r="A205" s="418" t="s">
        <v>430</v>
      </c>
      <c r="B205" s="419" t="s">
        <v>431</v>
      </c>
      <c r="C205" s="420" t="s">
        <v>435</v>
      </c>
      <c r="D205" s="421" t="s">
        <v>553</v>
      </c>
      <c r="E205" s="420" t="s">
        <v>1422</v>
      </c>
      <c r="F205" s="421" t="s">
        <v>1423</v>
      </c>
      <c r="G205" s="420" t="s">
        <v>988</v>
      </c>
      <c r="H205" s="420" t="s">
        <v>989</v>
      </c>
      <c r="I205" s="422">
        <v>7626.63</v>
      </c>
      <c r="J205" s="422">
        <v>8</v>
      </c>
      <c r="K205" s="423">
        <v>61013.04</v>
      </c>
    </row>
    <row r="206" spans="1:11" ht="14.4" customHeight="1" x14ac:dyDescent="0.3">
      <c r="A206" s="418" t="s">
        <v>430</v>
      </c>
      <c r="B206" s="419" t="s">
        <v>431</v>
      </c>
      <c r="C206" s="420" t="s">
        <v>435</v>
      </c>
      <c r="D206" s="421" t="s">
        <v>553</v>
      </c>
      <c r="E206" s="420" t="s">
        <v>1422</v>
      </c>
      <c r="F206" s="421" t="s">
        <v>1423</v>
      </c>
      <c r="G206" s="420" t="s">
        <v>990</v>
      </c>
      <c r="H206" s="420" t="s">
        <v>991</v>
      </c>
      <c r="I206" s="422">
        <v>8569.2199999999993</v>
      </c>
      <c r="J206" s="422">
        <v>4</v>
      </c>
      <c r="K206" s="423">
        <v>34276.879999999997</v>
      </c>
    </row>
    <row r="207" spans="1:11" ht="14.4" customHeight="1" x14ac:dyDescent="0.3">
      <c r="A207" s="418" t="s">
        <v>430</v>
      </c>
      <c r="B207" s="419" t="s">
        <v>431</v>
      </c>
      <c r="C207" s="420" t="s">
        <v>435</v>
      </c>
      <c r="D207" s="421" t="s">
        <v>553</v>
      </c>
      <c r="E207" s="420" t="s">
        <v>1422</v>
      </c>
      <c r="F207" s="421" t="s">
        <v>1423</v>
      </c>
      <c r="G207" s="420" t="s">
        <v>992</v>
      </c>
      <c r="H207" s="420" t="s">
        <v>993</v>
      </c>
      <c r="I207" s="422">
        <v>2752.75</v>
      </c>
      <c r="J207" s="422">
        <v>1</v>
      </c>
      <c r="K207" s="423">
        <v>2752.75</v>
      </c>
    </row>
    <row r="208" spans="1:11" ht="14.4" customHeight="1" x14ac:dyDescent="0.3">
      <c r="A208" s="418" t="s">
        <v>430</v>
      </c>
      <c r="B208" s="419" t="s">
        <v>431</v>
      </c>
      <c r="C208" s="420" t="s">
        <v>435</v>
      </c>
      <c r="D208" s="421" t="s">
        <v>553</v>
      </c>
      <c r="E208" s="420" t="s">
        <v>1422</v>
      </c>
      <c r="F208" s="421" t="s">
        <v>1423</v>
      </c>
      <c r="G208" s="420" t="s">
        <v>994</v>
      </c>
      <c r="H208" s="420" t="s">
        <v>995</v>
      </c>
      <c r="I208" s="422">
        <v>3630</v>
      </c>
      <c r="J208" s="422">
        <v>33</v>
      </c>
      <c r="K208" s="423">
        <v>119790</v>
      </c>
    </row>
    <row r="209" spans="1:11" ht="14.4" customHeight="1" x14ac:dyDescent="0.3">
      <c r="A209" s="418" t="s">
        <v>430</v>
      </c>
      <c r="B209" s="419" t="s">
        <v>431</v>
      </c>
      <c r="C209" s="420" t="s">
        <v>435</v>
      </c>
      <c r="D209" s="421" t="s">
        <v>553</v>
      </c>
      <c r="E209" s="420" t="s">
        <v>1422</v>
      </c>
      <c r="F209" s="421" t="s">
        <v>1423</v>
      </c>
      <c r="G209" s="420" t="s">
        <v>996</v>
      </c>
      <c r="H209" s="420" t="s">
        <v>997</v>
      </c>
      <c r="I209" s="422">
        <v>5003.3440000000001</v>
      </c>
      <c r="J209" s="422">
        <v>5</v>
      </c>
      <c r="K209" s="423">
        <v>25016.720000000001</v>
      </c>
    </row>
    <row r="210" spans="1:11" ht="14.4" customHeight="1" x14ac:dyDescent="0.3">
      <c r="A210" s="418" t="s">
        <v>430</v>
      </c>
      <c r="B210" s="419" t="s">
        <v>431</v>
      </c>
      <c r="C210" s="420" t="s">
        <v>435</v>
      </c>
      <c r="D210" s="421" t="s">
        <v>553</v>
      </c>
      <c r="E210" s="420" t="s">
        <v>1422</v>
      </c>
      <c r="F210" s="421" t="s">
        <v>1423</v>
      </c>
      <c r="G210" s="420" t="s">
        <v>998</v>
      </c>
      <c r="H210" s="420" t="s">
        <v>999</v>
      </c>
      <c r="I210" s="422">
        <v>3414.62</v>
      </c>
      <c r="J210" s="422">
        <v>1</v>
      </c>
      <c r="K210" s="423">
        <v>3414.62</v>
      </c>
    </row>
    <row r="211" spans="1:11" ht="14.4" customHeight="1" x14ac:dyDescent="0.3">
      <c r="A211" s="418" t="s">
        <v>430</v>
      </c>
      <c r="B211" s="419" t="s">
        <v>431</v>
      </c>
      <c r="C211" s="420" t="s">
        <v>435</v>
      </c>
      <c r="D211" s="421" t="s">
        <v>553</v>
      </c>
      <c r="E211" s="420" t="s">
        <v>1422</v>
      </c>
      <c r="F211" s="421" t="s">
        <v>1423</v>
      </c>
      <c r="G211" s="420" t="s">
        <v>1000</v>
      </c>
      <c r="H211" s="420" t="s">
        <v>1001</v>
      </c>
      <c r="I211" s="422">
        <v>492.495</v>
      </c>
      <c r="J211" s="422">
        <v>6</v>
      </c>
      <c r="K211" s="423">
        <v>2954.95</v>
      </c>
    </row>
    <row r="212" spans="1:11" ht="14.4" customHeight="1" x14ac:dyDescent="0.3">
      <c r="A212" s="418" t="s">
        <v>430</v>
      </c>
      <c r="B212" s="419" t="s">
        <v>431</v>
      </c>
      <c r="C212" s="420" t="s">
        <v>435</v>
      </c>
      <c r="D212" s="421" t="s">
        <v>553</v>
      </c>
      <c r="E212" s="420" t="s">
        <v>1422</v>
      </c>
      <c r="F212" s="421" t="s">
        <v>1423</v>
      </c>
      <c r="G212" s="420" t="s">
        <v>1002</v>
      </c>
      <c r="H212" s="420" t="s">
        <v>1003</v>
      </c>
      <c r="I212" s="422">
        <v>5003.3999999999996</v>
      </c>
      <c r="J212" s="422">
        <v>5</v>
      </c>
      <c r="K212" s="423">
        <v>25017</v>
      </c>
    </row>
    <row r="213" spans="1:11" ht="14.4" customHeight="1" x14ac:dyDescent="0.3">
      <c r="A213" s="418" t="s">
        <v>430</v>
      </c>
      <c r="B213" s="419" t="s">
        <v>431</v>
      </c>
      <c r="C213" s="420" t="s">
        <v>435</v>
      </c>
      <c r="D213" s="421" t="s">
        <v>553</v>
      </c>
      <c r="E213" s="420" t="s">
        <v>1422</v>
      </c>
      <c r="F213" s="421" t="s">
        <v>1423</v>
      </c>
      <c r="G213" s="420" t="s">
        <v>1004</v>
      </c>
      <c r="H213" s="420" t="s">
        <v>1005</v>
      </c>
      <c r="I213" s="422">
        <v>2541</v>
      </c>
      <c r="J213" s="422">
        <v>11</v>
      </c>
      <c r="K213" s="423">
        <v>27951</v>
      </c>
    </row>
    <row r="214" spans="1:11" ht="14.4" customHeight="1" x14ac:dyDescent="0.3">
      <c r="A214" s="418" t="s">
        <v>430</v>
      </c>
      <c r="B214" s="419" t="s">
        <v>431</v>
      </c>
      <c r="C214" s="420" t="s">
        <v>435</v>
      </c>
      <c r="D214" s="421" t="s">
        <v>553</v>
      </c>
      <c r="E214" s="420" t="s">
        <v>1422</v>
      </c>
      <c r="F214" s="421" t="s">
        <v>1423</v>
      </c>
      <c r="G214" s="420" t="s">
        <v>1006</v>
      </c>
      <c r="H214" s="420" t="s">
        <v>1007</v>
      </c>
      <c r="I214" s="422">
        <v>62.920000000000009</v>
      </c>
      <c r="J214" s="422">
        <v>34</v>
      </c>
      <c r="K214" s="423">
        <v>2139.2900000000004</v>
      </c>
    </row>
    <row r="215" spans="1:11" ht="14.4" customHeight="1" x14ac:dyDescent="0.3">
      <c r="A215" s="418" t="s">
        <v>430</v>
      </c>
      <c r="B215" s="419" t="s">
        <v>431</v>
      </c>
      <c r="C215" s="420" t="s">
        <v>435</v>
      </c>
      <c r="D215" s="421" t="s">
        <v>553</v>
      </c>
      <c r="E215" s="420" t="s">
        <v>1422</v>
      </c>
      <c r="F215" s="421" t="s">
        <v>1423</v>
      </c>
      <c r="G215" s="420" t="s">
        <v>1008</v>
      </c>
      <c r="H215" s="420" t="s">
        <v>1009</v>
      </c>
      <c r="I215" s="422">
        <v>4165</v>
      </c>
      <c r="J215" s="422">
        <v>2</v>
      </c>
      <c r="K215" s="423">
        <v>8330</v>
      </c>
    </row>
    <row r="216" spans="1:11" ht="14.4" customHeight="1" x14ac:dyDescent="0.3">
      <c r="A216" s="418" t="s">
        <v>430</v>
      </c>
      <c r="B216" s="419" t="s">
        <v>431</v>
      </c>
      <c r="C216" s="420" t="s">
        <v>435</v>
      </c>
      <c r="D216" s="421" t="s">
        <v>553</v>
      </c>
      <c r="E216" s="420" t="s">
        <v>1422</v>
      </c>
      <c r="F216" s="421" t="s">
        <v>1423</v>
      </c>
      <c r="G216" s="420" t="s">
        <v>1010</v>
      </c>
      <c r="H216" s="420" t="s">
        <v>1011</v>
      </c>
      <c r="I216" s="422">
        <v>2420</v>
      </c>
      <c r="J216" s="422">
        <v>18</v>
      </c>
      <c r="K216" s="423">
        <v>43560</v>
      </c>
    </row>
    <row r="217" spans="1:11" ht="14.4" customHeight="1" x14ac:dyDescent="0.3">
      <c r="A217" s="418" t="s">
        <v>430</v>
      </c>
      <c r="B217" s="419" t="s">
        <v>431</v>
      </c>
      <c r="C217" s="420" t="s">
        <v>435</v>
      </c>
      <c r="D217" s="421" t="s">
        <v>553</v>
      </c>
      <c r="E217" s="420" t="s">
        <v>1422</v>
      </c>
      <c r="F217" s="421" t="s">
        <v>1423</v>
      </c>
      <c r="G217" s="420" t="s">
        <v>1012</v>
      </c>
      <c r="H217" s="420" t="s">
        <v>1013</v>
      </c>
      <c r="I217" s="422">
        <v>5989.5</v>
      </c>
      <c r="J217" s="422">
        <v>6</v>
      </c>
      <c r="K217" s="423">
        <v>35937</v>
      </c>
    </row>
    <row r="218" spans="1:11" ht="14.4" customHeight="1" x14ac:dyDescent="0.3">
      <c r="A218" s="418" t="s">
        <v>430</v>
      </c>
      <c r="B218" s="419" t="s">
        <v>431</v>
      </c>
      <c r="C218" s="420" t="s">
        <v>435</v>
      </c>
      <c r="D218" s="421" t="s">
        <v>553</v>
      </c>
      <c r="E218" s="420" t="s">
        <v>1422</v>
      </c>
      <c r="F218" s="421" t="s">
        <v>1423</v>
      </c>
      <c r="G218" s="420" t="s">
        <v>1014</v>
      </c>
      <c r="H218" s="420" t="s">
        <v>1015</v>
      </c>
      <c r="I218" s="422">
        <v>7839.59</v>
      </c>
      <c r="J218" s="422">
        <v>4</v>
      </c>
      <c r="K218" s="423">
        <v>31358.36</v>
      </c>
    </row>
    <row r="219" spans="1:11" ht="14.4" customHeight="1" x14ac:dyDescent="0.3">
      <c r="A219" s="418" t="s">
        <v>430</v>
      </c>
      <c r="B219" s="419" t="s">
        <v>431</v>
      </c>
      <c r="C219" s="420" t="s">
        <v>435</v>
      </c>
      <c r="D219" s="421" t="s">
        <v>553</v>
      </c>
      <c r="E219" s="420" t="s">
        <v>1422</v>
      </c>
      <c r="F219" s="421" t="s">
        <v>1423</v>
      </c>
      <c r="G219" s="420" t="s">
        <v>1016</v>
      </c>
      <c r="H219" s="420" t="s">
        <v>1017</v>
      </c>
      <c r="I219" s="422">
        <v>18.139999999999997</v>
      </c>
      <c r="J219" s="422">
        <v>1320</v>
      </c>
      <c r="K219" s="423">
        <v>23942.049999999996</v>
      </c>
    </row>
    <row r="220" spans="1:11" ht="14.4" customHeight="1" x14ac:dyDescent="0.3">
      <c r="A220" s="418" t="s">
        <v>430</v>
      </c>
      <c r="B220" s="419" t="s">
        <v>431</v>
      </c>
      <c r="C220" s="420" t="s">
        <v>435</v>
      </c>
      <c r="D220" s="421" t="s">
        <v>553</v>
      </c>
      <c r="E220" s="420" t="s">
        <v>1422</v>
      </c>
      <c r="F220" s="421" t="s">
        <v>1423</v>
      </c>
      <c r="G220" s="420" t="s">
        <v>1018</v>
      </c>
      <c r="H220" s="420" t="s">
        <v>1019</v>
      </c>
      <c r="I220" s="422">
        <v>5003.3440000000001</v>
      </c>
      <c r="J220" s="422">
        <v>5</v>
      </c>
      <c r="K220" s="423">
        <v>25016.720000000001</v>
      </c>
    </row>
    <row r="221" spans="1:11" ht="14.4" customHeight="1" x14ac:dyDescent="0.3">
      <c r="A221" s="418" t="s">
        <v>430</v>
      </c>
      <c r="B221" s="419" t="s">
        <v>431</v>
      </c>
      <c r="C221" s="420" t="s">
        <v>435</v>
      </c>
      <c r="D221" s="421" t="s">
        <v>553</v>
      </c>
      <c r="E221" s="420" t="s">
        <v>1422</v>
      </c>
      <c r="F221" s="421" t="s">
        <v>1423</v>
      </c>
      <c r="G221" s="420" t="s">
        <v>1020</v>
      </c>
      <c r="H221" s="420" t="s">
        <v>1021</v>
      </c>
      <c r="I221" s="422">
        <v>7008.32</v>
      </c>
      <c r="J221" s="422">
        <v>12</v>
      </c>
      <c r="K221" s="423">
        <v>84099.839999999997</v>
      </c>
    </row>
    <row r="222" spans="1:11" ht="14.4" customHeight="1" x14ac:dyDescent="0.3">
      <c r="A222" s="418" t="s">
        <v>430</v>
      </c>
      <c r="B222" s="419" t="s">
        <v>431</v>
      </c>
      <c r="C222" s="420" t="s">
        <v>435</v>
      </c>
      <c r="D222" s="421" t="s">
        <v>553</v>
      </c>
      <c r="E222" s="420" t="s">
        <v>1422</v>
      </c>
      <c r="F222" s="421" t="s">
        <v>1423</v>
      </c>
      <c r="G222" s="420" t="s">
        <v>1022</v>
      </c>
      <c r="H222" s="420" t="s">
        <v>1023</v>
      </c>
      <c r="I222" s="422">
        <v>3414.62</v>
      </c>
      <c r="J222" s="422">
        <v>1</v>
      </c>
      <c r="K222" s="423">
        <v>3414.62</v>
      </c>
    </row>
    <row r="223" spans="1:11" ht="14.4" customHeight="1" x14ac:dyDescent="0.3">
      <c r="A223" s="418" t="s">
        <v>430</v>
      </c>
      <c r="B223" s="419" t="s">
        <v>431</v>
      </c>
      <c r="C223" s="420" t="s">
        <v>435</v>
      </c>
      <c r="D223" s="421" t="s">
        <v>553</v>
      </c>
      <c r="E223" s="420" t="s">
        <v>1422</v>
      </c>
      <c r="F223" s="421" t="s">
        <v>1423</v>
      </c>
      <c r="G223" s="420" t="s">
        <v>1024</v>
      </c>
      <c r="H223" s="420" t="s">
        <v>1025</v>
      </c>
      <c r="I223" s="422">
        <v>8985.4599999999991</v>
      </c>
      <c r="J223" s="422">
        <v>6</v>
      </c>
      <c r="K223" s="423">
        <v>53912.759999999995</v>
      </c>
    </row>
    <row r="224" spans="1:11" ht="14.4" customHeight="1" x14ac:dyDescent="0.3">
      <c r="A224" s="418" t="s">
        <v>430</v>
      </c>
      <c r="B224" s="419" t="s">
        <v>431</v>
      </c>
      <c r="C224" s="420" t="s">
        <v>435</v>
      </c>
      <c r="D224" s="421" t="s">
        <v>553</v>
      </c>
      <c r="E224" s="420" t="s">
        <v>1422</v>
      </c>
      <c r="F224" s="421" t="s">
        <v>1423</v>
      </c>
      <c r="G224" s="420" t="s">
        <v>1026</v>
      </c>
      <c r="H224" s="420" t="s">
        <v>1027</v>
      </c>
      <c r="I224" s="422">
        <v>411.4</v>
      </c>
      <c r="J224" s="422">
        <v>1</v>
      </c>
      <c r="K224" s="423">
        <v>411.4</v>
      </c>
    </row>
    <row r="225" spans="1:11" ht="14.4" customHeight="1" x14ac:dyDescent="0.3">
      <c r="A225" s="418" t="s">
        <v>430</v>
      </c>
      <c r="B225" s="419" t="s">
        <v>431</v>
      </c>
      <c r="C225" s="420" t="s">
        <v>435</v>
      </c>
      <c r="D225" s="421" t="s">
        <v>553</v>
      </c>
      <c r="E225" s="420" t="s">
        <v>1422</v>
      </c>
      <c r="F225" s="421" t="s">
        <v>1423</v>
      </c>
      <c r="G225" s="420" t="s">
        <v>1028</v>
      </c>
      <c r="H225" s="420" t="s">
        <v>1029</v>
      </c>
      <c r="I225" s="422">
        <v>6594.5</v>
      </c>
      <c r="J225" s="422">
        <v>5</v>
      </c>
      <c r="K225" s="423">
        <v>32972.5</v>
      </c>
    </row>
    <row r="226" spans="1:11" ht="14.4" customHeight="1" x14ac:dyDescent="0.3">
      <c r="A226" s="418" t="s">
        <v>430</v>
      </c>
      <c r="B226" s="419" t="s">
        <v>431</v>
      </c>
      <c r="C226" s="420" t="s">
        <v>435</v>
      </c>
      <c r="D226" s="421" t="s">
        <v>553</v>
      </c>
      <c r="E226" s="420" t="s">
        <v>1422</v>
      </c>
      <c r="F226" s="421" t="s">
        <v>1423</v>
      </c>
      <c r="G226" s="420" t="s">
        <v>1030</v>
      </c>
      <c r="H226" s="420" t="s">
        <v>1031</v>
      </c>
      <c r="I226" s="422">
        <v>3926.45</v>
      </c>
      <c r="J226" s="422">
        <v>2</v>
      </c>
      <c r="K226" s="423">
        <v>7852.9</v>
      </c>
    </row>
    <row r="227" spans="1:11" ht="14.4" customHeight="1" x14ac:dyDescent="0.3">
      <c r="A227" s="418" t="s">
        <v>430</v>
      </c>
      <c r="B227" s="419" t="s">
        <v>431</v>
      </c>
      <c r="C227" s="420" t="s">
        <v>435</v>
      </c>
      <c r="D227" s="421" t="s">
        <v>553</v>
      </c>
      <c r="E227" s="420" t="s">
        <v>1422</v>
      </c>
      <c r="F227" s="421" t="s">
        <v>1423</v>
      </c>
      <c r="G227" s="420" t="s">
        <v>1032</v>
      </c>
      <c r="H227" s="420" t="s">
        <v>1033</v>
      </c>
      <c r="I227" s="422">
        <v>24049</v>
      </c>
      <c r="J227" s="422">
        <v>2</v>
      </c>
      <c r="K227" s="423">
        <v>48098</v>
      </c>
    </row>
    <row r="228" spans="1:11" ht="14.4" customHeight="1" x14ac:dyDescent="0.3">
      <c r="A228" s="418" t="s">
        <v>430</v>
      </c>
      <c r="B228" s="419" t="s">
        <v>431</v>
      </c>
      <c r="C228" s="420" t="s">
        <v>435</v>
      </c>
      <c r="D228" s="421" t="s">
        <v>553</v>
      </c>
      <c r="E228" s="420" t="s">
        <v>1422</v>
      </c>
      <c r="F228" s="421" t="s">
        <v>1423</v>
      </c>
      <c r="G228" s="420" t="s">
        <v>1034</v>
      </c>
      <c r="H228" s="420" t="s">
        <v>1035</v>
      </c>
      <c r="I228" s="422">
        <v>274.66000000000003</v>
      </c>
      <c r="J228" s="422">
        <v>61</v>
      </c>
      <c r="K228" s="423">
        <v>16754.649999999998</v>
      </c>
    </row>
    <row r="229" spans="1:11" ht="14.4" customHeight="1" x14ac:dyDescent="0.3">
      <c r="A229" s="418" t="s">
        <v>430</v>
      </c>
      <c r="B229" s="419" t="s">
        <v>431</v>
      </c>
      <c r="C229" s="420" t="s">
        <v>435</v>
      </c>
      <c r="D229" s="421" t="s">
        <v>553</v>
      </c>
      <c r="E229" s="420" t="s">
        <v>1422</v>
      </c>
      <c r="F229" s="421" t="s">
        <v>1423</v>
      </c>
      <c r="G229" s="420" t="s">
        <v>1036</v>
      </c>
      <c r="H229" s="420" t="s">
        <v>1037</v>
      </c>
      <c r="I229" s="422">
        <v>274.66000000000003</v>
      </c>
      <c r="J229" s="422">
        <v>2</v>
      </c>
      <c r="K229" s="423">
        <v>549.32000000000005</v>
      </c>
    </row>
    <row r="230" spans="1:11" ht="14.4" customHeight="1" x14ac:dyDescent="0.3">
      <c r="A230" s="418" t="s">
        <v>430</v>
      </c>
      <c r="B230" s="419" t="s">
        <v>431</v>
      </c>
      <c r="C230" s="420" t="s">
        <v>435</v>
      </c>
      <c r="D230" s="421" t="s">
        <v>553</v>
      </c>
      <c r="E230" s="420" t="s">
        <v>1422</v>
      </c>
      <c r="F230" s="421" t="s">
        <v>1423</v>
      </c>
      <c r="G230" s="420" t="s">
        <v>1038</v>
      </c>
      <c r="H230" s="420" t="s">
        <v>1039</v>
      </c>
      <c r="I230" s="422">
        <v>13124.87</v>
      </c>
      <c r="J230" s="422">
        <v>3</v>
      </c>
      <c r="K230" s="423">
        <v>39374.61</v>
      </c>
    </row>
    <row r="231" spans="1:11" ht="14.4" customHeight="1" x14ac:dyDescent="0.3">
      <c r="A231" s="418" t="s">
        <v>430</v>
      </c>
      <c r="B231" s="419" t="s">
        <v>431</v>
      </c>
      <c r="C231" s="420" t="s">
        <v>435</v>
      </c>
      <c r="D231" s="421" t="s">
        <v>553</v>
      </c>
      <c r="E231" s="420" t="s">
        <v>1422</v>
      </c>
      <c r="F231" s="421" t="s">
        <v>1423</v>
      </c>
      <c r="G231" s="420" t="s">
        <v>1040</v>
      </c>
      <c r="H231" s="420" t="s">
        <v>1041</v>
      </c>
      <c r="I231" s="422">
        <v>492.5</v>
      </c>
      <c r="J231" s="422">
        <v>6</v>
      </c>
      <c r="K231" s="423">
        <v>2954.99</v>
      </c>
    </row>
    <row r="232" spans="1:11" ht="14.4" customHeight="1" x14ac:dyDescent="0.3">
      <c r="A232" s="418" t="s">
        <v>430</v>
      </c>
      <c r="B232" s="419" t="s">
        <v>431</v>
      </c>
      <c r="C232" s="420" t="s">
        <v>435</v>
      </c>
      <c r="D232" s="421" t="s">
        <v>553</v>
      </c>
      <c r="E232" s="420" t="s">
        <v>1422</v>
      </c>
      <c r="F232" s="421" t="s">
        <v>1423</v>
      </c>
      <c r="G232" s="420" t="s">
        <v>1042</v>
      </c>
      <c r="H232" s="420" t="s">
        <v>1043</v>
      </c>
      <c r="I232" s="422">
        <v>3336.1428571428573</v>
      </c>
      <c r="J232" s="422">
        <v>14</v>
      </c>
      <c r="K232" s="423">
        <v>46706</v>
      </c>
    </row>
    <row r="233" spans="1:11" ht="14.4" customHeight="1" x14ac:dyDescent="0.3">
      <c r="A233" s="418" t="s">
        <v>430</v>
      </c>
      <c r="B233" s="419" t="s">
        <v>431</v>
      </c>
      <c r="C233" s="420" t="s">
        <v>435</v>
      </c>
      <c r="D233" s="421" t="s">
        <v>553</v>
      </c>
      <c r="E233" s="420" t="s">
        <v>1422</v>
      </c>
      <c r="F233" s="421" t="s">
        <v>1423</v>
      </c>
      <c r="G233" s="420" t="s">
        <v>1044</v>
      </c>
      <c r="H233" s="420" t="s">
        <v>1045</v>
      </c>
      <c r="I233" s="422">
        <v>3414.62</v>
      </c>
      <c r="J233" s="422">
        <v>1</v>
      </c>
      <c r="K233" s="423">
        <v>3414.62</v>
      </c>
    </row>
    <row r="234" spans="1:11" ht="14.4" customHeight="1" x14ac:dyDescent="0.3">
      <c r="A234" s="418" t="s">
        <v>430</v>
      </c>
      <c r="B234" s="419" t="s">
        <v>431</v>
      </c>
      <c r="C234" s="420" t="s">
        <v>435</v>
      </c>
      <c r="D234" s="421" t="s">
        <v>553</v>
      </c>
      <c r="E234" s="420" t="s">
        <v>1422</v>
      </c>
      <c r="F234" s="421" t="s">
        <v>1423</v>
      </c>
      <c r="G234" s="420" t="s">
        <v>1046</v>
      </c>
      <c r="H234" s="420" t="s">
        <v>1047</v>
      </c>
      <c r="I234" s="422">
        <v>492.49666666666667</v>
      </c>
      <c r="J234" s="422">
        <v>6</v>
      </c>
      <c r="K234" s="423">
        <v>2954.9700000000003</v>
      </c>
    </row>
    <row r="235" spans="1:11" ht="14.4" customHeight="1" x14ac:dyDescent="0.3">
      <c r="A235" s="418" t="s">
        <v>430</v>
      </c>
      <c r="B235" s="419" t="s">
        <v>431</v>
      </c>
      <c r="C235" s="420" t="s">
        <v>435</v>
      </c>
      <c r="D235" s="421" t="s">
        <v>553</v>
      </c>
      <c r="E235" s="420" t="s">
        <v>1422</v>
      </c>
      <c r="F235" s="421" t="s">
        <v>1423</v>
      </c>
      <c r="G235" s="420" t="s">
        <v>1048</v>
      </c>
      <c r="H235" s="420" t="s">
        <v>1049</v>
      </c>
      <c r="I235" s="422">
        <v>13103.09</v>
      </c>
      <c r="J235" s="422">
        <v>2</v>
      </c>
      <c r="K235" s="423">
        <v>26206.18</v>
      </c>
    </row>
    <row r="236" spans="1:11" ht="14.4" customHeight="1" x14ac:dyDescent="0.3">
      <c r="A236" s="418" t="s">
        <v>430</v>
      </c>
      <c r="B236" s="419" t="s">
        <v>431</v>
      </c>
      <c r="C236" s="420" t="s">
        <v>435</v>
      </c>
      <c r="D236" s="421" t="s">
        <v>553</v>
      </c>
      <c r="E236" s="420" t="s">
        <v>1422</v>
      </c>
      <c r="F236" s="421" t="s">
        <v>1423</v>
      </c>
      <c r="G236" s="420" t="s">
        <v>1050</v>
      </c>
      <c r="H236" s="420" t="s">
        <v>1051</v>
      </c>
      <c r="I236" s="422">
        <v>1742.4</v>
      </c>
      <c r="J236" s="422">
        <v>2</v>
      </c>
      <c r="K236" s="423">
        <v>3484.8</v>
      </c>
    </row>
    <row r="237" spans="1:11" ht="14.4" customHeight="1" x14ac:dyDescent="0.3">
      <c r="A237" s="418" t="s">
        <v>430</v>
      </c>
      <c r="B237" s="419" t="s">
        <v>431</v>
      </c>
      <c r="C237" s="420" t="s">
        <v>435</v>
      </c>
      <c r="D237" s="421" t="s">
        <v>553</v>
      </c>
      <c r="E237" s="420" t="s">
        <v>1422</v>
      </c>
      <c r="F237" s="421" t="s">
        <v>1423</v>
      </c>
      <c r="G237" s="420" t="s">
        <v>1052</v>
      </c>
      <c r="H237" s="420" t="s">
        <v>1053</v>
      </c>
      <c r="I237" s="422">
        <v>3414.62</v>
      </c>
      <c r="J237" s="422">
        <v>1</v>
      </c>
      <c r="K237" s="423">
        <v>3414.62</v>
      </c>
    </row>
    <row r="238" spans="1:11" ht="14.4" customHeight="1" x14ac:dyDescent="0.3">
      <c r="A238" s="418" t="s">
        <v>430</v>
      </c>
      <c r="B238" s="419" t="s">
        <v>431</v>
      </c>
      <c r="C238" s="420" t="s">
        <v>435</v>
      </c>
      <c r="D238" s="421" t="s">
        <v>553</v>
      </c>
      <c r="E238" s="420" t="s">
        <v>1422</v>
      </c>
      <c r="F238" s="421" t="s">
        <v>1423</v>
      </c>
      <c r="G238" s="420" t="s">
        <v>1054</v>
      </c>
      <c r="H238" s="420" t="s">
        <v>1055</v>
      </c>
      <c r="I238" s="422">
        <v>33.659999999999982</v>
      </c>
      <c r="J238" s="422">
        <v>3360</v>
      </c>
      <c r="K238" s="423">
        <v>113104.97000000006</v>
      </c>
    </row>
    <row r="239" spans="1:11" ht="14.4" customHeight="1" x14ac:dyDescent="0.3">
      <c r="A239" s="418" t="s">
        <v>430</v>
      </c>
      <c r="B239" s="419" t="s">
        <v>431</v>
      </c>
      <c r="C239" s="420" t="s">
        <v>435</v>
      </c>
      <c r="D239" s="421" t="s">
        <v>553</v>
      </c>
      <c r="E239" s="420" t="s">
        <v>1422</v>
      </c>
      <c r="F239" s="421" t="s">
        <v>1423</v>
      </c>
      <c r="G239" s="420" t="s">
        <v>1056</v>
      </c>
      <c r="H239" s="420" t="s">
        <v>1057</v>
      </c>
      <c r="I239" s="422">
        <v>492.5</v>
      </c>
      <c r="J239" s="422">
        <v>6</v>
      </c>
      <c r="K239" s="423">
        <v>2954.99</v>
      </c>
    </row>
    <row r="240" spans="1:11" ht="14.4" customHeight="1" x14ac:dyDescent="0.3">
      <c r="A240" s="418" t="s">
        <v>430</v>
      </c>
      <c r="B240" s="419" t="s">
        <v>431</v>
      </c>
      <c r="C240" s="420" t="s">
        <v>435</v>
      </c>
      <c r="D240" s="421" t="s">
        <v>553</v>
      </c>
      <c r="E240" s="420" t="s">
        <v>1422</v>
      </c>
      <c r="F240" s="421" t="s">
        <v>1423</v>
      </c>
      <c r="G240" s="420" t="s">
        <v>1058</v>
      </c>
      <c r="H240" s="420" t="s">
        <v>1059</v>
      </c>
      <c r="I240" s="422">
        <v>274.72500000000002</v>
      </c>
      <c r="J240" s="422">
        <v>5</v>
      </c>
      <c r="K240" s="423">
        <v>1373.66</v>
      </c>
    </row>
    <row r="241" spans="1:11" ht="14.4" customHeight="1" x14ac:dyDescent="0.3">
      <c r="A241" s="418" t="s">
        <v>430</v>
      </c>
      <c r="B241" s="419" t="s">
        <v>431</v>
      </c>
      <c r="C241" s="420" t="s">
        <v>435</v>
      </c>
      <c r="D241" s="421" t="s">
        <v>553</v>
      </c>
      <c r="E241" s="420" t="s">
        <v>1422</v>
      </c>
      <c r="F241" s="421" t="s">
        <v>1423</v>
      </c>
      <c r="G241" s="420" t="s">
        <v>1060</v>
      </c>
      <c r="H241" s="420" t="s">
        <v>1061</v>
      </c>
      <c r="I241" s="422">
        <v>2117.5</v>
      </c>
      <c r="J241" s="422">
        <v>1</v>
      </c>
      <c r="K241" s="423">
        <v>2117.5</v>
      </c>
    </row>
    <row r="242" spans="1:11" ht="14.4" customHeight="1" x14ac:dyDescent="0.3">
      <c r="A242" s="418" t="s">
        <v>430</v>
      </c>
      <c r="B242" s="419" t="s">
        <v>431</v>
      </c>
      <c r="C242" s="420" t="s">
        <v>435</v>
      </c>
      <c r="D242" s="421" t="s">
        <v>553</v>
      </c>
      <c r="E242" s="420" t="s">
        <v>1422</v>
      </c>
      <c r="F242" s="421" t="s">
        <v>1423</v>
      </c>
      <c r="G242" s="420" t="s">
        <v>1062</v>
      </c>
      <c r="H242" s="420" t="s">
        <v>1063</v>
      </c>
      <c r="I242" s="422">
        <v>2117.5</v>
      </c>
      <c r="J242" s="422">
        <v>1</v>
      </c>
      <c r="K242" s="423">
        <v>2117.5</v>
      </c>
    </row>
    <row r="243" spans="1:11" ht="14.4" customHeight="1" x14ac:dyDescent="0.3">
      <c r="A243" s="418" t="s">
        <v>430</v>
      </c>
      <c r="B243" s="419" t="s">
        <v>431</v>
      </c>
      <c r="C243" s="420" t="s">
        <v>435</v>
      </c>
      <c r="D243" s="421" t="s">
        <v>553</v>
      </c>
      <c r="E243" s="420" t="s">
        <v>1422</v>
      </c>
      <c r="F243" s="421" t="s">
        <v>1423</v>
      </c>
      <c r="G243" s="420" t="s">
        <v>1064</v>
      </c>
      <c r="H243" s="420" t="s">
        <v>1065</v>
      </c>
      <c r="I243" s="422">
        <v>133.1</v>
      </c>
      <c r="J243" s="422">
        <v>5</v>
      </c>
      <c r="K243" s="423">
        <v>665.5</v>
      </c>
    </row>
    <row r="244" spans="1:11" ht="14.4" customHeight="1" x14ac:dyDescent="0.3">
      <c r="A244" s="418" t="s">
        <v>430</v>
      </c>
      <c r="B244" s="419" t="s">
        <v>431</v>
      </c>
      <c r="C244" s="420" t="s">
        <v>435</v>
      </c>
      <c r="D244" s="421" t="s">
        <v>553</v>
      </c>
      <c r="E244" s="420" t="s">
        <v>1422</v>
      </c>
      <c r="F244" s="421" t="s">
        <v>1423</v>
      </c>
      <c r="G244" s="420" t="s">
        <v>1066</v>
      </c>
      <c r="H244" s="420" t="s">
        <v>1067</v>
      </c>
      <c r="I244" s="422">
        <v>17.63</v>
      </c>
      <c r="J244" s="422">
        <v>140</v>
      </c>
      <c r="K244" s="423">
        <v>2468.1499999999996</v>
      </c>
    </row>
    <row r="245" spans="1:11" ht="14.4" customHeight="1" x14ac:dyDescent="0.3">
      <c r="A245" s="418" t="s">
        <v>430</v>
      </c>
      <c r="B245" s="419" t="s">
        <v>431</v>
      </c>
      <c r="C245" s="420" t="s">
        <v>435</v>
      </c>
      <c r="D245" s="421" t="s">
        <v>553</v>
      </c>
      <c r="E245" s="420" t="s">
        <v>1422</v>
      </c>
      <c r="F245" s="421" t="s">
        <v>1423</v>
      </c>
      <c r="G245" s="420" t="s">
        <v>1068</v>
      </c>
      <c r="H245" s="420" t="s">
        <v>1069</v>
      </c>
      <c r="I245" s="422">
        <v>3223.67</v>
      </c>
      <c r="J245" s="422">
        <v>6</v>
      </c>
      <c r="K245" s="423">
        <v>19342</v>
      </c>
    </row>
    <row r="246" spans="1:11" ht="14.4" customHeight="1" x14ac:dyDescent="0.3">
      <c r="A246" s="418" t="s">
        <v>430</v>
      </c>
      <c r="B246" s="419" t="s">
        <v>431</v>
      </c>
      <c r="C246" s="420" t="s">
        <v>435</v>
      </c>
      <c r="D246" s="421" t="s">
        <v>553</v>
      </c>
      <c r="E246" s="420" t="s">
        <v>1422</v>
      </c>
      <c r="F246" s="421" t="s">
        <v>1423</v>
      </c>
      <c r="G246" s="420" t="s">
        <v>1070</v>
      </c>
      <c r="H246" s="420" t="s">
        <v>1071</v>
      </c>
      <c r="I246" s="422">
        <v>492.3775</v>
      </c>
      <c r="J246" s="422">
        <v>6</v>
      </c>
      <c r="K246" s="423">
        <v>2954.51</v>
      </c>
    </row>
    <row r="247" spans="1:11" ht="14.4" customHeight="1" x14ac:dyDescent="0.3">
      <c r="A247" s="418" t="s">
        <v>430</v>
      </c>
      <c r="B247" s="419" t="s">
        <v>431</v>
      </c>
      <c r="C247" s="420" t="s">
        <v>435</v>
      </c>
      <c r="D247" s="421" t="s">
        <v>553</v>
      </c>
      <c r="E247" s="420" t="s">
        <v>1422</v>
      </c>
      <c r="F247" s="421" t="s">
        <v>1423</v>
      </c>
      <c r="G247" s="420" t="s">
        <v>1072</v>
      </c>
      <c r="H247" s="420" t="s">
        <v>1073</v>
      </c>
      <c r="I247" s="422">
        <v>8569.2199999999993</v>
      </c>
      <c r="J247" s="422">
        <v>2</v>
      </c>
      <c r="K247" s="423">
        <v>17138.439999999999</v>
      </c>
    </row>
    <row r="248" spans="1:11" ht="14.4" customHeight="1" x14ac:dyDescent="0.3">
      <c r="A248" s="418" t="s">
        <v>430</v>
      </c>
      <c r="B248" s="419" t="s">
        <v>431</v>
      </c>
      <c r="C248" s="420" t="s">
        <v>435</v>
      </c>
      <c r="D248" s="421" t="s">
        <v>553</v>
      </c>
      <c r="E248" s="420" t="s">
        <v>1422</v>
      </c>
      <c r="F248" s="421" t="s">
        <v>1423</v>
      </c>
      <c r="G248" s="420" t="s">
        <v>1074</v>
      </c>
      <c r="H248" s="420" t="s">
        <v>1075</v>
      </c>
      <c r="I248" s="422">
        <v>4686.33</v>
      </c>
      <c r="J248" s="422">
        <v>1</v>
      </c>
      <c r="K248" s="423">
        <v>4686.33</v>
      </c>
    </row>
    <row r="249" spans="1:11" ht="14.4" customHeight="1" x14ac:dyDescent="0.3">
      <c r="A249" s="418" t="s">
        <v>430</v>
      </c>
      <c r="B249" s="419" t="s">
        <v>431</v>
      </c>
      <c r="C249" s="420" t="s">
        <v>435</v>
      </c>
      <c r="D249" s="421" t="s">
        <v>553</v>
      </c>
      <c r="E249" s="420" t="s">
        <v>1422</v>
      </c>
      <c r="F249" s="421" t="s">
        <v>1423</v>
      </c>
      <c r="G249" s="420" t="s">
        <v>1076</v>
      </c>
      <c r="H249" s="420" t="s">
        <v>1077</v>
      </c>
      <c r="I249" s="422">
        <v>42.356666666666662</v>
      </c>
      <c r="J249" s="422">
        <v>3</v>
      </c>
      <c r="K249" s="423">
        <v>127.07</v>
      </c>
    </row>
    <row r="250" spans="1:11" ht="14.4" customHeight="1" x14ac:dyDescent="0.3">
      <c r="A250" s="418" t="s">
        <v>430</v>
      </c>
      <c r="B250" s="419" t="s">
        <v>431</v>
      </c>
      <c r="C250" s="420" t="s">
        <v>435</v>
      </c>
      <c r="D250" s="421" t="s">
        <v>553</v>
      </c>
      <c r="E250" s="420" t="s">
        <v>1422</v>
      </c>
      <c r="F250" s="421" t="s">
        <v>1423</v>
      </c>
      <c r="G250" s="420" t="s">
        <v>1078</v>
      </c>
      <c r="H250" s="420" t="s">
        <v>1079</v>
      </c>
      <c r="I250" s="422">
        <v>115.235</v>
      </c>
      <c r="J250" s="422">
        <v>8</v>
      </c>
      <c r="K250" s="423">
        <v>921.41000000000008</v>
      </c>
    </row>
    <row r="251" spans="1:11" ht="14.4" customHeight="1" x14ac:dyDescent="0.3">
      <c r="A251" s="418" t="s">
        <v>430</v>
      </c>
      <c r="B251" s="419" t="s">
        <v>431</v>
      </c>
      <c r="C251" s="420" t="s">
        <v>435</v>
      </c>
      <c r="D251" s="421" t="s">
        <v>553</v>
      </c>
      <c r="E251" s="420" t="s">
        <v>1422</v>
      </c>
      <c r="F251" s="421" t="s">
        <v>1423</v>
      </c>
      <c r="G251" s="420" t="s">
        <v>1080</v>
      </c>
      <c r="H251" s="420" t="s">
        <v>1081</v>
      </c>
      <c r="I251" s="422">
        <v>1076.9000000000001</v>
      </c>
      <c r="J251" s="422">
        <v>4</v>
      </c>
      <c r="K251" s="423">
        <v>4307.6000000000004</v>
      </c>
    </row>
    <row r="252" spans="1:11" ht="14.4" customHeight="1" x14ac:dyDescent="0.3">
      <c r="A252" s="418" t="s">
        <v>430</v>
      </c>
      <c r="B252" s="419" t="s">
        <v>431</v>
      </c>
      <c r="C252" s="420" t="s">
        <v>435</v>
      </c>
      <c r="D252" s="421" t="s">
        <v>553</v>
      </c>
      <c r="E252" s="420" t="s">
        <v>1422</v>
      </c>
      <c r="F252" s="421" t="s">
        <v>1423</v>
      </c>
      <c r="G252" s="420" t="s">
        <v>1082</v>
      </c>
      <c r="H252" s="420" t="s">
        <v>1083</v>
      </c>
      <c r="I252" s="422">
        <v>16740</v>
      </c>
      <c r="J252" s="422">
        <v>1</v>
      </c>
      <c r="K252" s="423">
        <v>16740</v>
      </c>
    </row>
    <row r="253" spans="1:11" ht="14.4" customHeight="1" x14ac:dyDescent="0.3">
      <c r="A253" s="418" t="s">
        <v>430</v>
      </c>
      <c r="B253" s="419" t="s">
        <v>431</v>
      </c>
      <c r="C253" s="420" t="s">
        <v>435</v>
      </c>
      <c r="D253" s="421" t="s">
        <v>553</v>
      </c>
      <c r="E253" s="420" t="s">
        <v>1422</v>
      </c>
      <c r="F253" s="421" t="s">
        <v>1423</v>
      </c>
      <c r="G253" s="420" t="s">
        <v>1084</v>
      </c>
      <c r="H253" s="420" t="s">
        <v>1085</v>
      </c>
      <c r="I253" s="422">
        <v>2420</v>
      </c>
      <c r="J253" s="422">
        <v>18</v>
      </c>
      <c r="K253" s="423">
        <v>43560</v>
      </c>
    </row>
    <row r="254" spans="1:11" ht="14.4" customHeight="1" x14ac:dyDescent="0.3">
      <c r="A254" s="418" t="s">
        <v>430</v>
      </c>
      <c r="B254" s="419" t="s">
        <v>431</v>
      </c>
      <c r="C254" s="420" t="s">
        <v>435</v>
      </c>
      <c r="D254" s="421" t="s">
        <v>553</v>
      </c>
      <c r="E254" s="420" t="s">
        <v>1422</v>
      </c>
      <c r="F254" s="421" t="s">
        <v>1423</v>
      </c>
      <c r="G254" s="420" t="s">
        <v>1086</v>
      </c>
      <c r="H254" s="420" t="s">
        <v>1087</v>
      </c>
      <c r="I254" s="422">
        <v>9196</v>
      </c>
      <c r="J254" s="422">
        <v>6</v>
      </c>
      <c r="K254" s="423">
        <v>55176</v>
      </c>
    </row>
    <row r="255" spans="1:11" ht="14.4" customHeight="1" x14ac:dyDescent="0.3">
      <c r="A255" s="418" t="s">
        <v>430</v>
      </c>
      <c r="B255" s="419" t="s">
        <v>431</v>
      </c>
      <c r="C255" s="420" t="s">
        <v>435</v>
      </c>
      <c r="D255" s="421" t="s">
        <v>553</v>
      </c>
      <c r="E255" s="420" t="s">
        <v>1422</v>
      </c>
      <c r="F255" s="421" t="s">
        <v>1423</v>
      </c>
      <c r="G255" s="420" t="s">
        <v>1088</v>
      </c>
      <c r="H255" s="420" t="s">
        <v>1089</v>
      </c>
      <c r="I255" s="422">
        <v>285.2</v>
      </c>
      <c r="J255" s="422">
        <v>1</v>
      </c>
      <c r="K255" s="423">
        <v>285.2</v>
      </c>
    </row>
    <row r="256" spans="1:11" ht="14.4" customHeight="1" x14ac:dyDescent="0.3">
      <c r="A256" s="418" t="s">
        <v>430</v>
      </c>
      <c r="B256" s="419" t="s">
        <v>431</v>
      </c>
      <c r="C256" s="420" t="s">
        <v>435</v>
      </c>
      <c r="D256" s="421" t="s">
        <v>553</v>
      </c>
      <c r="E256" s="420" t="s">
        <v>1422</v>
      </c>
      <c r="F256" s="421" t="s">
        <v>1423</v>
      </c>
      <c r="G256" s="420" t="s">
        <v>1090</v>
      </c>
      <c r="H256" s="420" t="s">
        <v>1091</v>
      </c>
      <c r="I256" s="422">
        <v>5003.3639999999996</v>
      </c>
      <c r="J256" s="422">
        <v>5</v>
      </c>
      <c r="K256" s="423">
        <v>25016.82</v>
      </c>
    </row>
    <row r="257" spans="1:11" ht="14.4" customHeight="1" x14ac:dyDescent="0.3">
      <c r="A257" s="418" t="s">
        <v>430</v>
      </c>
      <c r="B257" s="419" t="s">
        <v>431</v>
      </c>
      <c r="C257" s="420" t="s">
        <v>435</v>
      </c>
      <c r="D257" s="421" t="s">
        <v>553</v>
      </c>
      <c r="E257" s="420" t="s">
        <v>1422</v>
      </c>
      <c r="F257" s="421" t="s">
        <v>1423</v>
      </c>
      <c r="G257" s="420" t="s">
        <v>1092</v>
      </c>
      <c r="H257" s="420" t="s">
        <v>1093</v>
      </c>
      <c r="I257" s="422">
        <v>70.199999999999989</v>
      </c>
      <c r="J257" s="422">
        <v>7</v>
      </c>
      <c r="K257" s="423">
        <v>491.43000000000006</v>
      </c>
    </row>
    <row r="258" spans="1:11" ht="14.4" customHeight="1" x14ac:dyDescent="0.3">
      <c r="A258" s="418" t="s">
        <v>430</v>
      </c>
      <c r="B258" s="419" t="s">
        <v>431</v>
      </c>
      <c r="C258" s="420" t="s">
        <v>435</v>
      </c>
      <c r="D258" s="421" t="s">
        <v>553</v>
      </c>
      <c r="E258" s="420" t="s">
        <v>1422</v>
      </c>
      <c r="F258" s="421" t="s">
        <v>1423</v>
      </c>
      <c r="G258" s="420" t="s">
        <v>1094</v>
      </c>
      <c r="H258" s="420" t="s">
        <v>1095</v>
      </c>
      <c r="I258" s="422">
        <v>230.25</v>
      </c>
      <c r="J258" s="422">
        <v>4</v>
      </c>
      <c r="K258" s="423">
        <v>922.05</v>
      </c>
    </row>
    <row r="259" spans="1:11" ht="14.4" customHeight="1" x14ac:dyDescent="0.3">
      <c r="A259" s="418" t="s">
        <v>430</v>
      </c>
      <c r="B259" s="419" t="s">
        <v>431</v>
      </c>
      <c r="C259" s="420" t="s">
        <v>435</v>
      </c>
      <c r="D259" s="421" t="s">
        <v>553</v>
      </c>
      <c r="E259" s="420" t="s">
        <v>1422</v>
      </c>
      <c r="F259" s="421" t="s">
        <v>1423</v>
      </c>
      <c r="G259" s="420" t="s">
        <v>1096</v>
      </c>
      <c r="H259" s="420" t="s">
        <v>1097</v>
      </c>
      <c r="I259" s="422">
        <v>5003.3440000000001</v>
      </c>
      <c r="J259" s="422">
        <v>5</v>
      </c>
      <c r="K259" s="423">
        <v>25016.720000000001</v>
      </c>
    </row>
    <row r="260" spans="1:11" ht="14.4" customHeight="1" x14ac:dyDescent="0.3">
      <c r="A260" s="418" t="s">
        <v>430</v>
      </c>
      <c r="B260" s="419" t="s">
        <v>431</v>
      </c>
      <c r="C260" s="420" t="s">
        <v>435</v>
      </c>
      <c r="D260" s="421" t="s">
        <v>553</v>
      </c>
      <c r="E260" s="420" t="s">
        <v>1422</v>
      </c>
      <c r="F260" s="421" t="s">
        <v>1423</v>
      </c>
      <c r="G260" s="420" t="s">
        <v>1098</v>
      </c>
      <c r="H260" s="420" t="s">
        <v>1099</v>
      </c>
      <c r="I260" s="422">
        <v>492.5</v>
      </c>
      <c r="J260" s="422">
        <v>6</v>
      </c>
      <c r="K260" s="423">
        <v>2954.98</v>
      </c>
    </row>
    <row r="261" spans="1:11" ht="14.4" customHeight="1" x14ac:dyDescent="0.3">
      <c r="A261" s="418" t="s">
        <v>430</v>
      </c>
      <c r="B261" s="419" t="s">
        <v>431</v>
      </c>
      <c r="C261" s="420" t="s">
        <v>435</v>
      </c>
      <c r="D261" s="421" t="s">
        <v>553</v>
      </c>
      <c r="E261" s="420" t="s">
        <v>1422</v>
      </c>
      <c r="F261" s="421" t="s">
        <v>1423</v>
      </c>
      <c r="G261" s="420" t="s">
        <v>1100</v>
      </c>
      <c r="H261" s="420" t="s">
        <v>1101</v>
      </c>
      <c r="I261" s="422">
        <v>177.1</v>
      </c>
      <c r="J261" s="422">
        <v>1</v>
      </c>
      <c r="K261" s="423">
        <v>177.1</v>
      </c>
    </row>
    <row r="262" spans="1:11" ht="14.4" customHeight="1" x14ac:dyDescent="0.3">
      <c r="A262" s="418" t="s">
        <v>430</v>
      </c>
      <c r="B262" s="419" t="s">
        <v>431</v>
      </c>
      <c r="C262" s="420" t="s">
        <v>435</v>
      </c>
      <c r="D262" s="421" t="s">
        <v>553</v>
      </c>
      <c r="E262" s="420" t="s">
        <v>1422</v>
      </c>
      <c r="F262" s="421" t="s">
        <v>1423</v>
      </c>
      <c r="G262" s="420" t="s">
        <v>1102</v>
      </c>
      <c r="H262" s="420" t="s">
        <v>1103</v>
      </c>
      <c r="I262" s="422">
        <v>274.63499999999999</v>
      </c>
      <c r="J262" s="422">
        <v>2</v>
      </c>
      <c r="K262" s="423">
        <v>549.27</v>
      </c>
    </row>
    <row r="263" spans="1:11" ht="14.4" customHeight="1" x14ac:dyDescent="0.3">
      <c r="A263" s="418" t="s">
        <v>430</v>
      </c>
      <c r="B263" s="419" t="s">
        <v>431</v>
      </c>
      <c r="C263" s="420" t="s">
        <v>435</v>
      </c>
      <c r="D263" s="421" t="s">
        <v>553</v>
      </c>
      <c r="E263" s="420" t="s">
        <v>1422</v>
      </c>
      <c r="F263" s="421" t="s">
        <v>1423</v>
      </c>
      <c r="G263" s="420" t="s">
        <v>1104</v>
      </c>
      <c r="H263" s="420" t="s">
        <v>1105</v>
      </c>
      <c r="I263" s="422">
        <v>217.75</v>
      </c>
      <c r="J263" s="422">
        <v>2</v>
      </c>
      <c r="K263" s="423">
        <v>435.5</v>
      </c>
    </row>
    <row r="264" spans="1:11" ht="14.4" customHeight="1" x14ac:dyDescent="0.3">
      <c r="A264" s="418" t="s">
        <v>430</v>
      </c>
      <c r="B264" s="419" t="s">
        <v>431</v>
      </c>
      <c r="C264" s="420" t="s">
        <v>435</v>
      </c>
      <c r="D264" s="421" t="s">
        <v>553</v>
      </c>
      <c r="E264" s="420" t="s">
        <v>1422</v>
      </c>
      <c r="F264" s="421" t="s">
        <v>1423</v>
      </c>
      <c r="G264" s="420" t="s">
        <v>1106</v>
      </c>
      <c r="H264" s="420" t="s">
        <v>1107</v>
      </c>
      <c r="I264" s="422">
        <v>423.5</v>
      </c>
      <c r="J264" s="422">
        <v>1</v>
      </c>
      <c r="K264" s="423">
        <v>423.5</v>
      </c>
    </row>
    <row r="265" spans="1:11" ht="14.4" customHeight="1" x14ac:dyDescent="0.3">
      <c r="A265" s="418" t="s">
        <v>430</v>
      </c>
      <c r="B265" s="419" t="s">
        <v>431</v>
      </c>
      <c r="C265" s="420" t="s">
        <v>435</v>
      </c>
      <c r="D265" s="421" t="s">
        <v>553</v>
      </c>
      <c r="E265" s="420" t="s">
        <v>1422</v>
      </c>
      <c r="F265" s="421" t="s">
        <v>1423</v>
      </c>
      <c r="G265" s="420" t="s">
        <v>1108</v>
      </c>
      <c r="H265" s="420" t="s">
        <v>1109</v>
      </c>
      <c r="I265" s="422">
        <v>3639.68</v>
      </c>
      <c r="J265" s="422">
        <v>7</v>
      </c>
      <c r="K265" s="423">
        <v>25477.760000000002</v>
      </c>
    </row>
    <row r="266" spans="1:11" ht="14.4" customHeight="1" x14ac:dyDescent="0.3">
      <c r="A266" s="418" t="s">
        <v>430</v>
      </c>
      <c r="B266" s="419" t="s">
        <v>431</v>
      </c>
      <c r="C266" s="420" t="s">
        <v>435</v>
      </c>
      <c r="D266" s="421" t="s">
        <v>553</v>
      </c>
      <c r="E266" s="420" t="s">
        <v>1422</v>
      </c>
      <c r="F266" s="421" t="s">
        <v>1423</v>
      </c>
      <c r="G266" s="420" t="s">
        <v>1110</v>
      </c>
      <c r="H266" s="420" t="s">
        <v>1111</v>
      </c>
      <c r="I266" s="422">
        <v>234.33499999999998</v>
      </c>
      <c r="J266" s="422">
        <v>4</v>
      </c>
      <c r="K266" s="423">
        <v>937.33999999999992</v>
      </c>
    </row>
    <row r="267" spans="1:11" ht="14.4" customHeight="1" x14ac:dyDescent="0.3">
      <c r="A267" s="418" t="s">
        <v>430</v>
      </c>
      <c r="B267" s="419" t="s">
        <v>431</v>
      </c>
      <c r="C267" s="420" t="s">
        <v>435</v>
      </c>
      <c r="D267" s="421" t="s">
        <v>553</v>
      </c>
      <c r="E267" s="420" t="s">
        <v>1422</v>
      </c>
      <c r="F267" s="421" t="s">
        <v>1423</v>
      </c>
      <c r="G267" s="420" t="s">
        <v>1112</v>
      </c>
      <c r="H267" s="420" t="s">
        <v>1113</v>
      </c>
      <c r="I267" s="422">
        <v>470.35</v>
      </c>
      <c r="J267" s="422">
        <v>2</v>
      </c>
      <c r="K267" s="423">
        <v>940.7</v>
      </c>
    </row>
    <row r="268" spans="1:11" ht="14.4" customHeight="1" x14ac:dyDescent="0.3">
      <c r="A268" s="418" t="s">
        <v>430</v>
      </c>
      <c r="B268" s="419" t="s">
        <v>431</v>
      </c>
      <c r="C268" s="420" t="s">
        <v>435</v>
      </c>
      <c r="D268" s="421" t="s">
        <v>553</v>
      </c>
      <c r="E268" s="420" t="s">
        <v>1422</v>
      </c>
      <c r="F268" s="421" t="s">
        <v>1423</v>
      </c>
      <c r="G268" s="420" t="s">
        <v>1114</v>
      </c>
      <c r="H268" s="420" t="s">
        <v>1115</v>
      </c>
      <c r="I268" s="422">
        <v>154.69800000000001</v>
      </c>
      <c r="J268" s="422">
        <v>18</v>
      </c>
      <c r="K268" s="423">
        <v>2783.5</v>
      </c>
    </row>
    <row r="269" spans="1:11" ht="14.4" customHeight="1" x14ac:dyDescent="0.3">
      <c r="A269" s="418" t="s">
        <v>430</v>
      </c>
      <c r="B269" s="419" t="s">
        <v>431</v>
      </c>
      <c r="C269" s="420" t="s">
        <v>435</v>
      </c>
      <c r="D269" s="421" t="s">
        <v>553</v>
      </c>
      <c r="E269" s="420" t="s">
        <v>1422</v>
      </c>
      <c r="F269" s="421" t="s">
        <v>1423</v>
      </c>
      <c r="G269" s="420" t="s">
        <v>1116</v>
      </c>
      <c r="H269" s="420" t="s">
        <v>1117</v>
      </c>
      <c r="I269" s="422">
        <v>5020.3</v>
      </c>
      <c r="J269" s="422">
        <v>6</v>
      </c>
      <c r="K269" s="423">
        <v>30121.8</v>
      </c>
    </row>
    <row r="270" spans="1:11" ht="14.4" customHeight="1" x14ac:dyDescent="0.3">
      <c r="A270" s="418" t="s">
        <v>430</v>
      </c>
      <c r="B270" s="419" t="s">
        <v>431</v>
      </c>
      <c r="C270" s="420" t="s">
        <v>435</v>
      </c>
      <c r="D270" s="421" t="s">
        <v>553</v>
      </c>
      <c r="E270" s="420" t="s">
        <v>1422</v>
      </c>
      <c r="F270" s="421" t="s">
        <v>1423</v>
      </c>
      <c r="G270" s="420" t="s">
        <v>1118</v>
      </c>
      <c r="H270" s="420" t="s">
        <v>1119</v>
      </c>
      <c r="I270" s="422">
        <v>3523.52</v>
      </c>
      <c r="J270" s="422">
        <v>4</v>
      </c>
      <c r="K270" s="423">
        <v>14094.08</v>
      </c>
    </row>
    <row r="271" spans="1:11" ht="14.4" customHeight="1" x14ac:dyDescent="0.3">
      <c r="A271" s="418" t="s">
        <v>430</v>
      </c>
      <c r="B271" s="419" t="s">
        <v>431</v>
      </c>
      <c r="C271" s="420" t="s">
        <v>435</v>
      </c>
      <c r="D271" s="421" t="s">
        <v>553</v>
      </c>
      <c r="E271" s="420" t="s">
        <v>1422</v>
      </c>
      <c r="F271" s="421" t="s">
        <v>1423</v>
      </c>
      <c r="G271" s="420" t="s">
        <v>1120</v>
      </c>
      <c r="H271" s="420" t="s">
        <v>1121</v>
      </c>
      <c r="I271" s="422">
        <v>202.05351930742543</v>
      </c>
      <c r="J271" s="422">
        <v>1</v>
      </c>
      <c r="K271" s="423">
        <v>202.05351930742543</v>
      </c>
    </row>
    <row r="272" spans="1:11" ht="14.4" customHeight="1" x14ac:dyDescent="0.3">
      <c r="A272" s="418" t="s">
        <v>430</v>
      </c>
      <c r="B272" s="419" t="s">
        <v>431</v>
      </c>
      <c r="C272" s="420" t="s">
        <v>435</v>
      </c>
      <c r="D272" s="421" t="s">
        <v>553</v>
      </c>
      <c r="E272" s="420" t="s">
        <v>1422</v>
      </c>
      <c r="F272" s="421" t="s">
        <v>1423</v>
      </c>
      <c r="G272" s="420" t="s">
        <v>1122</v>
      </c>
      <c r="H272" s="420" t="s">
        <v>1123</v>
      </c>
      <c r="I272" s="422">
        <v>1149.5</v>
      </c>
      <c r="J272" s="422">
        <v>10</v>
      </c>
      <c r="K272" s="423">
        <v>11495</v>
      </c>
    </row>
    <row r="273" spans="1:11" ht="14.4" customHeight="1" x14ac:dyDescent="0.3">
      <c r="A273" s="418" t="s">
        <v>430</v>
      </c>
      <c r="B273" s="419" t="s">
        <v>431</v>
      </c>
      <c r="C273" s="420" t="s">
        <v>435</v>
      </c>
      <c r="D273" s="421" t="s">
        <v>553</v>
      </c>
      <c r="E273" s="420" t="s">
        <v>1422</v>
      </c>
      <c r="F273" s="421" t="s">
        <v>1423</v>
      </c>
      <c r="G273" s="420" t="s">
        <v>1124</v>
      </c>
      <c r="H273" s="420" t="s">
        <v>1125</v>
      </c>
      <c r="I273" s="422">
        <v>510.62</v>
      </c>
      <c r="J273" s="422">
        <v>1</v>
      </c>
      <c r="K273" s="423">
        <v>510.62</v>
      </c>
    </row>
    <row r="274" spans="1:11" ht="14.4" customHeight="1" x14ac:dyDescent="0.3">
      <c r="A274" s="418" t="s">
        <v>430</v>
      </c>
      <c r="B274" s="419" t="s">
        <v>431</v>
      </c>
      <c r="C274" s="420" t="s">
        <v>435</v>
      </c>
      <c r="D274" s="421" t="s">
        <v>553</v>
      </c>
      <c r="E274" s="420" t="s">
        <v>1422</v>
      </c>
      <c r="F274" s="421" t="s">
        <v>1423</v>
      </c>
      <c r="G274" s="420" t="s">
        <v>1126</v>
      </c>
      <c r="H274" s="420" t="s">
        <v>1127</v>
      </c>
      <c r="I274" s="422">
        <v>510.62</v>
      </c>
      <c r="J274" s="422">
        <v>1</v>
      </c>
      <c r="K274" s="423">
        <v>510.62</v>
      </c>
    </row>
    <row r="275" spans="1:11" ht="14.4" customHeight="1" x14ac:dyDescent="0.3">
      <c r="A275" s="418" t="s">
        <v>430</v>
      </c>
      <c r="B275" s="419" t="s">
        <v>431</v>
      </c>
      <c r="C275" s="420" t="s">
        <v>435</v>
      </c>
      <c r="D275" s="421" t="s">
        <v>553</v>
      </c>
      <c r="E275" s="420" t="s">
        <v>1422</v>
      </c>
      <c r="F275" s="421" t="s">
        <v>1423</v>
      </c>
      <c r="G275" s="420" t="s">
        <v>1128</v>
      </c>
      <c r="H275" s="420" t="s">
        <v>1129</v>
      </c>
      <c r="I275" s="422">
        <v>510.62</v>
      </c>
      <c r="J275" s="422">
        <v>1</v>
      </c>
      <c r="K275" s="423">
        <v>510.62</v>
      </c>
    </row>
    <row r="276" spans="1:11" ht="14.4" customHeight="1" x14ac:dyDescent="0.3">
      <c r="A276" s="418" t="s">
        <v>430</v>
      </c>
      <c r="B276" s="419" t="s">
        <v>431</v>
      </c>
      <c r="C276" s="420" t="s">
        <v>435</v>
      </c>
      <c r="D276" s="421" t="s">
        <v>553</v>
      </c>
      <c r="E276" s="420" t="s">
        <v>1422</v>
      </c>
      <c r="F276" s="421" t="s">
        <v>1423</v>
      </c>
      <c r="G276" s="420" t="s">
        <v>1130</v>
      </c>
      <c r="H276" s="420" t="s">
        <v>1131</v>
      </c>
      <c r="I276" s="422">
        <v>510.62</v>
      </c>
      <c r="J276" s="422">
        <v>1</v>
      </c>
      <c r="K276" s="423">
        <v>510.62</v>
      </c>
    </row>
    <row r="277" spans="1:11" ht="14.4" customHeight="1" x14ac:dyDescent="0.3">
      <c r="A277" s="418" t="s">
        <v>430</v>
      </c>
      <c r="B277" s="419" t="s">
        <v>431</v>
      </c>
      <c r="C277" s="420" t="s">
        <v>435</v>
      </c>
      <c r="D277" s="421" t="s">
        <v>553</v>
      </c>
      <c r="E277" s="420" t="s">
        <v>1422</v>
      </c>
      <c r="F277" s="421" t="s">
        <v>1423</v>
      </c>
      <c r="G277" s="420" t="s">
        <v>1132</v>
      </c>
      <c r="H277" s="420" t="s">
        <v>1133</v>
      </c>
      <c r="I277" s="422">
        <v>903.85</v>
      </c>
      <c r="J277" s="422">
        <v>1</v>
      </c>
      <c r="K277" s="423">
        <v>903.85</v>
      </c>
    </row>
    <row r="278" spans="1:11" ht="14.4" customHeight="1" x14ac:dyDescent="0.3">
      <c r="A278" s="418" t="s">
        <v>430</v>
      </c>
      <c r="B278" s="419" t="s">
        <v>431</v>
      </c>
      <c r="C278" s="420" t="s">
        <v>435</v>
      </c>
      <c r="D278" s="421" t="s">
        <v>553</v>
      </c>
      <c r="E278" s="420" t="s">
        <v>1422</v>
      </c>
      <c r="F278" s="421" t="s">
        <v>1423</v>
      </c>
      <c r="G278" s="420" t="s">
        <v>1134</v>
      </c>
      <c r="H278" s="420" t="s">
        <v>1135</v>
      </c>
      <c r="I278" s="422">
        <v>227.48</v>
      </c>
      <c r="J278" s="422">
        <v>2</v>
      </c>
      <c r="K278" s="423">
        <v>454.96</v>
      </c>
    </row>
    <row r="279" spans="1:11" ht="14.4" customHeight="1" x14ac:dyDescent="0.3">
      <c r="A279" s="418" t="s">
        <v>430</v>
      </c>
      <c r="B279" s="419" t="s">
        <v>431</v>
      </c>
      <c r="C279" s="420" t="s">
        <v>435</v>
      </c>
      <c r="D279" s="421" t="s">
        <v>553</v>
      </c>
      <c r="E279" s="420" t="s">
        <v>1422</v>
      </c>
      <c r="F279" s="421" t="s">
        <v>1423</v>
      </c>
      <c r="G279" s="420" t="s">
        <v>1136</v>
      </c>
      <c r="H279" s="420" t="s">
        <v>1137</v>
      </c>
      <c r="I279" s="422">
        <v>4719</v>
      </c>
      <c r="J279" s="422">
        <v>5</v>
      </c>
      <c r="K279" s="423">
        <v>23595</v>
      </c>
    </row>
    <row r="280" spans="1:11" ht="14.4" customHeight="1" x14ac:dyDescent="0.3">
      <c r="A280" s="418" t="s">
        <v>430</v>
      </c>
      <c r="B280" s="419" t="s">
        <v>431</v>
      </c>
      <c r="C280" s="420" t="s">
        <v>435</v>
      </c>
      <c r="D280" s="421" t="s">
        <v>553</v>
      </c>
      <c r="E280" s="420" t="s">
        <v>1422</v>
      </c>
      <c r="F280" s="421" t="s">
        <v>1423</v>
      </c>
      <c r="G280" s="420" t="s">
        <v>1138</v>
      </c>
      <c r="H280" s="420" t="s">
        <v>1139</v>
      </c>
      <c r="I280" s="422">
        <v>2557.48</v>
      </c>
      <c r="J280" s="422">
        <v>2</v>
      </c>
      <c r="K280" s="423">
        <v>5114.96</v>
      </c>
    </row>
    <row r="281" spans="1:11" ht="14.4" customHeight="1" x14ac:dyDescent="0.3">
      <c r="A281" s="418" t="s">
        <v>430</v>
      </c>
      <c r="B281" s="419" t="s">
        <v>431</v>
      </c>
      <c r="C281" s="420" t="s">
        <v>435</v>
      </c>
      <c r="D281" s="421" t="s">
        <v>553</v>
      </c>
      <c r="E281" s="420" t="s">
        <v>1422</v>
      </c>
      <c r="F281" s="421" t="s">
        <v>1423</v>
      </c>
      <c r="G281" s="420" t="s">
        <v>1140</v>
      </c>
      <c r="H281" s="420" t="s">
        <v>1141</v>
      </c>
      <c r="I281" s="422">
        <v>510.62</v>
      </c>
      <c r="J281" s="422">
        <v>1</v>
      </c>
      <c r="K281" s="423">
        <v>510.62</v>
      </c>
    </row>
    <row r="282" spans="1:11" ht="14.4" customHeight="1" x14ac:dyDescent="0.3">
      <c r="A282" s="418" t="s">
        <v>430</v>
      </c>
      <c r="B282" s="419" t="s">
        <v>431</v>
      </c>
      <c r="C282" s="420" t="s">
        <v>435</v>
      </c>
      <c r="D282" s="421" t="s">
        <v>553</v>
      </c>
      <c r="E282" s="420" t="s">
        <v>1422</v>
      </c>
      <c r="F282" s="421" t="s">
        <v>1423</v>
      </c>
      <c r="G282" s="420" t="s">
        <v>1142</v>
      </c>
      <c r="H282" s="420" t="s">
        <v>1143</v>
      </c>
      <c r="I282" s="422">
        <v>274.67</v>
      </c>
      <c r="J282" s="422">
        <v>7</v>
      </c>
      <c r="K282" s="423">
        <v>1922.6599999999999</v>
      </c>
    </row>
    <row r="283" spans="1:11" ht="14.4" customHeight="1" x14ac:dyDescent="0.3">
      <c r="A283" s="418" t="s">
        <v>430</v>
      </c>
      <c r="B283" s="419" t="s">
        <v>431</v>
      </c>
      <c r="C283" s="420" t="s">
        <v>435</v>
      </c>
      <c r="D283" s="421" t="s">
        <v>553</v>
      </c>
      <c r="E283" s="420" t="s">
        <v>1422</v>
      </c>
      <c r="F283" s="421" t="s">
        <v>1423</v>
      </c>
      <c r="G283" s="420" t="s">
        <v>1144</v>
      </c>
      <c r="H283" s="420" t="s">
        <v>1145</v>
      </c>
      <c r="I283" s="422">
        <v>1608.08</v>
      </c>
      <c r="J283" s="422">
        <v>1</v>
      </c>
      <c r="K283" s="423">
        <v>1608.08</v>
      </c>
    </row>
    <row r="284" spans="1:11" ht="14.4" customHeight="1" x14ac:dyDescent="0.3">
      <c r="A284" s="418" t="s">
        <v>430</v>
      </c>
      <c r="B284" s="419" t="s">
        <v>431</v>
      </c>
      <c r="C284" s="420" t="s">
        <v>435</v>
      </c>
      <c r="D284" s="421" t="s">
        <v>553</v>
      </c>
      <c r="E284" s="420" t="s">
        <v>1422</v>
      </c>
      <c r="F284" s="421" t="s">
        <v>1423</v>
      </c>
      <c r="G284" s="420" t="s">
        <v>1146</v>
      </c>
      <c r="H284" s="420" t="s">
        <v>1147</v>
      </c>
      <c r="I284" s="422">
        <v>3725.95</v>
      </c>
      <c r="J284" s="422">
        <v>1</v>
      </c>
      <c r="K284" s="423">
        <v>3725.95</v>
      </c>
    </row>
    <row r="285" spans="1:11" ht="14.4" customHeight="1" x14ac:dyDescent="0.3">
      <c r="A285" s="418" t="s">
        <v>430</v>
      </c>
      <c r="B285" s="419" t="s">
        <v>431</v>
      </c>
      <c r="C285" s="420" t="s">
        <v>435</v>
      </c>
      <c r="D285" s="421" t="s">
        <v>553</v>
      </c>
      <c r="E285" s="420" t="s">
        <v>1422</v>
      </c>
      <c r="F285" s="421" t="s">
        <v>1423</v>
      </c>
      <c r="G285" s="420" t="s">
        <v>1148</v>
      </c>
      <c r="H285" s="420" t="s">
        <v>1149</v>
      </c>
      <c r="I285" s="422">
        <v>127.05</v>
      </c>
      <c r="J285" s="422">
        <v>3</v>
      </c>
      <c r="K285" s="423">
        <v>381.15</v>
      </c>
    </row>
    <row r="286" spans="1:11" ht="14.4" customHeight="1" x14ac:dyDescent="0.3">
      <c r="A286" s="418" t="s">
        <v>430</v>
      </c>
      <c r="B286" s="419" t="s">
        <v>431</v>
      </c>
      <c r="C286" s="420" t="s">
        <v>435</v>
      </c>
      <c r="D286" s="421" t="s">
        <v>553</v>
      </c>
      <c r="E286" s="420" t="s">
        <v>1422</v>
      </c>
      <c r="F286" s="421" t="s">
        <v>1423</v>
      </c>
      <c r="G286" s="420" t="s">
        <v>1150</v>
      </c>
      <c r="H286" s="420" t="s">
        <v>1151</v>
      </c>
      <c r="I286" s="422">
        <v>274.67</v>
      </c>
      <c r="J286" s="422">
        <v>2</v>
      </c>
      <c r="K286" s="423">
        <v>549.33000000000004</v>
      </c>
    </row>
    <row r="287" spans="1:11" ht="14.4" customHeight="1" x14ac:dyDescent="0.3">
      <c r="A287" s="418" t="s">
        <v>430</v>
      </c>
      <c r="B287" s="419" t="s">
        <v>431</v>
      </c>
      <c r="C287" s="420" t="s">
        <v>435</v>
      </c>
      <c r="D287" s="421" t="s">
        <v>553</v>
      </c>
      <c r="E287" s="420" t="s">
        <v>1422</v>
      </c>
      <c r="F287" s="421" t="s">
        <v>1423</v>
      </c>
      <c r="G287" s="420" t="s">
        <v>1152</v>
      </c>
      <c r="H287" s="420" t="s">
        <v>1153</v>
      </c>
      <c r="I287" s="422">
        <v>4961</v>
      </c>
      <c r="J287" s="422">
        <v>5</v>
      </c>
      <c r="K287" s="423">
        <v>24805</v>
      </c>
    </row>
    <row r="288" spans="1:11" ht="14.4" customHeight="1" x14ac:dyDescent="0.3">
      <c r="A288" s="418" t="s">
        <v>430</v>
      </c>
      <c r="B288" s="419" t="s">
        <v>431</v>
      </c>
      <c r="C288" s="420" t="s">
        <v>435</v>
      </c>
      <c r="D288" s="421" t="s">
        <v>553</v>
      </c>
      <c r="E288" s="420" t="s">
        <v>1422</v>
      </c>
      <c r="F288" s="421" t="s">
        <v>1423</v>
      </c>
      <c r="G288" s="420" t="s">
        <v>1154</v>
      </c>
      <c r="H288" s="420" t="s">
        <v>1155</v>
      </c>
      <c r="I288" s="422">
        <v>5623.083333333333</v>
      </c>
      <c r="J288" s="422">
        <v>3</v>
      </c>
      <c r="K288" s="423">
        <v>16869.25</v>
      </c>
    </row>
    <row r="289" spans="1:11" ht="14.4" customHeight="1" x14ac:dyDescent="0.3">
      <c r="A289" s="418" t="s">
        <v>430</v>
      </c>
      <c r="B289" s="419" t="s">
        <v>431</v>
      </c>
      <c r="C289" s="420" t="s">
        <v>435</v>
      </c>
      <c r="D289" s="421" t="s">
        <v>553</v>
      </c>
      <c r="E289" s="420" t="s">
        <v>1422</v>
      </c>
      <c r="F289" s="421" t="s">
        <v>1423</v>
      </c>
      <c r="G289" s="420" t="s">
        <v>1156</v>
      </c>
      <c r="H289" s="420" t="s">
        <v>1157</v>
      </c>
      <c r="I289" s="422">
        <v>274.64999999999998</v>
      </c>
      <c r="J289" s="422">
        <v>2</v>
      </c>
      <c r="K289" s="423">
        <v>549.30999999999995</v>
      </c>
    </row>
    <row r="290" spans="1:11" ht="14.4" customHeight="1" x14ac:dyDescent="0.3">
      <c r="A290" s="418" t="s">
        <v>430</v>
      </c>
      <c r="B290" s="419" t="s">
        <v>431</v>
      </c>
      <c r="C290" s="420" t="s">
        <v>435</v>
      </c>
      <c r="D290" s="421" t="s">
        <v>553</v>
      </c>
      <c r="E290" s="420" t="s">
        <v>1422</v>
      </c>
      <c r="F290" s="421" t="s">
        <v>1423</v>
      </c>
      <c r="G290" s="420" t="s">
        <v>1158</v>
      </c>
      <c r="H290" s="420" t="s">
        <v>1159</v>
      </c>
      <c r="I290" s="422">
        <v>274.67</v>
      </c>
      <c r="J290" s="422">
        <v>2</v>
      </c>
      <c r="K290" s="423">
        <v>549.34</v>
      </c>
    </row>
    <row r="291" spans="1:11" ht="14.4" customHeight="1" x14ac:dyDescent="0.3">
      <c r="A291" s="418" t="s">
        <v>430</v>
      </c>
      <c r="B291" s="419" t="s">
        <v>431</v>
      </c>
      <c r="C291" s="420" t="s">
        <v>435</v>
      </c>
      <c r="D291" s="421" t="s">
        <v>553</v>
      </c>
      <c r="E291" s="420" t="s">
        <v>1422</v>
      </c>
      <c r="F291" s="421" t="s">
        <v>1423</v>
      </c>
      <c r="G291" s="420" t="s">
        <v>1160</v>
      </c>
      <c r="H291" s="420" t="s">
        <v>1161</v>
      </c>
      <c r="I291" s="422">
        <v>274.67</v>
      </c>
      <c r="J291" s="422">
        <v>5</v>
      </c>
      <c r="K291" s="423">
        <v>1373.33</v>
      </c>
    </row>
    <row r="292" spans="1:11" ht="14.4" customHeight="1" x14ac:dyDescent="0.3">
      <c r="A292" s="418" t="s">
        <v>430</v>
      </c>
      <c r="B292" s="419" t="s">
        <v>431</v>
      </c>
      <c r="C292" s="420" t="s">
        <v>435</v>
      </c>
      <c r="D292" s="421" t="s">
        <v>553</v>
      </c>
      <c r="E292" s="420" t="s">
        <v>1422</v>
      </c>
      <c r="F292" s="421" t="s">
        <v>1423</v>
      </c>
      <c r="G292" s="420" t="s">
        <v>1162</v>
      </c>
      <c r="H292" s="420" t="s">
        <v>1163</v>
      </c>
      <c r="I292" s="422">
        <v>274.6875</v>
      </c>
      <c r="J292" s="422">
        <v>6</v>
      </c>
      <c r="K292" s="423">
        <v>1648.19</v>
      </c>
    </row>
    <row r="293" spans="1:11" ht="14.4" customHeight="1" x14ac:dyDescent="0.3">
      <c r="A293" s="418" t="s">
        <v>430</v>
      </c>
      <c r="B293" s="419" t="s">
        <v>431</v>
      </c>
      <c r="C293" s="420" t="s">
        <v>435</v>
      </c>
      <c r="D293" s="421" t="s">
        <v>553</v>
      </c>
      <c r="E293" s="420" t="s">
        <v>1422</v>
      </c>
      <c r="F293" s="421" t="s">
        <v>1423</v>
      </c>
      <c r="G293" s="420" t="s">
        <v>1164</v>
      </c>
      <c r="H293" s="420" t="s">
        <v>1165</v>
      </c>
      <c r="I293" s="422">
        <v>274.68333333333334</v>
      </c>
      <c r="J293" s="422">
        <v>10</v>
      </c>
      <c r="K293" s="423">
        <v>2746.8100000000004</v>
      </c>
    </row>
    <row r="294" spans="1:11" ht="14.4" customHeight="1" x14ac:dyDescent="0.3">
      <c r="A294" s="418" t="s">
        <v>430</v>
      </c>
      <c r="B294" s="419" t="s">
        <v>431</v>
      </c>
      <c r="C294" s="420" t="s">
        <v>435</v>
      </c>
      <c r="D294" s="421" t="s">
        <v>553</v>
      </c>
      <c r="E294" s="420" t="s">
        <v>1422</v>
      </c>
      <c r="F294" s="421" t="s">
        <v>1423</v>
      </c>
      <c r="G294" s="420" t="s">
        <v>1166</v>
      </c>
      <c r="H294" s="420" t="s">
        <v>1167</v>
      </c>
      <c r="I294" s="422">
        <v>3414.62</v>
      </c>
      <c r="J294" s="422">
        <v>1</v>
      </c>
      <c r="K294" s="423">
        <v>3414.62</v>
      </c>
    </row>
    <row r="295" spans="1:11" ht="14.4" customHeight="1" x14ac:dyDescent="0.3">
      <c r="A295" s="418" t="s">
        <v>430</v>
      </c>
      <c r="B295" s="419" t="s">
        <v>431</v>
      </c>
      <c r="C295" s="420" t="s">
        <v>435</v>
      </c>
      <c r="D295" s="421" t="s">
        <v>553</v>
      </c>
      <c r="E295" s="420" t="s">
        <v>1422</v>
      </c>
      <c r="F295" s="421" t="s">
        <v>1423</v>
      </c>
      <c r="G295" s="420" t="s">
        <v>1168</v>
      </c>
      <c r="H295" s="420" t="s">
        <v>1169</v>
      </c>
      <c r="I295" s="422">
        <v>2879.66</v>
      </c>
      <c r="J295" s="422">
        <v>2</v>
      </c>
      <c r="K295" s="423">
        <v>5759.32</v>
      </c>
    </row>
    <row r="296" spans="1:11" ht="14.4" customHeight="1" x14ac:dyDescent="0.3">
      <c r="A296" s="418" t="s">
        <v>430</v>
      </c>
      <c r="B296" s="419" t="s">
        <v>431</v>
      </c>
      <c r="C296" s="420" t="s">
        <v>435</v>
      </c>
      <c r="D296" s="421" t="s">
        <v>553</v>
      </c>
      <c r="E296" s="420" t="s">
        <v>1422</v>
      </c>
      <c r="F296" s="421" t="s">
        <v>1423</v>
      </c>
      <c r="G296" s="420" t="s">
        <v>1170</v>
      </c>
      <c r="H296" s="420" t="s">
        <v>1171</v>
      </c>
      <c r="I296" s="422">
        <v>1608.07</v>
      </c>
      <c r="J296" s="422">
        <v>1</v>
      </c>
      <c r="K296" s="423">
        <v>1608.07</v>
      </c>
    </row>
    <row r="297" spans="1:11" ht="14.4" customHeight="1" x14ac:dyDescent="0.3">
      <c r="A297" s="418" t="s">
        <v>430</v>
      </c>
      <c r="B297" s="419" t="s">
        <v>431</v>
      </c>
      <c r="C297" s="420" t="s">
        <v>435</v>
      </c>
      <c r="D297" s="421" t="s">
        <v>553</v>
      </c>
      <c r="E297" s="420" t="s">
        <v>1422</v>
      </c>
      <c r="F297" s="421" t="s">
        <v>1423</v>
      </c>
      <c r="G297" s="420" t="s">
        <v>1172</v>
      </c>
      <c r="H297" s="420" t="s">
        <v>1173</v>
      </c>
      <c r="I297" s="422">
        <v>4719</v>
      </c>
      <c r="J297" s="422">
        <v>5</v>
      </c>
      <c r="K297" s="423">
        <v>23595</v>
      </c>
    </row>
    <row r="298" spans="1:11" ht="14.4" customHeight="1" x14ac:dyDescent="0.3">
      <c r="A298" s="418" t="s">
        <v>430</v>
      </c>
      <c r="B298" s="419" t="s">
        <v>431</v>
      </c>
      <c r="C298" s="420" t="s">
        <v>435</v>
      </c>
      <c r="D298" s="421" t="s">
        <v>553</v>
      </c>
      <c r="E298" s="420" t="s">
        <v>1422</v>
      </c>
      <c r="F298" s="421" t="s">
        <v>1423</v>
      </c>
      <c r="G298" s="420" t="s">
        <v>1174</v>
      </c>
      <c r="H298" s="420" t="s">
        <v>1175</v>
      </c>
      <c r="I298" s="422">
        <v>274.68</v>
      </c>
      <c r="J298" s="422">
        <v>10</v>
      </c>
      <c r="K298" s="423">
        <v>2746.78</v>
      </c>
    </row>
    <row r="299" spans="1:11" ht="14.4" customHeight="1" x14ac:dyDescent="0.3">
      <c r="A299" s="418" t="s">
        <v>430</v>
      </c>
      <c r="B299" s="419" t="s">
        <v>431</v>
      </c>
      <c r="C299" s="420" t="s">
        <v>435</v>
      </c>
      <c r="D299" s="421" t="s">
        <v>553</v>
      </c>
      <c r="E299" s="420" t="s">
        <v>1422</v>
      </c>
      <c r="F299" s="421" t="s">
        <v>1423</v>
      </c>
      <c r="G299" s="420" t="s">
        <v>1176</v>
      </c>
      <c r="H299" s="420" t="s">
        <v>1177</v>
      </c>
      <c r="I299" s="422">
        <v>274.57499999999999</v>
      </c>
      <c r="J299" s="422">
        <v>4</v>
      </c>
      <c r="K299" s="423">
        <v>1098.31</v>
      </c>
    </row>
    <row r="300" spans="1:11" ht="14.4" customHeight="1" x14ac:dyDescent="0.3">
      <c r="A300" s="418" t="s">
        <v>430</v>
      </c>
      <c r="B300" s="419" t="s">
        <v>431</v>
      </c>
      <c r="C300" s="420" t="s">
        <v>435</v>
      </c>
      <c r="D300" s="421" t="s">
        <v>553</v>
      </c>
      <c r="E300" s="420" t="s">
        <v>1422</v>
      </c>
      <c r="F300" s="421" t="s">
        <v>1423</v>
      </c>
      <c r="G300" s="420" t="s">
        <v>1178</v>
      </c>
      <c r="H300" s="420" t="s">
        <v>1179</v>
      </c>
      <c r="I300" s="422">
        <v>984.93</v>
      </c>
      <c r="J300" s="422">
        <v>1</v>
      </c>
      <c r="K300" s="423">
        <v>984.93</v>
      </c>
    </row>
    <row r="301" spans="1:11" ht="14.4" customHeight="1" x14ac:dyDescent="0.3">
      <c r="A301" s="418" t="s">
        <v>430</v>
      </c>
      <c r="B301" s="419" t="s">
        <v>431</v>
      </c>
      <c r="C301" s="420" t="s">
        <v>435</v>
      </c>
      <c r="D301" s="421" t="s">
        <v>553</v>
      </c>
      <c r="E301" s="420" t="s">
        <v>1422</v>
      </c>
      <c r="F301" s="421" t="s">
        <v>1423</v>
      </c>
      <c r="G301" s="420" t="s">
        <v>1180</v>
      </c>
      <c r="H301" s="420" t="s">
        <v>1181</v>
      </c>
      <c r="I301" s="422">
        <v>804</v>
      </c>
      <c r="J301" s="422">
        <v>2</v>
      </c>
      <c r="K301" s="423">
        <v>1608</v>
      </c>
    </row>
    <row r="302" spans="1:11" ht="14.4" customHeight="1" x14ac:dyDescent="0.3">
      <c r="A302" s="418" t="s">
        <v>430</v>
      </c>
      <c r="B302" s="419" t="s">
        <v>431</v>
      </c>
      <c r="C302" s="420" t="s">
        <v>435</v>
      </c>
      <c r="D302" s="421" t="s">
        <v>553</v>
      </c>
      <c r="E302" s="420" t="s">
        <v>1422</v>
      </c>
      <c r="F302" s="421" t="s">
        <v>1423</v>
      </c>
      <c r="G302" s="420" t="s">
        <v>1182</v>
      </c>
      <c r="H302" s="420" t="s">
        <v>1183</v>
      </c>
      <c r="I302" s="422">
        <v>1608.08</v>
      </c>
      <c r="J302" s="422">
        <v>1</v>
      </c>
      <c r="K302" s="423">
        <v>1608.08</v>
      </c>
    </row>
    <row r="303" spans="1:11" ht="14.4" customHeight="1" x14ac:dyDescent="0.3">
      <c r="A303" s="418" t="s">
        <v>430</v>
      </c>
      <c r="B303" s="419" t="s">
        <v>431</v>
      </c>
      <c r="C303" s="420" t="s">
        <v>435</v>
      </c>
      <c r="D303" s="421" t="s">
        <v>553</v>
      </c>
      <c r="E303" s="420" t="s">
        <v>1422</v>
      </c>
      <c r="F303" s="421" t="s">
        <v>1423</v>
      </c>
      <c r="G303" s="420" t="s">
        <v>1184</v>
      </c>
      <c r="H303" s="420" t="s">
        <v>1185</v>
      </c>
      <c r="I303" s="422">
        <v>274.64999999999998</v>
      </c>
      <c r="J303" s="422">
        <v>5</v>
      </c>
      <c r="K303" s="423">
        <v>1373.27</v>
      </c>
    </row>
    <row r="304" spans="1:11" ht="14.4" customHeight="1" x14ac:dyDescent="0.3">
      <c r="A304" s="418" t="s">
        <v>430</v>
      </c>
      <c r="B304" s="419" t="s">
        <v>431</v>
      </c>
      <c r="C304" s="420" t="s">
        <v>435</v>
      </c>
      <c r="D304" s="421" t="s">
        <v>553</v>
      </c>
      <c r="E304" s="420" t="s">
        <v>1422</v>
      </c>
      <c r="F304" s="421" t="s">
        <v>1423</v>
      </c>
      <c r="G304" s="420" t="s">
        <v>1186</v>
      </c>
      <c r="H304" s="420" t="s">
        <v>1187</v>
      </c>
      <c r="I304" s="422">
        <v>840.95</v>
      </c>
      <c r="J304" s="422">
        <v>1</v>
      </c>
      <c r="K304" s="423">
        <v>840.95</v>
      </c>
    </row>
    <row r="305" spans="1:11" ht="14.4" customHeight="1" x14ac:dyDescent="0.3">
      <c r="A305" s="418" t="s">
        <v>430</v>
      </c>
      <c r="B305" s="419" t="s">
        <v>431</v>
      </c>
      <c r="C305" s="420" t="s">
        <v>435</v>
      </c>
      <c r="D305" s="421" t="s">
        <v>553</v>
      </c>
      <c r="E305" s="420" t="s">
        <v>1422</v>
      </c>
      <c r="F305" s="421" t="s">
        <v>1423</v>
      </c>
      <c r="G305" s="420" t="s">
        <v>1188</v>
      </c>
      <c r="H305" s="420" t="s">
        <v>1189</v>
      </c>
      <c r="I305" s="422">
        <v>369.68</v>
      </c>
      <c r="J305" s="422">
        <v>10</v>
      </c>
      <c r="K305" s="423">
        <v>3695.82</v>
      </c>
    </row>
    <row r="306" spans="1:11" ht="14.4" customHeight="1" x14ac:dyDescent="0.3">
      <c r="A306" s="418" t="s">
        <v>430</v>
      </c>
      <c r="B306" s="419" t="s">
        <v>431</v>
      </c>
      <c r="C306" s="420" t="s">
        <v>435</v>
      </c>
      <c r="D306" s="421" t="s">
        <v>553</v>
      </c>
      <c r="E306" s="420" t="s">
        <v>1422</v>
      </c>
      <c r="F306" s="421" t="s">
        <v>1423</v>
      </c>
      <c r="G306" s="420" t="s">
        <v>1190</v>
      </c>
      <c r="H306" s="420" t="s">
        <v>1191</v>
      </c>
      <c r="I306" s="422">
        <v>5270</v>
      </c>
      <c r="J306" s="422">
        <v>1</v>
      </c>
      <c r="K306" s="423">
        <v>5270</v>
      </c>
    </row>
    <row r="307" spans="1:11" ht="14.4" customHeight="1" x14ac:dyDescent="0.3">
      <c r="A307" s="418" t="s">
        <v>430</v>
      </c>
      <c r="B307" s="419" t="s">
        <v>431</v>
      </c>
      <c r="C307" s="420" t="s">
        <v>435</v>
      </c>
      <c r="D307" s="421" t="s">
        <v>553</v>
      </c>
      <c r="E307" s="420" t="s">
        <v>1422</v>
      </c>
      <c r="F307" s="421" t="s">
        <v>1423</v>
      </c>
      <c r="G307" s="420" t="s">
        <v>1192</v>
      </c>
      <c r="H307" s="420" t="s">
        <v>1193</v>
      </c>
      <c r="I307" s="422">
        <v>237.16000000000003</v>
      </c>
      <c r="J307" s="422">
        <v>29</v>
      </c>
      <c r="K307" s="423">
        <v>6877.6400000000012</v>
      </c>
    </row>
    <row r="308" spans="1:11" ht="14.4" customHeight="1" x14ac:dyDescent="0.3">
      <c r="A308" s="418" t="s">
        <v>430</v>
      </c>
      <c r="B308" s="419" t="s">
        <v>431</v>
      </c>
      <c r="C308" s="420" t="s">
        <v>435</v>
      </c>
      <c r="D308" s="421" t="s">
        <v>553</v>
      </c>
      <c r="E308" s="420" t="s">
        <v>1422</v>
      </c>
      <c r="F308" s="421" t="s">
        <v>1423</v>
      </c>
      <c r="G308" s="420" t="s">
        <v>1194</v>
      </c>
      <c r="H308" s="420" t="s">
        <v>1195</v>
      </c>
      <c r="I308" s="422">
        <v>119.785</v>
      </c>
      <c r="J308" s="422">
        <v>25</v>
      </c>
      <c r="K308" s="423">
        <v>2994.48</v>
      </c>
    </row>
    <row r="309" spans="1:11" ht="14.4" customHeight="1" x14ac:dyDescent="0.3">
      <c r="A309" s="418" t="s">
        <v>430</v>
      </c>
      <c r="B309" s="419" t="s">
        <v>431</v>
      </c>
      <c r="C309" s="420" t="s">
        <v>435</v>
      </c>
      <c r="D309" s="421" t="s">
        <v>553</v>
      </c>
      <c r="E309" s="420" t="s">
        <v>1422</v>
      </c>
      <c r="F309" s="421" t="s">
        <v>1423</v>
      </c>
      <c r="G309" s="420" t="s">
        <v>1196</v>
      </c>
      <c r="H309" s="420" t="s">
        <v>1197</v>
      </c>
      <c r="I309" s="422">
        <v>510.62</v>
      </c>
      <c r="J309" s="422">
        <v>1</v>
      </c>
      <c r="K309" s="423">
        <v>510.62</v>
      </c>
    </row>
    <row r="310" spans="1:11" ht="14.4" customHeight="1" x14ac:dyDescent="0.3">
      <c r="A310" s="418" t="s">
        <v>430</v>
      </c>
      <c r="B310" s="419" t="s">
        <v>431</v>
      </c>
      <c r="C310" s="420" t="s">
        <v>435</v>
      </c>
      <c r="D310" s="421" t="s">
        <v>553</v>
      </c>
      <c r="E310" s="420" t="s">
        <v>1422</v>
      </c>
      <c r="F310" s="421" t="s">
        <v>1423</v>
      </c>
      <c r="G310" s="420" t="s">
        <v>1198</v>
      </c>
      <c r="H310" s="420" t="s">
        <v>1199</v>
      </c>
      <c r="I310" s="422">
        <v>2934.25</v>
      </c>
      <c r="J310" s="422">
        <v>1</v>
      </c>
      <c r="K310" s="423">
        <v>2934.25</v>
      </c>
    </row>
    <row r="311" spans="1:11" ht="14.4" customHeight="1" x14ac:dyDescent="0.3">
      <c r="A311" s="418" t="s">
        <v>430</v>
      </c>
      <c r="B311" s="419" t="s">
        <v>431</v>
      </c>
      <c r="C311" s="420" t="s">
        <v>435</v>
      </c>
      <c r="D311" s="421" t="s">
        <v>553</v>
      </c>
      <c r="E311" s="420" t="s">
        <v>1422</v>
      </c>
      <c r="F311" s="421" t="s">
        <v>1423</v>
      </c>
      <c r="G311" s="420" t="s">
        <v>1200</v>
      </c>
      <c r="H311" s="420" t="s">
        <v>1201</v>
      </c>
      <c r="I311" s="422">
        <v>274.67</v>
      </c>
      <c r="J311" s="422">
        <v>2</v>
      </c>
      <c r="K311" s="423">
        <v>549.33000000000004</v>
      </c>
    </row>
    <row r="312" spans="1:11" ht="14.4" customHeight="1" x14ac:dyDescent="0.3">
      <c r="A312" s="418" t="s">
        <v>430</v>
      </c>
      <c r="B312" s="419" t="s">
        <v>431</v>
      </c>
      <c r="C312" s="420" t="s">
        <v>435</v>
      </c>
      <c r="D312" s="421" t="s">
        <v>553</v>
      </c>
      <c r="E312" s="420" t="s">
        <v>1422</v>
      </c>
      <c r="F312" s="421" t="s">
        <v>1423</v>
      </c>
      <c r="G312" s="420" t="s">
        <v>1202</v>
      </c>
      <c r="H312" s="420" t="s">
        <v>1203</v>
      </c>
      <c r="I312" s="422">
        <v>32.39</v>
      </c>
      <c r="J312" s="422">
        <v>30</v>
      </c>
      <c r="K312" s="423">
        <v>971.75</v>
      </c>
    </row>
    <row r="313" spans="1:11" ht="14.4" customHeight="1" x14ac:dyDescent="0.3">
      <c r="A313" s="418" t="s">
        <v>430</v>
      </c>
      <c r="B313" s="419" t="s">
        <v>431</v>
      </c>
      <c r="C313" s="420" t="s">
        <v>435</v>
      </c>
      <c r="D313" s="421" t="s">
        <v>553</v>
      </c>
      <c r="E313" s="420" t="s">
        <v>1422</v>
      </c>
      <c r="F313" s="421" t="s">
        <v>1423</v>
      </c>
      <c r="G313" s="420" t="s">
        <v>1204</v>
      </c>
      <c r="H313" s="420" t="s">
        <v>1205</v>
      </c>
      <c r="I313" s="422">
        <v>24.87</v>
      </c>
      <c r="J313" s="422">
        <v>50</v>
      </c>
      <c r="K313" s="423">
        <v>1243.3</v>
      </c>
    </row>
    <row r="314" spans="1:11" ht="14.4" customHeight="1" x14ac:dyDescent="0.3">
      <c r="A314" s="418" t="s">
        <v>430</v>
      </c>
      <c r="B314" s="419" t="s">
        <v>431</v>
      </c>
      <c r="C314" s="420" t="s">
        <v>435</v>
      </c>
      <c r="D314" s="421" t="s">
        <v>553</v>
      </c>
      <c r="E314" s="420" t="s">
        <v>1422</v>
      </c>
      <c r="F314" s="421" t="s">
        <v>1423</v>
      </c>
      <c r="G314" s="420" t="s">
        <v>1206</v>
      </c>
      <c r="H314" s="420" t="s">
        <v>1207</v>
      </c>
      <c r="I314" s="422">
        <v>361.79</v>
      </c>
      <c r="J314" s="422">
        <v>2</v>
      </c>
      <c r="K314" s="423">
        <v>723.58</v>
      </c>
    </row>
    <row r="315" spans="1:11" ht="14.4" customHeight="1" x14ac:dyDescent="0.3">
      <c r="A315" s="418" t="s">
        <v>430</v>
      </c>
      <c r="B315" s="419" t="s">
        <v>431</v>
      </c>
      <c r="C315" s="420" t="s">
        <v>435</v>
      </c>
      <c r="D315" s="421" t="s">
        <v>553</v>
      </c>
      <c r="E315" s="420" t="s">
        <v>1422</v>
      </c>
      <c r="F315" s="421" t="s">
        <v>1423</v>
      </c>
      <c r="G315" s="420" t="s">
        <v>1208</v>
      </c>
      <c r="H315" s="420" t="s">
        <v>1209</v>
      </c>
      <c r="I315" s="422">
        <v>5623.083333333333</v>
      </c>
      <c r="J315" s="422">
        <v>3</v>
      </c>
      <c r="K315" s="423">
        <v>16869.25</v>
      </c>
    </row>
    <row r="316" spans="1:11" ht="14.4" customHeight="1" x14ac:dyDescent="0.3">
      <c r="A316" s="418" t="s">
        <v>430</v>
      </c>
      <c r="B316" s="419" t="s">
        <v>431</v>
      </c>
      <c r="C316" s="420" t="s">
        <v>435</v>
      </c>
      <c r="D316" s="421" t="s">
        <v>553</v>
      </c>
      <c r="E316" s="420" t="s">
        <v>1422</v>
      </c>
      <c r="F316" s="421" t="s">
        <v>1423</v>
      </c>
      <c r="G316" s="420" t="s">
        <v>1210</v>
      </c>
      <c r="H316" s="420" t="s">
        <v>1211</v>
      </c>
      <c r="I316" s="422">
        <v>300.07666666666665</v>
      </c>
      <c r="J316" s="422">
        <v>3</v>
      </c>
      <c r="K316" s="423">
        <v>900.23</v>
      </c>
    </row>
    <row r="317" spans="1:11" ht="14.4" customHeight="1" x14ac:dyDescent="0.3">
      <c r="A317" s="418" t="s">
        <v>430</v>
      </c>
      <c r="B317" s="419" t="s">
        <v>431</v>
      </c>
      <c r="C317" s="420" t="s">
        <v>435</v>
      </c>
      <c r="D317" s="421" t="s">
        <v>553</v>
      </c>
      <c r="E317" s="420" t="s">
        <v>1422</v>
      </c>
      <c r="F317" s="421" t="s">
        <v>1423</v>
      </c>
      <c r="G317" s="420" t="s">
        <v>1212</v>
      </c>
      <c r="H317" s="420" t="s">
        <v>1213</v>
      </c>
      <c r="I317" s="422">
        <v>12214</v>
      </c>
      <c r="J317" s="422">
        <v>2</v>
      </c>
      <c r="K317" s="423">
        <v>24428</v>
      </c>
    </row>
    <row r="318" spans="1:11" ht="14.4" customHeight="1" x14ac:dyDescent="0.3">
      <c r="A318" s="418" t="s">
        <v>430</v>
      </c>
      <c r="B318" s="419" t="s">
        <v>431</v>
      </c>
      <c r="C318" s="420" t="s">
        <v>435</v>
      </c>
      <c r="D318" s="421" t="s">
        <v>553</v>
      </c>
      <c r="E318" s="420" t="s">
        <v>1422</v>
      </c>
      <c r="F318" s="421" t="s">
        <v>1423</v>
      </c>
      <c r="G318" s="420" t="s">
        <v>1214</v>
      </c>
      <c r="H318" s="420" t="s">
        <v>1215</v>
      </c>
      <c r="I318" s="422">
        <v>199.65</v>
      </c>
      <c r="J318" s="422">
        <v>2</v>
      </c>
      <c r="K318" s="423">
        <v>399.3</v>
      </c>
    </row>
    <row r="319" spans="1:11" ht="14.4" customHeight="1" x14ac:dyDescent="0.3">
      <c r="A319" s="418" t="s">
        <v>430</v>
      </c>
      <c r="B319" s="419" t="s">
        <v>431</v>
      </c>
      <c r="C319" s="420" t="s">
        <v>435</v>
      </c>
      <c r="D319" s="421" t="s">
        <v>553</v>
      </c>
      <c r="E319" s="420" t="s">
        <v>1422</v>
      </c>
      <c r="F319" s="421" t="s">
        <v>1423</v>
      </c>
      <c r="G319" s="420" t="s">
        <v>1216</v>
      </c>
      <c r="H319" s="420" t="s">
        <v>1217</v>
      </c>
      <c r="I319" s="422">
        <v>201.59</v>
      </c>
      <c r="J319" s="422">
        <v>2</v>
      </c>
      <c r="K319" s="423">
        <v>403.18</v>
      </c>
    </row>
    <row r="320" spans="1:11" ht="14.4" customHeight="1" x14ac:dyDescent="0.3">
      <c r="A320" s="418" t="s">
        <v>430</v>
      </c>
      <c r="B320" s="419" t="s">
        <v>431</v>
      </c>
      <c r="C320" s="420" t="s">
        <v>435</v>
      </c>
      <c r="D320" s="421" t="s">
        <v>553</v>
      </c>
      <c r="E320" s="420" t="s">
        <v>1422</v>
      </c>
      <c r="F320" s="421" t="s">
        <v>1423</v>
      </c>
      <c r="G320" s="420" t="s">
        <v>1218</v>
      </c>
      <c r="H320" s="420" t="s">
        <v>1219</v>
      </c>
      <c r="I320" s="422">
        <v>2952.4</v>
      </c>
      <c r="J320" s="422">
        <v>1</v>
      </c>
      <c r="K320" s="423">
        <v>2952.4</v>
      </c>
    </row>
    <row r="321" spans="1:11" ht="14.4" customHeight="1" x14ac:dyDescent="0.3">
      <c r="A321" s="418" t="s">
        <v>430</v>
      </c>
      <c r="B321" s="419" t="s">
        <v>431</v>
      </c>
      <c r="C321" s="420" t="s">
        <v>435</v>
      </c>
      <c r="D321" s="421" t="s">
        <v>553</v>
      </c>
      <c r="E321" s="420" t="s">
        <v>1422</v>
      </c>
      <c r="F321" s="421" t="s">
        <v>1423</v>
      </c>
      <c r="G321" s="420" t="s">
        <v>1220</v>
      </c>
      <c r="H321" s="420" t="s">
        <v>1221</v>
      </c>
      <c r="I321" s="422">
        <v>482.79</v>
      </c>
      <c r="J321" s="422">
        <v>1</v>
      </c>
      <c r="K321" s="423">
        <v>482.79</v>
      </c>
    </row>
    <row r="322" spans="1:11" ht="14.4" customHeight="1" x14ac:dyDescent="0.3">
      <c r="A322" s="418" t="s">
        <v>430</v>
      </c>
      <c r="B322" s="419" t="s">
        <v>431</v>
      </c>
      <c r="C322" s="420" t="s">
        <v>435</v>
      </c>
      <c r="D322" s="421" t="s">
        <v>553</v>
      </c>
      <c r="E322" s="420" t="s">
        <v>1422</v>
      </c>
      <c r="F322" s="421" t="s">
        <v>1423</v>
      </c>
      <c r="G322" s="420" t="s">
        <v>1222</v>
      </c>
      <c r="H322" s="420" t="s">
        <v>1223</v>
      </c>
      <c r="I322" s="422">
        <v>55.66</v>
      </c>
      <c r="J322" s="422">
        <v>2</v>
      </c>
      <c r="K322" s="423">
        <v>111.32</v>
      </c>
    </row>
    <row r="323" spans="1:11" ht="14.4" customHeight="1" x14ac:dyDescent="0.3">
      <c r="A323" s="418" t="s">
        <v>430</v>
      </c>
      <c r="B323" s="419" t="s">
        <v>431</v>
      </c>
      <c r="C323" s="420" t="s">
        <v>435</v>
      </c>
      <c r="D323" s="421" t="s">
        <v>553</v>
      </c>
      <c r="E323" s="420" t="s">
        <v>1422</v>
      </c>
      <c r="F323" s="421" t="s">
        <v>1423</v>
      </c>
      <c r="G323" s="420" t="s">
        <v>1224</v>
      </c>
      <c r="H323" s="420" t="s">
        <v>1225</v>
      </c>
      <c r="I323" s="422">
        <v>10890</v>
      </c>
      <c r="J323" s="422">
        <v>6</v>
      </c>
      <c r="K323" s="423">
        <v>65340</v>
      </c>
    </row>
    <row r="324" spans="1:11" ht="14.4" customHeight="1" x14ac:dyDescent="0.3">
      <c r="A324" s="418" t="s">
        <v>430</v>
      </c>
      <c r="B324" s="419" t="s">
        <v>431</v>
      </c>
      <c r="C324" s="420" t="s">
        <v>435</v>
      </c>
      <c r="D324" s="421" t="s">
        <v>553</v>
      </c>
      <c r="E324" s="420" t="s">
        <v>1422</v>
      </c>
      <c r="F324" s="421" t="s">
        <v>1423</v>
      </c>
      <c r="G324" s="420" t="s">
        <v>1226</v>
      </c>
      <c r="H324" s="420" t="s">
        <v>1227</v>
      </c>
      <c r="I324" s="422">
        <v>3414.6200000000003</v>
      </c>
      <c r="J324" s="422">
        <v>3</v>
      </c>
      <c r="K324" s="423">
        <v>10243.86</v>
      </c>
    </row>
    <row r="325" spans="1:11" ht="14.4" customHeight="1" x14ac:dyDescent="0.3">
      <c r="A325" s="418" t="s">
        <v>430</v>
      </c>
      <c r="B325" s="419" t="s">
        <v>431</v>
      </c>
      <c r="C325" s="420" t="s">
        <v>435</v>
      </c>
      <c r="D325" s="421" t="s">
        <v>553</v>
      </c>
      <c r="E325" s="420" t="s">
        <v>1422</v>
      </c>
      <c r="F325" s="421" t="s">
        <v>1423</v>
      </c>
      <c r="G325" s="420" t="s">
        <v>1228</v>
      </c>
      <c r="H325" s="420" t="s">
        <v>1229</v>
      </c>
      <c r="I325" s="422">
        <v>284.35000000000002</v>
      </c>
      <c r="J325" s="422">
        <v>2</v>
      </c>
      <c r="K325" s="423">
        <v>568.70000000000005</v>
      </c>
    </row>
    <row r="326" spans="1:11" ht="14.4" customHeight="1" x14ac:dyDescent="0.3">
      <c r="A326" s="418" t="s">
        <v>430</v>
      </c>
      <c r="B326" s="419" t="s">
        <v>431</v>
      </c>
      <c r="C326" s="420" t="s">
        <v>435</v>
      </c>
      <c r="D326" s="421" t="s">
        <v>553</v>
      </c>
      <c r="E326" s="420" t="s">
        <v>1422</v>
      </c>
      <c r="F326" s="421" t="s">
        <v>1423</v>
      </c>
      <c r="G326" s="420" t="s">
        <v>1230</v>
      </c>
      <c r="H326" s="420" t="s">
        <v>1231</v>
      </c>
      <c r="I326" s="422">
        <v>9110.09</v>
      </c>
      <c r="J326" s="422">
        <v>3</v>
      </c>
      <c r="K326" s="423">
        <v>27330.27</v>
      </c>
    </row>
    <row r="327" spans="1:11" ht="14.4" customHeight="1" x14ac:dyDescent="0.3">
      <c r="A327" s="418" t="s">
        <v>430</v>
      </c>
      <c r="B327" s="419" t="s">
        <v>431</v>
      </c>
      <c r="C327" s="420" t="s">
        <v>435</v>
      </c>
      <c r="D327" s="421" t="s">
        <v>553</v>
      </c>
      <c r="E327" s="420" t="s">
        <v>1422</v>
      </c>
      <c r="F327" s="421" t="s">
        <v>1423</v>
      </c>
      <c r="G327" s="420" t="s">
        <v>1232</v>
      </c>
      <c r="H327" s="420" t="s">
        <v>1233</v>
      </c>
      <c r="I327" s="422">
        <v>5898.75</v>
      </c>
      <c r="J327" s="422">
        <v>1</v>
      </c>
      <c r="K327" s="423">
        <v>5898.75</v>
      </c>
    </row>
    <row r="328" spans="1:11" ht="14.4" customHeight="1" x14ac:dyDescent="0.3">
      <c r="A328" s="418" t="s">
        <v>430</v>
      </c>
      <c r="B328" s="419" t="s">
        <v>431</v>
      </c>
      <c r="C328" s="420" t="s">
        <v>435</v>
      </c>
      <c r="D328" s="421" t="s">
        <v>553</v>
      </c>
      <c r="E328" s="420" t="s">
        <v>1422</v>
      </c>
      <c r="F328" s="421" t="s">
        <v>1423</v>
      </c>
      <c r="G328" s="420" t="s">
        <v>1234</v>
      </c>
      <c r="H328" s="420" t="s">
        <v>1235</v>
      </c>
      <c r="I328" s="422">
        <v>54.45</v>
      </c>
      <c r="J328" s="422">
        <v>1</v>
      </c>
      <c r="K328" s="423">
        <v>54.45</v>
      </c>
    </row>
    <row r="329" spans="1:11" ht="14.4" customHeight="1" x14ac:dyDescent="0.3">
      <c r="A329" s="418" t="s">
        <v>430</v>
      </c>
      <c r="B329" s="419" t="s">
        <v>431</v>
      </c>
      <c r="C329" s="420" t="s">
        <v>435</v>
      </c>
      <c r="D329" s="421" t="s">
        <v>553</v>
      </c>
      <c r="E329" s="420" t="s">
        <v>1422</v>
      </c>
      <c r="F329" s="421" t="s">
        <v>1423</v>
      </c>
      <c r="G329" s="420" t="s">
        <v>1236</v>
      </c>
      <c r="H329" s="420" t="s">
        <v>1237</v>
      </c>
      <c r="I329" s="422">
        <v>70.2</v>
      </c>
      <c r="J329" s="422">
        <v>15</v>
      </c>
      <c r="K329" s="423">
        <v>1052.96</v>
      </c>
    </row>
    <row r="330" spans="1:11" ht="14.4" customHeight="1" x14ac:dyDescent="0.3">
      <c r="A330" s="418" t="s">
        <v>430</v>
      </c>
      <c r="B330" s="419" t="s">
        <v>431</v>
      </c>
      <c r="C330" s="420" t="s">
        <v>435</v>
      </c>
      <c r="D330" s="421" t="s">
        <v>553</v>
      </c>
      <c r="E330" s="420" t="s">
        <v>1422</v>
      </c>
      <c r="F330" s="421" t="s">
        <v>1423</v>
      </c>
      <c r="G330" s="420" t="s">
        <v>1238</v>
      </c>
      <c r="H330" s="420" t="s">
        <v>1239</v>
      </c>
      <c r="I330" s="422">
        <v>5203</v>
      </c>
      <c r="J330" s="422">
        <v>1</v>
      </c>
      <c r="K330" s="423">
        <v>5203</v>
      </c>
    </row>
    <row r="331" spans="1:11" ht="14.4" customHeight="1" x14ac:dyDescent="0.3">
      <c r="A331" s="418" t="s">
        <v>430</v>
      </c>
      <c r="B331" s="419" t="s">
        <v>431</v>
      </c>
      <c r="C331" s="420" t="s">
        <v>435</v>
      </c>
      <c r="D331" s="421" t="s">
        <v>553</v>
      </c>
      <c r="E331" s="420" t="s">
        <v>1422</v>
      </c>
      <c r="F331" s="421" t="s">
        <v>1423</v>
      </c>
      <c r="G331" s="420" t="s">
        <v>1240</v>
      </c>
      <c r="H331" s="420" t="s">
        <v>1241</v>
      </c>
      <c r="I331" s="422">
        <v>16.2</v>
      </c>
      <c r="J331" s="422">
        <v>180</v>
      </c>
      <c r="K331" s="423">
        <v>2916.34</v>
      </c>
    </row>
    <row r="332" spans="1:11" ht="14.4" customHeight="1" x14ac:dyDescent="0.3">
      <c r="A332" s="418" t="s">
        <v>430</v>
      </c>
      <c r="B332" s="419" t="s">
        <v>431</v>
      </c>
      <c r="C332" s="420" t="s">
        <v>435</v>
      </c>
      <c r="D332" s="421" t="s">
        <v>553</v>
      </c>
      <c r="E332" s="420" t="s">
        <v>1422</v>
      </c>
      <c r="F332" s="421" t="s">
        <v>1423</v>
      </c>
      <c r="G332" s="420" t="s">
        <v>1242</v>
      </c>
      <c r="H332" s="420" t="s">
        <v>1243</v>
      </c>
      <c r="I332" s="422">
        <v>274.68</v>
      </c>
      <c r="J332" s="422">
        <v>8</v>
      </c>
      <c r="K332" s="423">
        <v>2197.44</v>
      </c>
    </row>
    <row r="333" spans="1:11" ht="14.4" customHeight="1" x14ac:dyDescent="0.3">
      <c r="A333" s="418" t="s">
        <v>430</v>
      </c>
      <c r="B333" s="419" t="s">
        <v>431</v>
      </c>
      <c r="C333" s="420" t="s">
        <v>435</v>
      </c>
      <c r="D333" s="421" t="s">
        <v>553</v>
      </c>
      <c r="E333" s="420" t="s">
        <v>1422</v>
      </c>
      <c r="F333" s="421" t="s">
        <v>1423</v>
      </c>
      <c r="G333" s="420" t="s">
        <v>1244</v>
      </c>
      <c r="H333" s="420" t="s">
        <v>1245</v>
      </c>
      <c r="I333" s="422">
        <v>20.09</v>
      </c>
      <c r="J333" s="422">
        <v>20</v>
      </c>
      <c r="K333" s="423">
        <v>401.72</v>
      </c>
    </row>
    <row r="334" spans="1:11" ht="14.4" customHeight="1" x14ac:dyDescent="0.3">
      <c r="A334" s="418" t="s">
        <v>430</v>
      </c>
      <c r="B334" s="419" t="s">
        <v>431</v>
      </c>
      <c r="C334" s="420" t="s">
        <v>435</v>
      </c>
      <c r="D334" s="421" t="s">
        <v>553</v>
      </c>
      <c r="E334" s="420" t="s">
        <v>1422</v>
      </c>
      <c r="F334" s="421" t="s">
        <v>1423</v>
      </c>
      <c r="G334" s="420" t="s">
        <v>1246</v>
      </c>
      <c r="H334" s="420" t="s">
        <v>1247</v>
      </c>
      <c r="I334" s="422">
        <v>4905.95</v>
      </c>
      <c r="J334" s="422">
        <v>2</v>
      </c>
      <c r="K334" s="423">
        <v>9811.9</v>
      </c>
    </row>
    <row r="335" spans="1:11" ht="14.4" customHeight="1" x14ac:dyDescent="0.3">
      <c r="A335" s="418" t="s">
        <v>430</v>
      </c>
      <c r="B335" s="419" t="s">
        <v>431</v>
      </c>
      <c r="C335" s="420" t="s">
        <v>435</v>
      </c>
      <c r="D335" s="421" t="s">
        <v>553</v>
      </c>
      <c r="E335" s="420" t="s">
        <v>1422</v>
      </c>
      <c r="F335" s="421" t="s">
        <v>1423</v>
      </c>
      <c r="G335" s="420" t="s">
        <v>1248</v>
      </c>
      <c r="H335" s="420" t="s">
        <v>1249</v>
      </c>
      <c r="I335" s="422">
        <v>3414.62</v>
      </c>
      <c r="J335" s="422">
        <v>1</v>
      </c>
      <c r="K335" s="423">
        <v>3414.62</v>
      </c>
    </row>
    <row r="336" spans="1:11" ht="14.4" customHeight="1" x14ac:dyDescent="0.3">
      <c r="A336" s="418" t="s">
        <v>430</v>
      </c>
      <c r="B336" s="419" t="s">
        <v>431</v>
      </c>
      <c r="C336" s="420" t="s">
        <v>435</v>
      </c>
      <c r="D336" s="421" t="s">
        <v>553</v>
      </c>
      <c r="E336" s="420" t="s">
        <v>1422</v>
      </c>
      <c r="F336" s="421" t="s">
        <v>1423</v>
      </c>
      <c r="G336" s="420" t="s">
        <v>1250</v>
      </c>
      <c r="H336" s="420" t="s">
        <v>1251</v>
      </c>
      <c r="I336" s="422">
        <v>45.35</v>
      </c>
      <c r="J336" s="422">
        <v>10</v>
      </c>
      <c r="K336" s="423">
        <v>453.5</v>
      </c>
    </row>
    <row r="337" spans="1:11" ht="14.4" customHeight="1" x14ac:dyDescent="0.3">
      <c r="A337" s="418" t="s">
        <v>430</v>
      </c>
      <c r="B337" s="419" t="s">
        <v>431</v>
      </c>
      <c r="C337" s="420" t="s">
        <v>435</v>
      </c>
      <c r="D337" s="421" t="s">
        <v>553</v>
      </c>
      <c r="E337" s="420" t="s">
        <v>1422</v>
      </c>
      <c r="F337" s="421" t="s">
        <v>1423</v>
      </c>
      <c r="G337" s="420" t="s">
        <v>1252</v>
      </c>
      <c r="H337" s="420" t="s">
        <v>1253</v>
      </c>
      <c r="I337" s="422">
        <v>21.05</v>
      </c>
      <c r="J337" s="422">
        <v>972</v>
      </c>
      <c r="K337" s="423">
        <v>20464.47</v>
      </c>
    </row>
    <row r="338" spans="1:11" ht="14.4" customHeight="1" x14ac:dyDescent="0.3">
      <c r="A338" s="418" t="s">
        <v>430</v>
      </c>
      <c r="B338" s="419" t="s">
        <v>431</v>
      </c>
      <c r="C338" s="420" t="s">
        <v>435</v>
      </c>
      <c r="D338" s="421" t="s">
        <v>553</v>
      </c>
      <c r="E338" s="420" t="s">
        <v>1422</v>
      </c>
      <c r="F338" s="421" t="s">
        <v>1423</v>
      </c>
      <c r="G338" s="420" t="s">
        <v>1254</v>
      </c>
      <c r="H338" s="420" t="s">
        <v>1255</v>
      </c>
      <c r="I338" s="422">
        <v>3414.62</v>
      </c>
      <c r="J338" s="422">
        <v>1</v>
      </c>
      <c r="K338" s="423">
        <v>3414.62</v>
      </c>
    </row>
    <row r="339" spans="1:11" ht="14.4" customHeight="1" x14ac:dyDescent="0.3">
      <c r="A339" s="418" t="s">
        <v>430</v>
      </c>
      <c r="B339" s="419" t="s">
        <v>431</v>
      </c>
      <c r="C339" s="420" t="s">
        <v>435</v>
      </c>
      <c r="D339" s="421" t="s">
        <v>553</v>
      </c>
      <c r="E339" s="420" t="s">
        <v>1422</v>
      </c>
      <c r="F339" s="421" t="s">
        <v>1423</v>
      </c>
      <c r="G339" s="420" t="s">
        <v>1256</v>
      </c>
      <c r="H339" s="420" t="s">
        <v>1257</v>
      </c>
      <c r="I339" s="422">
        <v>3770</v>
      </c>
      <c r="J339" s="422">
        <v>2</v>
      </c>
      <c r="K339" s="423">
        <v>7540</v>
      </c>
    </row>
    <row r="340" spans="1:11" ht="14.4" customHeight="1" x14ac:dyDescent="0.3">
      <c r="A340" s="418" t="s">
        <v>430</v>
      </c>
      <c r="B340" s="419" t="s">
        <v>431</v>
      </c>
      <c r="C340" s="420" t="s">
        <v>435</v>
      </c>
      <c r="D340" s="421" t="s">
        <v>553</v>
      </c>
      <c r="E340" s="420" t="s">
        <v>1422</v>
      </c>
      <c r="F340" s="421" t="s">
        <v>1423</v>
      </c>
      <c r="G340" s="420" t="s">
        <v>1258</v>
      </c>
      <c r="H340" s="420" t="s">
        <v>1259</v>
      </c>
      <c r="I340" s="422">
        <v>52.03</v>
      </c>
      <c r="J340" s="422">
        <v>3</v>
      </c>
      <c r="K340" s="423">
        <v>156.09</v>
      </c>
    </row>
    <row r="341" spans="1:11" ht="14.4" customHeight="1" x14ac:dyDescent="0.3">
      <c r="A341" s="418" t="s">
        <v>430</v>
      </c>
      <c r="B341" s="419" t="s">
        <v>431</v>
      </c>
      <c r="C341" s="420" t="s">
        <v>435</v>
      </c>
      <c r="D341" s="421" t="s">
        <v>553</v>
      </c>
      <c r="E341" s="420" t="s">
        <v>1422</v>
      </c>
      <c r="F341" s="421" t="s">
        <v>1423</v>
      </c>
      <c r="G341" s="420" t="s">
        <v>1260</v>
      </c>
      <c r="H341" s="420" t="s">
        <v>1261</v>
      </c>
      <c r="I341" s="422">
        <v>9793.5</v>
      </c>
      <c r="J341" s="422">
        <v>1</v>
      </c>
      <c r="K341" s="423">
        <v>9793.5</v>
      </c>
    </row>
    <row r="342" spans="1:11" ht="14.4" customHeight="1" x14ac:dyDescent="0.3">
      <c r="A342" s="418" t="s">
        <v>430</v>
      </c>
      <c r="B342" s="419" t="s">
        <v>431</v>
      </c>
      <c r="C342" s="420" t="s">
        <v>435</v>
      </c>
      <c r="D342" s="421" t="s">
        <v>553</v>
      </c>
      <c r="E342" s="420" t="s">
        <v>1422</v>
      </c>
      <c r="F342" s="421" t="s">
        <v>1423</v>
      </c>
      <c r="G342" s="420" t="s">
        <v>1262</v>
      </c>
      <c r="H342" s="420" t="s">
        <v>1263</v>
      </c>
      <c r="I342" s="422">
        <v>411.4</v>
      </c>
      <c r="J342" s="422">
        <v>1</v>
      </c>
      <c r="K342" s="423">
        <v>411.4</v>
      </c>
    </row>
    <row r="343" spans="1:11" ht="14.4" customHeight="1" x14ac:dyDescent="0.3">
      <c r="A343" s="418" t="s">
        <v>430</v>
      </c>
      <c r="B343" s="419" t="s">
        <v>431</v>
      </c>
      <c r="C343" s="420" t="s">
        <v>435</v>
      </c>
      <c r="D343" s="421" t="s">
        <v>553</v>
      </c>
      <c r="E343" s="420" t="s">
        <v>1422</v>
      </c>
      <c r="F343" s="421" t="s">
        <v>1423</v>
      </c>
      <c r="G343" s="420" t="s">
        <v>1264</v>
      </c>
      <c r="H343" s="420" t="s">
        <v>1265</v>
      </c>
      <c r="I343" s="422">
        <v>5275.6</v>
      </c>
      <c r="J343" s="422">
        <v>1</v>
      </c>
      <c r="K343" s="423">
        <v>5275.6</v>
      </c>
    </row>
    <row r="344" spans="1:11" ht="14.4" customHeight="1" x14ac:dyDescent="0.3">
      <c r="A344" s="418" t="s">
        <v>430</v>
      </c>
      <c r="B344" s="419" t="s">
        <v>431</v>
      </c>
      <c r="C344" s="420" t="s">
        <v>435</v>
      </c>
      <c r="D344" s="421" t="s">
        <v>553</v>
      </c>
      <c r="E344" s="420" t="s">
        <v>1422</v>
      </c>
      <c r="F344" s="421" t="s">
        <v>1423</v>
      </c>
      <c r="G344" s="420" t="s">
        <v>1266</v>
      </c>
      <c r="H344" s="420" t="s">
        <v>1267</v>
      </c>
      <c r="I344" s="422">
        <v>903.78</v>
      </c>
      <c r="J344" s="422">
        <v>1</v>
      </c>
      <c r="K344" s="423">
        <v>903.78</v>
      </c>
    </row>
    <row r="345" spans="1:11" ht="14.4" customHeight="1" x14ac:dyDescent="0.3">
      <c r="A345" s="418" t="s">
        <v>430</v>
      </c>
      <c r="B345" s="419" t="s">
        <v>431</v>
      </c>
      <c r="C345" s="420" t="s">
        <v>435</v>
      </c>
      <c r="D345" s="421" t="s">
        <v>553</v>
      </c>
      <c r="E345" s="420" t="s">
        <v>1422</v>
      </c>
      <c r="F345" s="421" t="s">
        <v>1423</v>
      </c>
      <c r="G345" s="420" t="s">
        <v>1268</v>
      </c>
      <c r="H345" s="420" t="s">
        <v>1269</v>
      </c>
      <c r="I345" s="422">
        <v>8985.4599999999991</v>
      </c>
      <c r="J345" s="422">
        <v>4</v>
      </c>
      <c r="K345" s="423">
        <v>35941.839999999997</v>
      </c>
    </row>
    <row r="346" spans="1:11" ht="14.4" customHeight="1" x14ac:dyDescent="0.3">
      <c r="A346" s="418" t="s">
        <v>430</v>
      </c>
      <c r="B346" s="419" t="s">
        <v>431</v>
      </c>
      <c r="C346" s="420" t="s">
        <v>435</v>
      </c>
      <c r="D346" s="421" t="s">
        <v>553</v>
      </c>
      <c r="E346" s="420" t="s">
        <v>1422</v>
      </c>
      <c r="F346" s="421" t="s">
        <v>1423</v>
      </c>
      <c r="G346" s="420" t="s">
        <v>1270</v>
      </c>
      <c r="H346" s="420" t="s">
        <v>1271</v>
      </c>
      <c r="I346" s="422">
        <v>2677.18</v>
      </c>
      <c r="J346" s="422">
        <v>28</v>
      </c>
      <c r="K346" s="423">
        <v>27836.559999999998</v>
      </c>
    </row>
    <row r="347" spans="1:11" ht="14.4" customHeight="1" x14ac:dyDescent="0.3">
      <c r="A347" s="418" t="s">
        <v>430</v>
      </c>
      <c r="B347" s="419" t="s">
        <v>431</v>
      </c>
      <c r="C347" s="420" t="s">
        <v>435</v>
      </c>
      <c r="D347" s="421" t="s">
        <v>553</v>
      </c>
      <c r="E347" s="420" t="s">
        <v>1422</v>
      </c>
      <c r="F347" s="421" t="s">
        <v>1423</v>
      </c>
      <c r="G347" s="420" t="s">
        <v>1272</v>
      </c>
      <c r="H347" s="420" t="s">
        <v>1273</v>
      </c>
      <c r="I347" s="422">
        <v>3346.86</v>
      </c>
      <c r="J347" s="422">
        <v>1</v>
      </c>
      <c r="K347" s="423">
        <v>3346.86</v>
      </c>
    </row>
    <row r="348" spans="1:11" ht="14.4" customHeight="1" x14ac:dyDescent="0.3">
      <c r="A348" s="418" t="s">
        <v>430</v>
      </c>
      <c r="B348" s="419" t="s">
        <v>431</v>
      </c>
      <c r="C348" s="420" t="s">
        <v>435</v>
      </c>
      <c r="D348" s="421" t="s">
        <v>553</v>
      </c>
      <c r="E348" s="420" t="s">
        <v>1422</v>
      </c>
      <c r="F348" s="421" t="s">
        <v>1423</v>
      </c>
      <c r="G348" s="420" t="s">
        <v>1274</v>
      </c>
      <c r="H348" s="420" t="s">
        <v>1275</v>
      </c>
      <c r="I348" s="422">
        <v>1234.07</v>
      </c>
      <c r="J348" s="422">
        <v>1</v>
      </c>
      <c r="K348" s="423">
        <v>1234.07</v>
      </c>
    </row>
    <row r="349" spans="1:11" ht="14.4" customHeight="1" x14ac:dyDescent="0.3">
      <c r="A349" s="418" t="s">
        <v>430</v>
      </c>
      <c r="B349" s="419" t="s">
        <v>431</v>
      </c>
      <c r="C349" s="420" t="s">
        <v>435</v>
      </c>
      <c r="D349" s="421" t="s">
        <v>553</v>
      </c>
      <c r="E349" s="420" t="s">
        <v>1422</v>
      </c>
      <c r="F349" s="421" t="s">
        <v>1423</v>
      </c>
      <c r="G349" s="420" t="s">
        <v>1276</v>
      </c>
      <c r="H349" s="420" t="s">
        <v>1277</v>
      </c>
      <c r="I349" s="422">
        <v>1149.5</v>
      </c>
      <c r="J349" s="422">
        <v>5</v>
      </c>
      <c r="K349" s="423">
        <v>5747.5</v>
      </c>
    </row>
    <row r="350" spans="1:11" ht="14.4" customHeight="1" x14ac:dyDescent="0.3">
      <c r="A350" s="418" t="s">
        <v>430</v>
      </c>
      <c r="B350" s="419" t="s">
        <v>431</v>
      </c>
      <c r="C350" s="420" t="s">
        <v>435</v>
      </c>
      <c r="D350" s="421" t="s">
        <v>553</v>
      </c>
      <c r="E350" s="420" t="s">
        <v>1422</v>
      </c>
      <c r="F350" s="421" t="s">
        <v>1423</v>
      </c>
      <c r="G350" s="420" t="s">
        <v>1278</v>
      </c>
      <c r="H350" s="420" t="s">
        <v>1279</v>
      </c>
      <c r="I350" s="422">
        <v>4930.75</v>
      </c>
      <c r="J350" s="422">
        <v>1</v>
      </c>
      <c r="K350" s="423">
        <v>4930.75</v>
      </c>
    </row>
    <row r="351" spans="1:11" ht="14.4" customHeight="1" x14ac:dyDescent="0.3">
      <c r="A351" s="418" t="s">
        <v>430</v>
      </c>
      <c r="B351" s="419" t="s">
        <v>431</v>
      </c>
      <c r="C351" s="420" t="s">
        <v>435</v>
      </c>
      <c r="D351" s="421" t="s">
        <v>553</v>
      </c>
      <c r="E351" s="420" t="s">
        <v>1422</v>
      </c>
      <c r="F351" s="421" t="s">
        <v>1423</v>
      </c>
      <c r="G351" s="420" t="s">
        <v>1280</v>
      </c>
      <c r="H351" s="420" t="s">
        <v>1281</v>
      </c>
      <c r="I351" s="422">
        <v>2099.35</v>
      </c>
      <c r="J351" s="422">
        <v>2</v>
      </c>
      <c r="K351" s="423">
        <v>4198.7</v>
      </c>
    </row>
    <row r="352" spans="1:11" ht="14.4" customHeight="1" x14ac:dyDescent="0.3">
      <c r="A352" s="418" t="s">
        <v>430</v>
      </c>
      <c r="B352" s="419" t="s">
        <v>431</v>
      </c>
      <c r="C352" s="420" t="s">
        <v>435</v>
      </c>
      <c r="D352" s="421" t="s">
        <v>553</v>
      </c>
      <c r="E352" s="420" t="s">
        <v>1422</v>
      </c>
      <c r="F352" s="421" t="s">
        <v>1423</v>
      </c>
      <c r="G352" s="420" t="s">
        <v>1282</v>
      </c>
      <c r="H352" s="420" t="s">
        <v>1283</v>
      </c>
      <c r="I352" s="422">
        <v>52.03</v>
      </c>
      <c r="J352" s="422">
        <v>3</v>
      </c>
      <c r="K352" s="423">
        <v>156.09</v>
      </c>
    </row>
    <row r="353" spans="1:11" ht="14.4" customHeight="1" x14ac:dyDescent="0.3">
      <c r="A353" s="418" t="s">
        <v>430</v>
      </c>
      <c r="B353" s="419" t="s">
        <v>431</v>
      </c>
      <c r="C353" s="420" t="s">
        <v>435</v>
      </c>
      <c r="D353" s="421" t="s">
        <v>553</v>
      </c>
      <c r="E353" s="420" t="s">
        <v>1422</v>
      </c>
      <c r="F353" s="421" t="s">
        <v>1423</v>
      </c>
      <c r="G353" s="420" t="s">
        <v>1284</v>
      </c>
      <c r="H353" s="420" t="s">
        <v>1285</v>
      </c>
      <c r="I353" s="422">
        <v>129.47</v>
      </c>
      <c r="J353" s="422">
        <v>1</v>
      </c>
      <c r="K353" s="423">
        <v>129.47</v>
      </c>
    </row>
    <row r="354" spans="1:11" ht="14.4" customHeight="1" x14ac:dyDescent="0.3">
      <c r="A354" s="418" t="s">
        <v>430</v>
      </c>
      <c r="B354" s="419" t="s">
        <v>431</v>
      </c>
      <c r="C354" s="420" t="s">
        <v>435</v>
      </c>
      <c r="D354" s="421" t="s">
        <v>553</v>
      </c>
      <c r="E354" s="420" t="s">
        <v>1422</v>
      </c>
      <c r="F354" s="421" t="s">
        <v>1423</v>
      </c>
      <c r="G354" s="420" t="s">
        <v>1286</v>
      </c>
      <c r="H354" s="420" t="s">
        <v>1287</v>
      </c>
      <c r="I354" s="422">
        <v>510.57</v>
      </c>
      <c r="J354" s="422">
        <v>1</v>
      </c>
      <c r="K354" s="423">
        <v>510.57</v>
      </c>
    </row>
    <row r="355" spans="1:11" ht="14.4" customHeight="1" x14ac:dyDescent="0.3">
      <c r="A355" s="418" t="s">
        <v>430</v>
      </c>
      <c r="B355" s="419" t="s">
        <v>431</v>
      </c>
      <c r="C355" s="420" t="s">
        <v>435</v>
      </c>
      <c r="D355" s="421" t="s">
        <v>553</v>
      </c>
      <c r="E355" s="420" t="s">
        <v>1422</v>
      </c>
      <c r="F355" s="421" t="s">
        <v>1423</v>
      </c>
      <c r="G355" s="420" t="s">
        <v>1288</v>
      </c>
      <c r="H355" s="420" t="s">
        <v>1289</v>
      </c>
      <c r="I355" s="422">
        <v>52.03</v>
      </c>
      <c r="J355" s="422">
        <v>3</v>
      </c>
      <c r="K355" s="423">
        <v>156.09</v>
      </c>
    </row>
    <row r="356" spans="1:11" ht="14.4" customHeight="1" x14ac:dyDescent="0.3">
      <c r="A356" s="418" t="s">
        <v>430</v>
      </c>
      <c r="B356" s="419" t="s">
        <v>431</v>
      </c>
      <c r="C356" s="420" t="s">
        <v>435</v>
      </c>
      <c r="D356" s="421" t="s">
        <v>553</v>
      </c>
      <c r="E356" s="420" t="s">
        <v>1422</v>
      </c>
      <c r="F356" s="421" t="s">
        <v>1423</v>
      </c>
      <c r="G356" s="420" t="s">
        <v>1290</v>
      </c>
      <c r="H356" s="420" t="s">
        <v>1291</v>
      </c>
      <c r="I356" s="422">
        <v>127.05</v>
      </c>
      <c r="J356" s="422">
        <v>7</v>
      </c>
      <c r="K356" s="423">
        <v>889.35</v>
      </c>
    </row>
    <row r="357" spans="1:11" ht="14.4" customHeight="1" x14ac:dyDescent="0.3">
      <c r="A357" s="418" t="s">
        <v>430</v>
      </c>
      <c r="B357" s="419" t="s">
        <v>431</v>
      </c>
      <c r="C357" s="420" t="s">
        <v>435</v>
      </c>
      <c r="D357" s="421" t="s">
        <v>553</v>
      </c>
      <c r="E357" s="420" t="s">
        <v>1422</v>
      </c>
      <c r="F357" s="421" t="s">
        <v>1423</v>
      </c>
      <c r="G357" s="420" t="s">
        <v>1292</v>
      </c>
      <c r="H357" s="420" t="s">
        <v>1293</v>
      </c>
      <c r="I357" s="422">
        <v>52.03</v>
      </c>
      <c r="J357" s="422">
        <v>3</v>
      </c>
      <c r="K357" s="423">
        <v>156.09</v>
      </c>
    </row>
    <row r="358" spans="1:11" ht="14.4" customHeight="1" x14ac:dyDescent="0.3">
      <c r="A358" s="418" t="s">
        <v>430</v>
      </c>
      <c r="B358" s="419" t="s">
        <v>431</v>
      </c>
      <c r="C358" s="420" t="s">
        <v>435</v>
      </c>
      <c r="D358" s="421" t="s">
        <v>553</v>
      </c>
      <c r="E358" s="420" t="s">
        <v>1422</v>
      </c>
      <c r="F358" s="421" t="s">
        <v>1423</v>
      </c>
      <c r="G358" s="420" t="s">
        <v>1294</v>
      </c>
      <c r="H358" s="420" t="s">
        <v>1295</v>
      </c>
      <c r="I358" s="422">
        <v>12.1</v>
      </c>
      <c r="J358" s="422">
        <v>10</v>
      </c>
      <c r="K358" s="423">
        <v>121</v>
      </c>
    </row>
    <row r="359" spans="1:11" ht="14.4" customHeight="1" x14ac:dyDescent="0.3">
      <c r="A359" s="418" t="s">
        <v>430</v>
      </c>
      <c r="B359" s="419" t="s">
        <v>431</v>
      </c>
      <c r="C359" s="420" t="s">
        <v>435</v>
      </c>
      <c r="D359" s="421" t="s">
        <v>553</v>
      </c>
      <c r="E359" s="420" t="s">
        <v>1422</v>
      </c>
      <c r="F359" s="421" t="s">
        <v>1423</v>
      </c>
      <c r="G359" s="420" t="s">
        <v>1296</v>
      </c>
      <c r="H359" s="420" t="s">
        <v>1297</v>
      </c>
      <c r="I359" s="422">
        <v>3346.86</v>
      </c>
      <c r="J359" s="422">
        <v>18</v>
      </c>
      <c r="K359" s="423">
        <v>60243.479999999996</v>
      </c>
    </row>
    <row r="360" spans="1:11" ht="14.4" customHeight="1" x14ac:dyDescent="0.3">
      <c r="A360" s="418" t="s">
        <v>430</v>
      </c>
      <c r="B360" s="419" t="s">
        <v>431</v>
      </c>
      <c r="C360" s="420" t="s">
        <v>435</v>
      </c>
      <c r="D360" s="421" t="s">
        <v>553</v>
      </c>
      <c r="E360" s="420" t="s">
        <v>1422</v>
      </c>
      <c r="F360" s="421" t="s">
        <v>1423</v>
      </c>
      <c r="G360" s="420" t="s">
        <v>1298</v>
      </c>
      <c r="H360" s="420" t="s">
        <v>1299</v>
      </c>
      <c r="I360" s="422">
        <v>98.74</v>
      </c>
      <c r="J360" s="422">
        <v>1</v>
      </c>
      <c r="K360" s="423">
        <v>98.74</v>
      </c>
    </row>
    <row r="361" spans="1:11" ht="14.4" customHeight="1" x14ac:dyDescent="0.3">
      <c r="A361" s="418" t="s">
        <v>430</v>
      </c>
      <c r="B361" s="419" t="s">
        <v>431</v>
      </c>
      <c r="C361" s="420" t="s">
        <v>435</v>
      </c>
      <c r="D361" s="421" t="s">
        <v>553</v>
      </c>
      <c r="E361" s="420" t="s">
        <v>1422</v>
      </c>
      <c r="F361" s="421" t="s">
        <v>1423</v>
      </c>
      <c r="G361" s="420" t="s">
        <v>1300</v>
      </c>
      <c r="H361" s="420" t="s">
        <v>1301</v>
      </c>
      <c r="I361" s="422">
        <v>2098.0500000000002</v>
      </c>
      <c r="J361" s="422">
        <v>1</v>
      </c>
      <c r="K361" s="423">
        <v>2098.0500000000002</v>
      </c>
    </row>
    <row r="362" spans="1:11" ht="14.4" customHeight="1" x14ac:dyDescent="0.3">
      <c r="A362" s="418" t="s">
        <v>430</v>
      </c>
      <c r="B362" s="419" t="s">
        <v>431</v>
      </c>
      <c r="C362" s="420" t="s">
        <v>435</v>
      </c>
      <c r="D362" s="421" t="s">
        <v>553</v>
      </c>
      <c r="E362" s="420" t="s">
        <v>1422</v>
      </c>
      <c r="F362" s="421" t="s">
        <v>1423</v>
      </c>
      <c r="G362" s="420" t="s">
        <v>1302</v>
      </c>
      <c r="H362" s="420" t="s">
        <v>1303</v>
      </c>
      <c r="I362" s="422">
        <v>3414.62</v>
      </c>
      <c r="J362" s="422">
        <v>1</v>
      </c>
      <c r="K362" s="423">
        <v>3414.62</v>
      </c>
    </row>
    <row r="363" spans="1:11" ht="14.4" customHeight="1" x14ac:dyDescent="0.3">
      <c r="A363" s="418" t="s">
        <v>430</v>
      </c>
      <c r="B363" s="419" t="s">
        <v>431</v>
      </c>
      <c r="C363" s="420" t="s">
        <v>435</v>
      </c>
      <c r="D363" s="421" t="s">
        <v>553</v>
      </c>
      <c r="E363" s="420" t="s">
        <v>1422</v>
      </c>
      <c r="F363" s="421" t="s">
        <v>1423</v>
      </c>
      <c r="G363" s="420" t="s">
        <v>1304</v>
      </c>
      <c r="H363" s="420" t="s">
        <v>1305</v>
      </c>
      <c r="I363" s="422">
        <v>52.03</v>
      </c>
      <c r="J363" s="422">
        <v>2</v>
      </c>
      <c r="K363" s="423">
        <v>104.06</v>
      </c>
    </row>
    <row r="364" spans="1:11" ht="14.4" customHeight="1" x14ac:dyDescent="0.3">
      <c r="A364" s="418" t="s">
        <v>430</v>
      </c>
      <c r="B364" s="419" t="s">
        <v>431</v>
      </c>
      <c r="C364" s="420" t="s">
        <v>435</v>
      </c>
      <c r="D364" s="421" t="s">
        <v>553</v>
      </c>
      <c r="E364" s="420" t="s">
        <v>1422</v>
      </c>
      <c r="F364" s="421" t="s">
        <v>1423</v>
      </c>
      <c r="G364" s="420" t="s">
        <v>1306</v>
      </c>
      <c r="H364" s="420" t="s">
        <v>1307</v>
      </c>
      <c r="I364" s="422">
        <v>2725.4962499999997</v>
      </c>
      <c r="J364" s="422">
        <v>29</v>
      </c>
      <c r="K364" s="423">
        <v>58998.939999999995</v>
      </c>
    </row>
    <row r="365" spans="1:11" ht="14.4" customHeight="1" x14ac:dyDescent="0.3">
      <c r="A365" s="418" t="s">
        <v>430</v>
      </c>
      <c r="B365" s="419" t="s">
        <v>431</v>
      </c>
      <c r="C365" s="420" t="s">
        <v>435</v>
      </c>
      <c r="D365" s="421" t="s">
        <v>553</v>
      </c>
      <c r="E365" s="420" t="s">
        <v>1422</v>
      </c>
      <c r="F365" s="421" t="s">
        <v>1423</v>
      </c>
      <c r="G365" s="420" t="s">
        <v>1308</v>
      </c>
      <c r="H365" s="420" t="s">
        <v>1309</v>
      </c>
      <c r="I365" s="422">
        <v>17514</v>
      </c>
      <c r="J365" s="422">
        <v>1</v>
      </c>
      <c r="K365" s="423">
        <v>17514</v>
      </c>
    </row>
    <row r="366" spans="1:11" ht="14.4" customHeight="1" x14ac:dyDescent="0.3">
      <c r="A366" s="418" t="s">
        <v>430</v>
      </c>
      <c r="B366" s="419" t="s">
        <v>431</v>
      </c>
      <c r="C366" s="420" t="s">
        <v>435</v>
      </c>
      <c r="D366" s="421" t="s">
        <v>553</v>
      </c>
      <c r="E366" s="420" t="s">
        <v>1422</v>
      </c>
      <c r="F366" s="421" t="s">
        <v>1423</v>
      </c>
      <c r="G366" s="420" t="s">
        <v>1310</v>
      </c>
      <c r="H366" s="420" t="s">
        <v>1311</v>
      </c>
      <c r="I366" s="422">
        <v>5355.46</v>
      </c>
      <c r="J366" s="422">
        <v>8</v>
      </c>
      <c r="K366" s="423">
        <v>42843.68</v>
      </c>
    </row>
    <row r="367" spans="1:11" ht="14.4" customHeight="1" x14ac:dyDescent="0.3">
      <c r="A367" s="418" t="s">
        <v>430</v>
      </c>
      <c r="B367" s="419" t="s">
        <v>431</v>
      </c>
      <c r="C367" s="420" t="s">
        <v>435</v>
      </c>
      <c r="D367" s="421" t="s">
        <v>553</v>
      </c>
      <c r="E367" s="420" t="s">
        <v>1422</v>
      </c>
      <c r="F367" s="421" t="s">
        <v>1423</v>
      </c>
      <c r="G367" s="420" t="s">
        <v>1312</v>
      </c>
      <c r="H367" s="420" t="s">
        <v>1313</v>
      </c>
      <c r="I367" s="422">
        <v>52.03</v>
      </c>
      <c r="J367" s="422">
        <v>3</v>
      </c>
      <c r="K367" s="423">
        <v>156.09</v>
      </c>
    </row>
    <row r="368" spans="1:11" ht="14.4" customHeight="1" x14ac:dyDescent="0.3">
      <c r="A368" s="418" t="s">
        <v>430</v>
      </c>
      <c r="B368" s="419" t="s">
        <v>431</v>
      </c>
      <c r="C368" s="420" t="s">
        <v>435</v>
      </c>
      <c r="D368" s="421" t="s">
        <v>553</v>
      </c>
      <c r="E368" s="420" t="s">
        <v>1422</v>
      </c>
      <c r="F368" s="421" t="s">
        <v>1423</v>
      </c>
      <c r="G368" s="420" t="s">
        <v>1314</v>
      </c>
      <c r="H368" s="420" t="s">
        <v>1315</v>
      </c>
      <c r="I368" s="422">
        <v>510.55</v>
      </c>
      <c r="J368" s="422">
        <v>1</v>
      </c>
      <c r="K368" s="423">
        <v>510.55</v>
      </c>
    </row>
    <row r="369" spans="1:11" ht="14.4" customHeight="1" x14ac:dyDescent="0.3">
      <c r="A369" s="418" t="s">
        <v>430</v>
      </c>
      <c r="B369" s="419" t="s">
        <v>431</v>
      </c>
      <c r="C369" s="420" t="s">
        <v>435</v>
      </c>
      <c r="D369" s="421" t="s">
        <v>553</v>
      </c>
      <c r="E369" s="420" t="s">
        <v>1422</v>
      </c>
      <c r="F369" s="421" t="s">
        <v>1423</v>
      </c>
      <c r="G369" s="420" t="s">
        <v>1316</v>
      </c>
      <c r="H369" s="420" t="s">
        <v>1317</v>
      </c>
      <c r="I369" s="422">
        <v>3346.86</v>
      </c>
      <c r="J369" s="422">
        <v>1</v>
      </c>
      <c r="K369" s="423">
        <v>3346.86</v>
      </c>
    </row>
    <row r="370" spans="1:11" ht="14.4" customHeight="1" x14ac:dyDescent="0.3">
      <c r="A370" s="418" t="s">
        <v>430</v>
      </c>
      <c r="B370" s="419" t="s">
        <v>431</v>
      </c>
      <c r="C370" s="420" t="s">
        <v>435</v>
      </c>
      <c r="D370" s="421" t="s">
        <v>553</v>
      </c>
      <c r="E370" s="420" t="s">
        <v>1422</v>
      </c>
      <c r="F370" s="421" t="s">
        <v>1423</v>
      </c>
      <c r="G370" s="420" t="s">
        <v>1318</v>
      </c>
      <c r="H370" s="420" t="s">
        <v>1319</v>
      </c>
      <c r="I370" s="422">
        <v>510.57</v>
      </c>
      <c r="J370" s="422">
        <v>1</v>
      </c>
      <c r="K370" s="423">
        <v>510.57</v>
      </c>
    </row>
    <row r="371" spans="1:11" ht="14.4" customHeight="1" x14ac:dyDescent="0.3">
      <c r="A371" s="418" t="s">
        <v>430</v>
      </c>
      <c r="B371" s="419" t="s">
        <v>431</v>
      </c>
      <c r="C371" s="420" t="s">
        <v>435</v>
      </c>
      <c r="D371" s="421" t="s">
        <v>553</v>
      </c>
      <c r="E371" s="420" t="s">
        <v>1422</v>
      </c>
      <c r="F371" s="421" t="s">
        <v>1423</v>
      </c>
      <c r="G371" s="420" t="s">
        <v>1320</v>
      </c>
      <c r="H371" s="420" t="s">
        <v>1321</v>
      </c>
      <c r="I371" s="422">
        <v>178.26</v>
      </c>
      <c r="J371" s="422">
        <v>6</v>
      </c>
      <c r="K371" s="423">
        <v>1069.56</v>
      </c>
    </row>
    <row r="372" spans="1:11" ht="14.4" customHeight="1" x14ac:dyDescent="0.3">
      <c r="A372" s="418" t="s">
        <v>430</v>
      </c>
      <c r="B372" s="419" t="s">
        <v>431</v>
      </c>
      <c r="C372" s="420" t="s">
        <v>435</v>
      </c>
      <c r="D372" s="421" t="s">
        <v>553</v>
      </c>
      <c r="E372" s="420" t="s">
        <v>1422</v>
      </c>
      <c r="F372" s="421" t="s">
        <v>1423</v>
      </c>
      <c r="G372" s="420" t="s">
        <v>1322</v>
      </c>
      <c r="H372" s="420" t="s">
        <v>1323</v>
      </c>
      <c r="I372" s="422">
        <v>0.27</v>
      </c>
      <c r="J372" s="422">
        <v>1000</v>
      </c>
      <c r="K372" s="423">
        <v>272.2</v>
      </c>
    </row>
    <row r="373" spans="1:11" ht="14.4" customHeight="1" x14ac:dyDescent="0.3">
      <c r="A373" s="418" t="s">
        <v>430</v>
      </c>
      <c r="B373" s="419" t="s">
        <v>431</v>
      </c>
      <c r="C373" s="420" t="s">
        <v>435</v>
      </c>
      <c r="D373" s="421" t="s">
        <v>553</v>
      </c>
      <c r="E373" s="420" t="s">
        <v>1422</v>
      </c>
      <c r="F373" s="421" t="s">
        <v>1423</v>
      </c>
      <c r="G373" s="420" t="s">
        <v>1324</v>
      </c>
      <c r="H373" s="420" t="s">
        <v>1325</v>
      </c>
      <c r="I373" s="422">
        <v>89.54</v>
      </c>
      <c r="J373" s="422">
        <v>1</v>
      </c>
      <c r="K373" s="423">
        <v>89.54</v>
      </c>
    </row>
    <row r="374" spans="1:11" ht="14.4" customHeight="1" x14ac:dyDescent="0.3">
      <c r="A374" s="418" t="s">
        <v>430</v>
      </c>
      <c r="B374" s="419" t="s">
        <v>431</v>
      </c>
      <c r="C374" s="420" t="s">
        <v>435</v>
      </c>
      <c r="D374" s="421" t="s">
        <v>553</v>
      </c>
      <c r="E374" s="420" t="s">
        <v>1422</v>
      </c>
      <c r="F374" s="421" t="s">
        <v>1423</v>
      </c>
      <c r="G374" s="420" t="s">
        <v>1326</v>
      </c>
      <c r="H374" s="420" t="s">
        <v>1327</v>
      </c>
      <c r="I374" s="422">
        <v>1833.15</v>
      </c>
      <c r="J374" s="422">
        <v>1</v>
      </c>
      <c r="K374" s="423">
        <v>1833.15</v>
      </c>
    </row>
    <row r="375" spans="1:11" ht="14.4" customHeight="1" x14ac:dyDescent="0.3">
      <c r="A375" s="418" t="s">
        <v>430</v>
      </c>
      <c r="B375" s="419" t="s">
        <v>431</v>
      </c>
      <c r="C375" s="420" t="s">
        <v>435</v>
      </c>
      <c r="D375" s="421" t="s">
        <v>553</v>
      </c>
      <c r="E375" s="420" t="s">
        <v>1422</v>
      </c>
      <c r="F375" s="421" t="s">
        <v>1423</v>
      </c>
      <c r="G375" s="420" t="s">
        <v>1328</v>
      </c>
      <c r="H375" s="420" t="s">
        <v>1329</v>
      </c>
      <c r="I375" s="422">
        <v>275</v>
      </c>
      <c r="J375" s="422">
        <v>1</v>
      </c>
      <c r="K375" s="423">
        <v>275</v>
      </c>
    </row>
    <row r="376" spans="1:11" ht="14.4" customHeight="1" x14ac:dyDescent="0.3">
      <c r="A376" s="418" t="s">
        <v>430</v>
      </c>
      <c r="B376" s="419" t="s">
        <v>431</v>
      </c>
      <c r="C376" s="420" t="s">
        <v>435</v>
      </c>
      <c r="D376" s="421" t="s">
        <v>553</v>
      </c>
      <c r="E376" s="420" t="s">
        <v>1422</v>
      </c>
      <c r="F376" s="421" t="s">
        <v>1423</v>
      </c>
      <c r="G376" s="420" t="s">
        <v>1330</v>
      </c>
      <c r="H376" s="420" t="s">
        <v>1331</v>
      </c>
      <c r="I376" s="422">
        <v>2591.8200000000002</v>
      </c>
      <c r="J376" s="422">
        <v>1</v>
      </c>
      <c r="K376" s="423">
        <v>2591.8200000000002</v>
      </c>
    </row>
    <row r="377" spans="1:11" ht="14.4" customHeight="1" x14ac:dyDescent="0.3">
      <c r="A377" s="418" t="s">
        <v>430</v>
      </c>
      <c r="B377" s="419" t="s">
        <v>431</v>
      </c>
      <c r="C377" s="420" t="s">
        <v>435</v>
      </c>
      <c r="D377" s="421" t="s">
        <v>553</v>
      </c>
      <c r="E377" s="420" t="s">
        <v>1422</v>
      </c>
      <c r="F377" s="421" t="s">
        <v>1423</v>
      </c>
      <c r="G377" s="420" t="s">
        <v>1332</v>
      </c>
      <c r="H377" s="420" t="s">
        <v>1333</v>
      </c>
      <c r="I377" s="422">
        <v>274.68</v>
      </c>
      <c r="J377" s="422">
        <v>5</v>
      </c>
      <c r="K377" s="423">
        <v>1373.39</v>
      </c>
    </row>
    <row r="378" spans="1:11" ht="14.4" customHeight="1" x14ac:dyDescent="0.3">
      <c r="A378" s="418" t="s">
        <v>430</v>
      </c>
      <c r="B378" s="419" t="s">
        <v>431</v>
      </c>
      <c r="C378" s="420" t="s">
        <v>435</v>
      </c>
      <c r="D378" s="421" t="s">
        <v>553</v>
      </c>
      <c r="E378" s="420" t="s">
        <v>1422</v>
      </c>
      <c r="F378" s="421" t="s">
        <v>1423</v>
      </c>
      <c r="G378" s="420" t="s">
        <v>1334</v>
      </c>
      <c r="H378" s="420" t="s">
        <v>1335</v>
      </c>
      <c r="I378" s="422">
        <v>52.03</v>
      </c>
      <c r="J378" s="422">
        <v>2</v>
      </c>
      <c r="K378" s="423">
        <v>104.06</v>
      </c>
    </row>
    <row r="379" spans="1:11" ht="14.4" customHeight="1" x14ac:dyDescent="0.3">
      <c r="A379" s="418" t="s">
        <v>430</v>
      </c>
      <c r="B379" s="419" t="s">
        <v>431</v>
      </c>
      <c r="C379" s="420" t="s">
        <v>435</v>
      </c>
      <c r="D379" s="421" t="s">
        <v>553</v>
      </c>
      <c r="E379" s="420" t="s">
        <v>1422</v>
      </c>
      <c r="F379" s="421" t="s">
        <v>1423</v>
      </c>
      <c r="G379" s="420" t="s">
        <v>1336</v>
      </c>
      <c r="H379" s="420" t="s">
        <v>1337</v>
      </c>
      <c r="I379" s="422">
        <v>5808</v>
      </c>
      <c r="J379" s="422">
        <v>1</v>
      </c>
      <c r="K379" s="423">
        <v>5808</v>
      </c>
    </row>
    <row r="380" spans="1:11" ht="14.4" customHeight="1" x14ac:dyDescent="0.3">
      <c r="A380" s="418" t="s">
        <v>430</v>
      </c>
      <c r="B380" s="419" t="s">
        <v>431</v>
      </c>
      <c r="C380" s="420" t="s">
        <v>435</v>
      </c>
      <c r="D380" s="421" t="s">
        <v>553</v>
      </c>
      <c r="E380" s="420" t="s">
        <v>1422</v>
      </c>
      <c r="F380" s="421" t="s">
        <v>1423</v>
      </c>
      <c r="G380" s="420" t="s">
        <v>1338</v>
      </c>
      <c r="H380" s="420" t="s">
        <v>1339</v>
      </c>
      <c r="I380" s="422">
        <v>5808</v>
      </c>
      <c r="J380" s="422">
        <v>1</v>
      </c>
      <c r="K380" s="423">
        <v>5808</v>
      </c>
    </row>
    <row r="381" spans="1:11" ht="14.4" customHeight="1" x14ac:dyDescent="0.3">
      <c r="A381" s="418" t="s">
        <v>430</v>
      </c>
      <c r="B381" s="419" t="s">
        <v>431</v>
      </c>
      <c r="C381" s="420" t="s">
        <v>435</v>
      </c>
      <c r="D381" s="421" t="s">
        <v>553</v>
      </c>
      <c r="E381" s="420" t="s">
        <v>1422</v>
      </c>
      <c r="F381" s="421" t="s">
        <v>1423</v>
      </c>
      <c r="G381" s="420" t="s">
        <v>1340</v>
      </c>
      <c r="H381" s="420" t="s">
        <v>1341</v>
      </c>
      <c r="I381" s="422">
        <v>274.66000000000003</v>
      </c>
      <c r="J381" s="422">
        <v>1</v>
      </c>
      <c r="K381" s="423">
        <v>274.66000000000003</v>
      </c>
    </row>
    <row r="382" spans="1:11" ht="14.4" customHeight="1" x14ac:dyDescent="0.3">
      <c r="A382" s="418" t="s">
        <v>430</v>
      </c>
      <c r="B382" s="419" t="s">
        <v>431</v>
      </c>
      <c r="C382" s="420" t="s">
        <v>435</v>
      </c>
      <c r="D382" s="421" t="s">
        <v>553</v>
      </c>
      <c r="E382" s="420" t="s">
        <v>1422</v>
      </c>
      <c r="F382" s="421" t="s">
        <v>1423</v>
      </c>
      <c r="G382" s="420" t="s">
        <v>1342</v>
      </c>
      <c r="H382" s="420" t="s">
        <v>1343</v>
      </c>
      <c r="I382" s="422">
        <v>1879</v>
      </c>
      <c r="J382" s="422">
        <v>1</v>
      </c>
      <c r="K382" s="423">
        <v>1879</v>
      </c>
    </row>
    <row r="383" spans="1:11" ht="14.4" customHeight="1" x14ac:dyDescent="0.3">
      <c r="A383" s="418" t="s">
        <v>430</v>
      </c>
      <c r="B383" s="419" t="s">
        <v>431</v>
      </c>
      <c r="C383" s="420" t="s">
        <v>435</v>
      </c>
      <c r="D383" s="421" t="s">
        <v>553</v>
      </c>
      <c r="E383" s="420" t="s">
        <v>1422</v>
      </c>
      <c r="F383" s="421" t="s">
        <v>1423</v>
      </c>
      <c r="G383" s="420" t="s">
        <v>1344</v>
      </c>
      <c r="H383" s="420" t="s">
        <v>1345</v>
      </c>
      <c r="I383" s="422">
        <v>767.8</v>
      </c>
      <c r="J383" s="422">
        <v>1</v>
      </c>
      <c r="K383" s="423">
        <v>767.8</v>
      </c>
    </row>
    <row r="384" spans="1:11" ht="14.4" customHeight="1" x14ac:dyDescent="0.3">
      <c r="A384" s="418" t="s">
        <v>430</v>
      </c>
      <c r="B384" s="419" t="s">
        <v>431</v>
      </c>
      <c r="C384" s="420" t="s">
        <v>435</v>
      </c>
      <c r="D384" s="421" t="s">
        <v>553</v>
      </c>
      <c r="E384" s="420" t="s">
        <v>1422</v>
      </c>
      <c r="F384" s="421" t="s">
        <v>1423</v>
      </c>
      <c r="G384" s="420" t="s">
        <v>1346</v>
      </c>
      <c r="H384" s="420" t="s">
        <v>1347</v>
      </c>
      <c r="I384" s="422">
        <v>127.05</v>
      </c>
      <c r="J384" s="422">
        <v>2</v>
      </c>
      <c r="K384" s="423">
        <v>254.1</v>
      </c>
    </row>
    <row r="385" spans="1:11" ht="14.4" customHeight="1" x14ac:dyDescent="0.3">
      <c r="A385" s="418" t="s">
        <v>430</v>
      </c>
      <c r="B385" s="419" t="s">
        <v>431</v>
      </c>
      <c r="C385" s="420" t="s">
        <v>435</v>
      </c>
      <c r="D385" s="421" t="s">
        <v>553</v>
      </c>
      <c r="E385" s="420" t="s">
        <v>1422</v>
      </c>
      <c r="F385" s="421" t="s">
        <v>1423</v>
      </c>
      <c r="G385" s="420" t="s">
        <v>1348</v>
      </c>
      <c r="H385" s="420" t="s">
        <v>1349</v>
      </c>
      <c r="I385" s="422">
        <v>5009.3999999999996</v>
      </c>
      <c r="J385" s="422">
        <v>3</v>
      </c>
      <c r="K385" s="423">
        <v>15028.199999999999</v>
      </c>
    </row>
    <row r="386" spans="1:11" ht="14.4" customHeight="1" x14ac:dyDescent="0.3">
      <c r="A386" s="418" t="s">
        <v>430</v>
      </c>
      <c r="B386" s="419" t="s">
        <v>431</v>
      </c>
      <c r="C386" s="420" t="s">
        <v>435</v>
      </c>
      <c r="D386" s="421" t="s">
        <v>553</v>
      </c>
      <c r="E386" s="420" t="s">
        <v>1422</v>
      </c>
      <c r="F386" s="421" t="s">
        <v>1423</v>
      </c>
      <c r="G386" s="420" t="s">
        <v>1350</v>
      </c>
      <c r="H386" s="420" t="s">
        <v>1351</v>
      </c>
      <c r="I386" s="422">
        <v>227.48</v>
      </c>
      <c r="J386" s="422">
        <v>1</v>
      </c>
      <c r="K386" s="423">
        <v>227.48</v>
      </c>
    </row>
    <row r="387" spans="1:11" ht="14.4" customHeight="1" x14ac:dyDescent="0.3">
      <c r="A387" s="418" t="s">
        <v>430</v>
      </c>
      <c r="B387" s="419" t="s">
        <v>431</v>
      </c>
      <c r="C387" s="420" t="s">
        <v>435</v>
      </c>
      <c r="D387" s="421" t="s">
        <v>553</v>
      </c>
      <c r="E387" s="420" t="s">
        <v>1422</v>
      </c>
      <c r="F387" s="421" t="s">
        <v>1423</v>
      </c>
      <c r="G387" s="420" t="s">
        <v>1352</v>
      </c>
      <c r="H387" s="420" t="s">
        <v>1353</v>
      </c>
      <c r="I387" s="422">
        <v>52.03</v>
      </c>
      <c r="J387" s="422">
        <v>2</v>
      </c>
      <c r="K387" s="423">
        <v>104.06</v>
      </c>
    </row>
    <row r="388" spans="1:11" ht="14.4" customHeight="1" x14ac:dyDescent="0.3">
      <c r="A388" s="418" t="s">
        <v>430</v>
      </c>
      <c r="B388" s="419" t="s">
        <v>431</v>
      </c>
      <c r="C388" s="420" t="s">
        <v>435</v>
      </c>
      <c r="D388" s="421" t="s">
        <v>553</v>
      </c>
      <c r="E388" s="420" t="s">
        <v>1422</v>
      </c>
      <c r="F388" s="421" t="s">
        <v>1423</v>
      </c>
      <c r="G388" s="420" t="s">
        <v>1354</v>
      </c>
      <c r="H388" s="420" t="s">
        <v>1355</v>
      </c>
      <c r="I388" s="422">
        <v>5081.8900000000003</v>
      </c>
      <c r="J388" s="422">
        <v>1</v>
      </c>
      <c r="K388" s="423">
        <v>5081.8900000000003</v>
      </c>
    </row>
    <row r="389" spans="1:11" ht="14.4" customHeight="1" x14ac:dyDescent="0.3">
      <c r="A389" s="418" t="s">
        <v>430</v>
      </c>
      <c r="B389" s="419" t="s">
        <v>431</v>
      </c>
      <c r="C389" s="420" t="s">
        <v>435</v>
      </c>
      <c r="D389" s="421" t="s">
        <v>553</v>
      </c>
      <c r="E389" s="420" t="s">
        <v>1422</v>
      </c>
      <c r="F389" s="421" t="s">
        <v>1423</v>
      </c>
      <c r="G389" s="420" t="s">
        <v>1356</v>
      </c>
      <c r="H389" s="420" t="s">
        <v>1357</v>
      </c>
      <c r="I389" s="422">
        <v>52.03</v>
      </c>
      <c r="J389" s="422">
        <v>1</v>
      </c>
      <c r="K389" s="423">
        <v>52.03</v>
      </c>
    </row>
    <row r="390" spans="1:11" ht="14.4" customHeight="1" x14ac:dyDescent="0.3">
      <c r="A390" s="418" t="s">
        <v>430</v>
      </c>
      <c r="B390" s="419" t="s">
        <v>431</v>
      </c>
      <c r="C390" s="420" t="s">
        <v>435</v>
      </c>
      <c r="D390" s="421" t="s">
        <v>553</v>
      </c>
      <c r="E390" s="420" t="s">
        <v>1422</v>
      </c>
      <c r="F390" s="421" t="s">
        <v>1423</v>
      </c>
      <c r="G390" s="420" t="s">
        <v>1358</v>
      </c>
      <c r="H390" s="420" t="s">
        <v>1359</v>
      </c>
      <c r="I390" s="422">
        <v>5287.7</v>
      </c>
      <c r="J390" s="422">
        <v>1</v>
      </c>
      <c r="K390" s="423">
        <v>5287.7</v>
      </c>
    </row>
    <row r="391" spans="1:11" ht="14.4" customHeight="1" x14ac:dyDescent="0.3">
      <c r="A391" s="418" t="s">
        <v>430</v>
      </c>
      <c r="B391" s="419" t="s">
        <v>431</v>
      </c>
      <c r="C391" s="420" t="s">
        <v>435</v>
      </c>
      <c r="D391" s="421" t="s">
        <v>553</v>
      </c>
      <c r="E391" s="420" t="s">
        <v>1422</v>
      </c>
      <c r="F391" s="421" t="s">
        <v>1423</v>
      </c>
      <c r="G391" s="420" t="s">
        <v>1360</v>
      </c>
      <c r="H391" s="420" t="s">
        <v>1361</v>
      </c>
      <c r="I391" s="422">
        <v>113.74</v>
      </c>
      <c r="J391" s="422">
        <v>1</v>
      </c>
      <c r="K391" s="423">
        <v>113.74</v>
      </c>
    </row>
    <row r="392" spans="1:11" ht="14.4" customHeight="1" x14ac:dyDescent="0.3">
      <c r="A392" s="418" t="s">
        <v>430</v>
      </c>
      <c r="B392" s="419" t="s">
        <v>431</v>
      </c>
      <c r="C392" s="420" t="s">
        <v>435</v>
      </c>
      <c r="D392" s="421" t="s">
        <v>553</v>
      </c>
      <c r="E392" s="420" t="s">
        <v>1422</v>
      </c>
      <c r="F392" s="421" t="s">
        <v>1423</v>
      </c>
      <c r="G392" s="420" t="s">
        <v>1362</v>
      </c>
      <c r="H392" s="420" t="s">
        <v>1363</v>
      </c>
      <c r="I392" s="422">
        <v>3346.86</v>
      </c>
      <c r="J392" s="422">
        <v>1</v>
      </c>
      <c r="K392" s="423">
        <v>3346.86</v>
      </c>
    </row>
    <row r="393" spans="1:11" ht="14.4" customHeight="1" x14ac:dyDescent="0.3">
      <c r="A393" s="418" t="s">
        <v>430</v>
      </c>
      <c r="B393" s="419" t="s">
        <v>431</v>
      </c>
      <c r="C393" s="420" t="s">
        <v>435</v>
      </c>
      <c r="D393" s="421" t="s">
        <v>553</v>
      </c>
      <c r="E393" s="420" t="s">
        <v>1422</v>
      </c>
      <c r="F393" s="421" t="s">
        <v>1423</v>
      </c>
      <c r="G393" s="420" t="s">
        <v>1364</v>
      </c>
      <c r="H393" s="420" t="s">
        <v>1365</v>
      </c>
      <c r="I393" s="422">
        <v>3346.86</v>
      </c>
      <c r="J393" s="422">
        <v>1</v>
      </c>
      <c r="K393" s="423">
        <v>3346.86</v>
      </c>
    </row>
    <row r="394" spans="1:11" ht="14.4" customHeight="1" x14ac:dyDescent="0.3">
      <c r="A394" s="418" t="s">
        <v>430</v>
      </c>
      <c r="B394" s="419" t="s">
        <v>431</v>
      </c>
      <c r="C394" s="420" t="s">
        <v>435</v>
      </c>
      <c r="D394" s="421" t="s">
        <v>553</v>
      </c>
      <c r="E394" s="420" t="s">
        <v>1422</v>
      </c>
      <c r="F394" s="421" t="s">
        <v>1423</v>
      </c>
      <c r="G394" s="420" t="s">
        <v>1366</v>
      </c>
      <c r="H394" s="420" t="s">
        <v>1367</v>
      </c>
      <c r="I394" s="422">
        <v>3414.62</v>
      </c>
      <c r="J394" s="422">
        <v>1</v>
      </c>
      <c r="K394" s="423">
        <v>3414.62</v>
      </c>
    </row>
    <row r="395" spans="1:11" ht="14.4" customHeight="1" x14ac:dyDescent="0.3">
      <c r="A395" s="418" t="s">
        <v>430</v>
      </c>
      <c r="B395" s="419" t="s">
        <v>431</v>
      </c>
      <c r="C395" s="420" t="s">
        <v>435</v>
      </c>
      <c r="D395" s="421" t="s">
        <v>553</v>
      </c>
      <c r="E395" s="420" t="s">
        <v>1422</v>
      </c>
      <c r="F395" s="421" t="s">
        <v>1423</v>
      </c>
      <c r="G395" s="420" t="s">
        <v>1368</v>
      </c>
      <c r="H395" s="420" t="s">
        <v>1369</v>
      </c>
      <c r="I395" s="422">
        <v>1092.0999999999999</v>
      </c>
      <c r="J395" s="422">
        <v>2</v>
      </c>
      <c r="K395" s="423">
        <v>2184.1999999999998</v>
      </c>
    </row>
    <row r="396" spans="1:11" ht="14.4" customHeight="1" x14ac:dyDescent="0.3">
      <c r="A396" s="418" t="s">
        <v>430</v>
      </c>
      <c r="B396" s="419" t="s">
        <v>431</v>
      </c>
      <c r="C396" s="420" t="s">
        <v>435</v>
      </c>
      <c r="D396" s="421" t="s">
        <v>553</v>
      </c>
      <c r="E396" s="420" t="s">
        <v>1422</v>
      </c>
      <c r="F396" s="421" t="s">
        <v>1423</v>
      </c>
      <c r="G396" s="420" t="s">
        <v>1370</v>
      </c>
      <c r="H396" s="420" t="s">
        <v>1371</v>
      </c>
      <c r="I396" s="422">
        <v>3633.63</v>
      </c>
      <c r="J396" s="422">
        <v>2</v>
      </c>
      <c r="K396" s="423">
        <v>7267.26</v>
      </c>
    </row>
    <row r="397" spans="1:11" ht="14.4" customHeight="1" x14ac:dyDescent="0.3">
      <c r="A397" s="418" t="s">
        <v>430</v>
      </c>
      <c r="B397" s="419" t="s">
        <v>431</v>
      </c>
      <c r="C397" s="420" t="s">
        <v>435</v>
      </c>
      <c r="D397" s="421" t="s">
        <v>553</v>
      </c>
      <c r="E397" s="420" t="s">
        <v>1422</v>
      </c>
      <c r="F397" s="421" t="s">
        <v>1423</v>
      </c>
      <c r="G397" s="420" t="s">
        <v>1372</v>
      </c>
      <c r="H397" s="420" t="s">
        <v>1373</v>
      </c>
      <c r="I397" s="422">
        <v>510.66</v>
      </c>
      <c r="J397" s="422">
        <v>1</v>
      </c>
      <c r="K397" s="423">
        <v>510.66</v>
      </c>
    </row>
    <row r="398" spans="1:11" ht="14.4" customHeight="1" x14ac:dyDescent="0.3">
      <c r="A398" s="418" t="s">
        <v>430</v>
      </c>
      <c r="B398" s="419" t="s">
        <v>431</v>
      </c>
      <c r="C398" s="420" t="s">
        <v>435</v>
      </c>
      <c r="D398" s="421" t="s">
        <v>553</v>
      </c>
      <c r="E398" s="420" t="s">
        <v>1422</v>
      </c>
      <c r="F398" s="421" t="s">
        <v>1423</v>
      </c>
      <c r="G398" s="420" t="s">
        <v>1374</v>
      </c>
      <c r="H398" s="420" t="s">
        <v>1375</v>
      </c>
      <c r="I398" s="422">
        <v>260.14999999999998</v>
      </c>
      <c r="J398" s="422">
        <v>2</v>
      </c>
      <c r="K398" s="423">
        <v>520.29999999999995</v>
      </c>
    </row>
    <row r="399" spans="1:11" ht="14.4" customHeight="1" x14ac:dyDescent="0.3">
      <c r="A399" s="418" t="s">
        <v>430</v>
      </c>
      <c r="B399" s="419" t="s">
        <v>431</v>
      </c>
      <c r="C399" s="420" t="s">
        <v>435</v>
      </c>
      <c r="D399" s="421" t="s">
        <v>553</v>
      </c>
      <c r="E399" s="420" t="s">
        <v>1422</v>
      </c>
      <c r="F399" s="421" t="s">
        <v>1423</v>
      </c>
      <c r="G399" s="420" t="s">
        <v>1376</v>
      </c>
      <c r="H399" s="420" t="s">
        <v>1377</v>
      </c>
      <c r="I399" s="422">
        <v>510.66</v>
      </c>
      <c r="J399" s="422">
        <v>1</v>
      </c>
      <c r="K399" s="423">
        <v>510.66</v>
      </c>
    </row>
    <row r="400" spans="1:11" ht="14.4" customHeight="1" x14ac:dyDescent="0.3">
      <c r="A400" s="418" t="s">
        <v>430</v>
      </c>
      <c r="B400" s="419" t="s">
        <v>431</v>
      </c>
      <c r="C400" s="420" t="s">
        <v>435</v>
      </c>
      <c r="D400" s="421" t="s">
        <v>553</v>
      </c>
      <c r="E400" s="420" t="s">
        <v>1422</v>
      </c>
      <c r="F400" s="421" t="s">
        <v>1423</v>
      </c>
      <c r="G400" s="420" t="s">
        <v>1378</v>
      </c>
      <c r="H400" s="420" t="s">
        <v>1379</v>
      </c>
      <c r="I400" s="422">
        <v>510.66</v>
      </c>
      <c r="J400" s="422">
        <v>1</v>
      </c>
      <c r="K400" s="423">
        <v>510.66</v>
      </c>
    </row>
    <row r="401" spans="1:11" ht="14.4" customHeight="1" x14ac:dyDescent="0.3">
      <c r="A401" s="418" t="s">
        <v>430</v>
      </c>
      <c r="B401" s="419" t="s">
        <v>431</v>
      </c>
      <c r="C401" s="420" t="s">
        <v>435</v>
      </c>
      <c r="D401" s="421" t="s">
        <v>553</v>
      </c>
      <c r="E401" s="420" t="s">
        <v>1422</v>
      </c>
      <c r="F401" s="421" t="s">
        <v>1423</v>
      </c>
      <c r="G401" s="420" t="s">
        <v>1380</v>
      </c>
      <c r="H401" s="420" t="s">
        <v>1381</v>
      </c>
      <c r="I401" s="422">
        <v>510.66</v>
      </c>
      <c r="J401" s="422">
        <v>1</v>
      </c>
      <c r="K401" s="423">
        <v>510.66</v>
      </c>
    </row>
    <row r="402" spans="1:11" ht="14.4" customHeight="1" x14ac:dyDescent="0.3">
      <c r="A402" s="418" t="s">
        <v>430</v>
      </c>
      <c r="B402" s="419" t="s">
        <v>431</v>
      </c>
      <c r="C402" s="420" t="s">
        <v>435</v>
      </c>
      <c r="D402" s="421" t="s">
        <v>553</v>
      </c>
      <c r="E402" s="420" t="s">
        <v>1422</v>
      </c>
      <c r="F402" s="421" t="s">
        <v>1423</v>
      </c>
      <c r="G402" s="420" t="s">
        <v>1382</v>
      </c>
      <c r="H402" s="420" t="s">
        <v>1383</v>
      </c>
      <c r="I402" s="422">
        <v>741.79</v>
      </c>
      <c r="J402" s="422">
        <v>1</v>
      </c>
      <c r="K402" s="423">
        <v>741.79</v>
      </c>
    </row>
    <row r="403" spans="1:11" ht="14.4" customHeight="1" x14ac:dyDescent="0.3">
      <c r="A403" s="418" t="s">
        <v>430</v>
      </c>
      <c r="B403" s="419" t="s">
        <v>431</v>
      </c>
      <c r="C403" s="420" t="s">
        <v>435</v>
      </c>
      <c r="D403" s="421" t="s">
        <v>553</v>
      </c>
      <c r="E403" s="420" t="s">
        <v>1422</v>
      </c>
      <c r="F403" s="421" t="s">
        <v>1423</v>
      </c>
      <c r="G403" s="420" t="s">
        <v>1384</v>
      </c>
      <c r="H403" s="420" t="s">
        <v>1385</v>
      </c>
      <c r="I403" s="422">
        <v>8.35</v>
      </c>
      <c r="J403" s="422">
        <v>700</v>
      </c>
      <c r="K403" s="423">
        <v>5844.2999999999993</v>
      </c>
    </row>
    <row r="404" spans="1:11" ht="14.4" customHeight="1" x14ac:dyDescent="0.3">
      <c r="A404" s="418" t="s">
        <v>430</v>
      </c>
      <c r="B404" s="419" t="s">
        <v>431</v>
      </c>
      <c r="C404" s="420" t="s">
        <v>435</v>
      </c>
      <c r="D404" s="421" t="s">
        <v>553</v>
      </c>
      <c r="E404" s="420" t="s">
        <v>1422</v>
      </c>
      <c r="F404" s="421" t="s">
        <v>1423</v>
      </c>
      <c r="G404" s="420" t="s">
        <v>1386</v>
      </c>
      <c r="H404" s="420" t="s">
        <v>1387</v>
      </c>
      <c r="I404" s="422">
        <v>544.5</v>
      </c>
      <c r="J404" s="422">
        <v>2</v>
      </c>
      <c r="K404" s="423">
        <v>1089</v>
      </c>
    </row>
    <row r="405" spans="1:11" ht="14.4" customHeight="1" x14ac:dyDescent="0.3">
      <c r="A405" s="418" t="s">
        <v>430</v>
      </c>
      <c r="B405" s="419" t="s">
        <v>431</v>
      </c>
      <c r="C405" s="420" t="s">
        <v>435</v>
      </c>
      <c r="D405" s="421" t="s">
        <v>553</v>
      </c>
      <c r="E405" s="420" t="s">
        <v>1422</v>
      </c>
      <c r="F405" s="421" t="s">
        <v>1423</v>
      </c>
      <c r="G405" s="420" t="s">
        <v>1388</v>
      </c>
      <c r="H405" s="420" t="s">
        <v>1389</v>
      </c>
      <c r="I405" s="422">
        <v>2591.8200000000002</v>
      </c>
      <c r="J405" s="422">
        <v>1</v>
      </c>
      <c r="K405" s="423">
        <v>2591.8200000000002</v>
      </c>
    </row>
    <row r="406" spans="1:11" ht="14.4" customHeight="1" x14ac:dyDescent="0.3">
      <c r="A406" s="418" t="s">
        <v>430</v>
      </c>
      <c r="B406" s="419" t="s">
        <v>431</v>
      </c>
      <c r="C406" s="420" t="s">
        <v>435</v>
      </c>
      <c r="D406" s="421" t="s">
        <v>553</v>
      </c>
      <c r="E406" s="420" t="s">
        <v>1422</v>
      </c>
      <c r="F406" s="421" t="s">
        <v>1423</v>
      </c>
      <c r="G406" s="420" t="s">
        <v>1390</v>
      </c>
      <c r="H406" s="420" t="s">
        <v>1391</v>
      </c>
      <c r="I406" s="422">
        <v>3346.86</v>
      </c>
      <c r="J406" s="422">
        <v>1</v>
      </c>
      <c r="K406" s="423">
        <v>3346.86</v>
      </c>
    </row>
    <row r="407" spans="1:11" ht="14.4" customHeight="1" x14ac:dyDescent="0.3">
      <c r="A407" s="418" t="s">
        <v>430</v>
      </c>
      <c r="B407" s="419" t="s">
        <v>431</v>
      </c>
      <c r="C407" s="420" t="s">
        <v>435</v>
      </c>
      <c r="D407" s="421" t="s">
        <v>553</v>
      </c>
      <c r="E407" s="420" t="s">
        <v>1422</v>
      </c>
      <c r="F407" s="421" t="s">
        <v>1423</v>
      </c>
      <c r="G407" s="420" t="s">
        <v>1392</v>
      </c>
      <c r="H407" s="420" t="s">
        <v>1393</v>
      </c>
      <c r="I407" s="422">
        <v>7008.32</v>
      </c>
      <c r="J407" s="422">
        <v>1</v>
      </c>
      <c r="K407" s="423">
        <v>7008.32</v>
      </c>
    </row>
    <row r="408" spans="1:11" ht="14.4" customHeight="1" x14ac:dyDescent="0.3">
      <c r="A408" s="418" t="s">
        <v>430</v>
      </c>
      <c r="B408" s="419" t="s">
        <v>431</v>
      </c>
      <c r="C408" s="420" t="s">
        <v>435</v>
      </c>
      <c r="D408" s="421" t="s">
        <v>553</v>
      </c>
      <c r="E408" s="420" t="s">
        <v>1422</v>
      </c>
      <c r="F408" s="421" t="s">
        <v>1423</v>
      </c>
      <c r="G408" s="420" t="s">
        <v>1394</v>
      </c>
      <c r="H408" s="420" t="s">
        <v>1395</v>
      </c>
      <c r="I408" s="422">
        <v>6976.86</v>
      </c>
      <c r="J408" s="422">
        <v>2</v>
      </c>
      <c r="K408" s="423">
        <v>13953.72</v>
      </c>
    </row>
    <row r="409" spans="1:11" ht="14.4" customHeight="1" x14ac:dyDescent="0.3">
      <c r="A409" s="418" t="s">
        <v>430</v>
      </c>
      <c r="B409" s="419" t="s">
        <v>431</v>
      </c>
      <c r="C409" s="420" t="s">
        <v>435</v>
      </c>
      <c r="D409" s="421" t="s">
        <v>553</v>
      </c>
      <c r="E409" s="420" t="s">
        <v>1422</v>
      </c>
      <c r="F409" s="421" t="s">
        <v>1423</v>
      </c>
      <c r="G409" s="420" t="s">
        <v>1396</v>
      </c>
      <c r="H409" s="420" t="s">
        <v>1397</v>
      </c>
      <c r="I409" s="422">
        <v>7364.06</v>
      </c>
      <c r="J409" s="422">
        <v>2</v>
      </c>
      <c r="K409" s="423">
        <v>14728.12</v>
      </c>
    </row>
    <row r="410" spans="1:11" ht="14.4" customHeight="1" x14ac:dyDescent="0.3">
      <c r="A410" s="418" t="s">
        <v>430</v>
      </c>
      <c r="B410" s="419" t="s">
        <v>431</v>
      </c>
      <c r="C410" s="420" t="s">
        <v>435</v>
      </c>
      <c r="D410" s="421" t="s">
        <v>553</v>
      </c>
      <c r="E410" s="420" t="s">
        <v>1422</v>
      </c>
      <c r="F410" s="421" t="s">
        <v>1423</v>
      </c>
      <c r="G410" s="420" t="s">
        <v>1398</v>
      </c>
      <c r="H410" s="420" t="s">
        <v>1399</v>
      </c>
      <c r="I410" s="422">
        <v>2591.8200000000002</v>
      </c>
      <c r="J410" s="422">
        <v>1</v>
      </c>
      <c r="K410" s="423">
        <v>2591.8200000000002</v>
      </c>
    </row>
    <row r="411" spans="1:11" ht="14.4" customHeight="1" x14ac:dyDescent="0.3">
      <c r="A411" s="418" t="s">
        <v>430</v>
      </c>
      <c r="B411" s="419" t="s">
        <v>431</v>
      </c>
      <c r="C411" s="420" t="s">
        <v>435</v>
      </c>
      <c r="D411" s="421" t="s">
        <v>553</v>
      </c>
      <c r="E411" s="420" t="s">
        <v>1422</v>
      </c>
      <c r="F411" s="421" t="s">
        <v>1423</v>
      </c>
      <c r="G411" s="420" t="s">
        <v>1400</v>
      </c>
      <c r="H411" s="420" t="s">
        <v>1401</v>
      </c>
      <c r="I411" s="422">
        <v>750.2</v>
      </c>
      <c r="J411" s="422">
        <v>1</v>
      </c>
      <c r="K411" s="423">
        <v>750.2</v>
      </c>
    </row>
    <row r="412" spans="1:11" ht="14.4" customHeight="1" x14ac:dyDescent="0.3">
      <c r="A412" s="418" t="s">
        <v>430</v>
      </c>
      <c r="B412" s="419" t="s">
        <v>431</v>
      </c>
      <c r="C412" s="420" t="s">
        <v>435</v>
      </c>
      <c r="D412" s="421" t="s">
        <v>553</v>
      </c>
      <c r="E412" s="420" t="s">
        <v>1422</v>
      </c>
      <c r="F412" s="421" t="s">
        <v>1423</v>
      </c>
      <c r="G412" s="420" t="s">
        <v>1402</v>
      </c>
      <c r="H412" s="420" t="s">
        <v>1403</v>
      </c>
      <c r="I412" s="422">
        <v>511</v>
      </c>
      <c r="J412" s="422">
        <v>1</v>
      </c>
      <c r="K412" s="423">
        <v>511</v>
      </c>
    </row>
    <row r="413" spans="1:11" ht="14.4" customHeight="1" x14ac:dyDescent="0.3">
      <c r="A413" s="418" t="s">
        <v>430</v>
      </c>
      <c r="B413" s="419" t="s">
        <v>431</v>
      </c>
      <c r="C413" s="420" t="s">
        <v>435</v>
      </c>
      <c r="D413" s="421" t="s">
        <v>553</v>
      </c>
      <c r="E413" s="420" t="s">
        <v>1422</v>
      </c>
      <c r="F413" s="421" t="s">
        <v>1423</v>
      </c>
      <c r="G413" s="420" t="s">
        <v>1404</v>
      </c>
      <c r="H413" s="420" t="s">
        <v>1405</v>
      </c>
      <c r="I413" s="422">
        <v>302.5</v>
      </c>
      <c r="J413" s="422">
        <v>1</v>
      </c>
      <c r="K413" s="423">
        <v>302.5</v>
      </c>
    </row>
    <row r="414" spans="1:11" ht="14.4" customHeight="1" x14ac:dyDescent="0.3">
      <c r="A414" s="418" t="s">
        <v>430</v>
      </c>
      <c r="B414" s="419" t="s">
        <v>431</v>
      </c>
      <c r="C414" s="420" t="s">
        <v>435</v>
      </c>
      <c r="D414" s="421" t="s">
        <v>553</v>
      </c>
      <c r="E414" s="420" t="s">
        <v>1422</v>
      </c>
      <c r="F414" s="421" t="s">
        <v>1423</v>
      </c>
      <c r="G414" s="420" t="s">
        <v>1406</v>
      </c>
      <c r="H414" s="420" t="s">
        <v>1407</v>
      </c>
      <c r="I414" s="422">
        <v>5299.8</v>
      </c>
      <c r="J414" s="422">
        <v>1</v>
      </c>
      <c r="K414" s="423">
        <v>5299.8</v>
      </c>
    </row>
    <row r="415" spans="1:11" ht="14.4" customHeight="1" x14ac:dyDescent="0.3">
      <c r="A415" s="418" t="s">
        <v>430</v>
      </c>
      <c r="B415" s="419" t="s">
        <v>431</v>
      </c>
      <c r="C415" s="420" t="s">
        <v>435</v>
      </c>
      <c r="D415" s="421" t="s">
        <v>553</v>
      </c>
      <c r="E415" s="420" t="s">
        <v>1422</v>
      </c>
      <c r="F415" s="421" t="s">
        <v>1423</v>
      </c>
      <c r="G415" s="420" t="s">
        <v>1408</v>
      </c>
      <c r="H415" s="420" t="s">
        <v>1409</v>
      </c>
      <c r="I415" s="422">
        <v>193.74829787234052</v>
      </c>
      <c r="J415" s="422">
        <v>63.5</v>
      </c>
      <c r="K415" s="423">
        <v>10533.950000000003</v>
      </c>
    </row>
    <row r="416" spans="1:11" ht="14.4" customHeight="1" thickBot="1" x14ac:dyDescent="0.35">
      <c r="A416" s="424" t="s">
        <v>430</v>
      </c>
      <c r="B416" s="425" t="s">
        <v>431</v>
      </c>
      <c r="C416" s="426" t="s">
        <v>435</v>
      </c>
      <c r="D416" s="427" t="s">
        <v>553</v>
      </c>
      <c r="E416" s="426" t="s">
        <v>1422</v>
      </c>
      <c r="F416" s="427" t="s">
        <v>1423</v>
      </c>
      <c r="G416" s="426" t="s">
        <v>1410</v>
      </c>
      <c r="H416" s="426" t="s">
        <v>1411</v>
      </c>
      <c r="I416" s="428">
        <v>119.16571428571432</v>
      </c>
      <c r="J416" s="428">
        <v>14</v>
      </c>
      <c r="K416" s="429">
        <v>1668.3200000000004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352" t="s">
        <v>94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</row>
    <row r="2" spans="1:34" ht="15" thickBot="1" x14ac:dyDescent="0.35">
      <c r="A2" s="215" t="s">
        <v>255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</row>
    <row r="3" spans="1:34" x14ac:dyDescent="0.3">
      <c r="A3" s="234" t="s">
        <v>203</v>
      </c>
      <c r="B3" s="353" t="s">
        <v>184</v>
      </c>
      <c r="C3" s="217">
        <v>0</v>
      </c>
      <c r="D3" s="218">
        <v>101</v>
      </c>
      <c r="E3" s="218">
        <v>102</v>
      </c>
      <c r="F3" s="237">
        <v>305</v>
      </c>
      <c r="G3" s="237">
        <v>306</v>
      </c>
      <c r="H3" s="237">
        <v>408</v>
      </c>
      <c r="I3" s="237">
        <v>409</v>
      </c>
      <c r="J3" s="237">
        <v>410</v>
      </c>
      <c r="K3" s="237">
        <v>415</v>
      </c>
      <c r="L3" s="237">
        <v>416</v>
      </c>
      <c r="M3" s="237">
        <v>418</v>
      </c>
      <c r="N3" s="237">
        <v>419</v>
      </c>
      <c r="O3" s="237">
        <v>420</v>
      </c>
      <c r="P3" s="237">
        <v>421</v>
      </c>
      <c r="Q3" s="237">
        <v>522</v>
      </c>
      <c r="R3" s="237">
        <v>523</v>
      </c>
      <c r="S3" s="237">
        <v>524</v>
      </c>
      <c r="T3" s="237">
        <v>525</v>
      </c>
      <c r="U3" s="237">
        <v>526</v>
      </c>
      <c r="V3" s="237">
        <v>527</v>
      </c>
      <c r="W3" s="237">
        <v>528</v>
      </c>
      <c r="X3" s="237">
        <v>629</v>
      </c>
      <c r="Y3" s="237">
        <v>630</v>
      </c>
      <c r="Z3" s="237">
        <v>636</v>
      </c>
      <c r="AA3" s="237">
        <v>637</v>
      </c>
      <c r="AB3" s="237">
        <v>640</v>
      </c>
      <c r="AC3" s="237">
        <v>642</v>
      </c>
      <c r="AD3" s="237">
        <v>743</v>
      </c>
      <c r="AE3" s="218">
        <v>745</v>
      </c>
      <c r="AF3" s="218">
        <v>746</v>
      </c>
      <c r="AG3" s="478">
        <v>930</v>
      </c>
      <c r="AH3" s="493"/>
    </row>
    <row r="4" spans="1:34" ht="36.6" outlineLevel="1" thickBot="1" x14ac:dyDescent="0.35">
      <c r="A4" s="235">
        <v>2014</v>
      </c>
      <c r="B4" s="354"/>
      <c r="C4" s="219" t="s">
        <v>185</v>
      </c>
      <c r="D4" s="220" t="s">
        <v>186</v>
      </c>
      <c r="E4" s="220" t="s">
        <v>187</v>
      </c>
      <c r="F4" s="238" t="s">
        <v>215</v>
      </c>
      <c r="G4" s="238" t="s">
        <v>216</v>
      </c>
      <c r="H4" s="238" t="s">
        <v>217</v>
      </c>
      <c r="I4" s="238" t="s">
        <v>218</v>
      </c>
      <c r="J4" s="238" t="s">
        <v>219</v>
      </c>
      <c r="K4" s="238" t="s">
        <v>220</v>
      </c>
      <c r="L4" s="238" t="s">
        <v>221</v>
      </c>
      <c r="M4" s="238" t="s">
        <v>222</v>
      </c>
      <c r="N4" s="238" t="s">
        <v>223</v>
      </c>
      <c r="O4" s="238" t="s">
        <v>224</v>
      </c>
      <c r="P4" s="238" t="s">
        <v>225</v>
      </c>
      <c r="Q4" s="238" t="s">
        <v>226</v>
      </c>
      <c r="R4" s="238" t="s">
        <v>227</v>
      </c>
      <c r="S4" s="238" t="s">
        <v>228</v>
      </c>
      <c r="T4" s="238" t="s">
        <v>229</v>
      </c>
      <c r="U4" s="238" t="s">
        <v>230</v>
      </c>
      <c r="V4" s="238" t="s">
        <v>231</v>
      </c>
      <c r="W4" s="238" t="s">
        <v>240</v>
      </c>
      <c r="X4" s="238" t="s">
        <v>232</v>
      </c>
      <c r="Y4" s="238" t="s">
        <v>241</v>
      </c>
      <c r="Z4" s="238" t="s">
        <v>233</v>
      </c>
      <c r="AA4" s="238" t="s">
        <v>234</v>
      </c>
      <c r="AB4" s="238" t="s">
        <v>235</v>
      </c>
      <c r="AC4" s="238" t="s">
        <v>236</v>
      </c>
      <c r="AD4" s="238" t="s">
        <v>237</v>
      </c>
      <c r="AE4" s="220" t="s">
        <v>238</v>
      </c>
      <c r="AF4" s="220" t="s">
        <v>239</v>
      </c>
      <c r="AG4" s="479" t="s">
        <v>205</v>
      </c>
      <c r="AH4" s="493"/>
    </row>
    <row r="5" spans="1:34" x14ac:dyDescent="0.3">
      <c r="A5" s="221" t="s">
        <v>188</v>
      </c>
      <c r="B5" s="257"/>
      <c r="C5" s="258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480"/>
      <c r="AH5" s="493"/>
    </row>
    <row r="6" spans="1:34" ht="15" collapsed="1" thickBot="1" x14ac:dyDescent="0.35">
      <c r="A6" s="222" t="s">
        <v>60</v>
      </c>
      <c r="B6" s="260">
        <f xml:space="preserve">
TRUNC(IF($A$4&lt;=12,SUMIFS('ON Data'!F:F,'ON Data'!$D:$D,$A$4,'ON Data'!$E:$E,1),SUMIFS('ON Data'!F:F,'ON Data'!$E:$E,1)/'ON Data'!$D$3),1)</f>
        <v>33.1</v>
      </c>
      <c r="C6" s="261">
        <f xml:space="preserve">
TRUNC(IF($A$4&lt;=12,SUMIFS('ON Data'!G:G,'ON Data'!$D:$D,$A$4,'ON Data'!$E:$E,1),SUMIFS('ON Data'!G:G,'ON Data'!$E:$E,1)/'ON Data'!$D$3),1)</f>
        <v>0</v>
      </c>
      <c r="D6" s="262">
        <f xml:space="preserve">
TRUNC(IF($A$4&lt;=12,SUMIFS('ON Data'!H:H,'ON Data'!$D:$D,$A$4,'ON Data'!$E:$E,1),SUMIFS('ON Data'!H:H,'ON Data'!$E:$E,1)/'ON Data'!$D$3),1)</f>
        <v>5.7</v>
      </c>
      <c r="E6" s="262">
        <f xml:space="preserve">
TRUNC(IF($A$4&lt;=12,SUMIFS('ON Data'!I:I,'ON Data'!$D:$D,$A$4,'ON Data'!$E:$E,1),SUMIFS('ON Data'!I:I,'ON Data'!$E:$E,1)/'ON Data'!$D$3),1)</f>
        <v>0</v>
      </c>
      <c r="F6" s="262">
        <f xml:space="preserve">
TRUNC(IF($A$4&lt;=12,SUMIFS('ON Data'!K:K,'ON Data'!$D:$D,$A$4,'ON Data'!$E:$E,1),SUMIFS('ON Data'!K:K,'ON Data'!$E:$E,1)/'ON Data'!$D$3),1)</f>
        <v>0</v>
      </c>
      <c r="G6" s="262">
        <f xml:space="preserve">
TRUNC(IF($A$4&lt;=12,SUMIFS('ON Data'!L:L,'ON Data'!$D:$D,$A$4,'ON Data'!$E:$E,1),SUMIFS('ON Data'!L:L,'ON Data'!$E:$E,1)/'ON Data'!$D$3),1)</f>
        <v>0</v>
      </c>
      <c r="H6" s="262">
        <f xml:space="preserve">
TRUNC(IF($A$4&lt;=12,SUMIFS('ON Data'!M:M,'ON Data'!$D:$D,$A$4,'ON Data'!$E:$E,1),SUMIFS('ON Data'!M:M,'ON Data'!$E:$E,1)/'ON Data'!$D$3),1)</f>
        <v>0</v>
      </c>
      <c r="I6" s="262">
        <f xml:space="preserve">
TRUNC(IF($A$4&lt;=12,SUMIFS('ON Data'!N:N,'ON Data'!$D:$D,$A$4,'ON Data'!$E:$E,1),SUMIFS('ON Data'!N:N,'ON Data'!$E:$E,1)/'ON Data'!$D$3),1)</f>
        <v>19</v>
      </c>
      <c r="J6" s="262">
        <f xml:space="preserve">
TRUNC(IF($A$4&lt;=12,SUMIFS('ON Data'!O:O,'ON Data'!$D:$D,$A$4,'ON Data'!$E:$E,1),SUMIFS('ON Data'!O:O,'ON Data'!$E:$E,1)/'ON Data'!$D$3),1)</f>
        <v>0</v>
      </c>
      <c r="K6" s="262">
        <f xml:space="preserve">
TRUNC(IF($A$4&lt;=12,SUMIFS('ON Data'!P:P,'ON Data'!$D:$D,$A$4,'ON Data'!$E:$E,1),SUMIFS('ON Data'!P:P,'ON Data'!$E:$E,1)/'ON Data'!$D$3),1)</f>
        <v>0</v>
      </c>
      <c r="L6" s="262">
        <f xml:space="preserve">
TRUNC(IF($A$4&lt;=12,SUMIFS('ON Data'!Q:Q,'ON Data'!$D:$D,$A$4,'ON Data'!$E:$E,1),SUMIFS('ON Data'!Q:Q,'ON Data'!$E:$E,1)/'ON Data'!$D$3),1)</f>
        <v>0</v>
      </c>
      <c r="M6" s="262">
        <f xml:space="preserve">
TRUNC(IF($A$4&lt;=12,SUMIFS('ON Data'!R:R,'ON Data'!$D:$D,$A$4,'ON Data'!$E:$E,1),SUMIFS('ON Data'!R:R,'ON Data'!$E:$E,1)/'ON Data'!$D$3),1)</f>
        <v>0</v>
      </c>
      <c r="N6" s="262">
        <f xml:space="preserve">
TRUNC(IF($A$4&lt;=12,SUMIFS('ON Data'!S:S,'ON Data'!$D:$D,$A$4,'ON Data'!$E:$E,1),SUMIFS('ON Data'!S:S,'ON Data'!$E:$E,1)/'ON Data'!$D$3),1)</f>
        <v>0</v>
      </c>
      <c r="O6" s="262">
        <f xml:space="preserve">
TRUNC(IF($A$4&lt;=12,SUMIFS('ON Data'!T:T,'ON Data'!$D:$D,$A$4,'ON Data'!$E:$E,1),SUMIFS('ON Data'!T:T,'ON Data'!$E:$E,1)/'ON Data'!$D$3),1)</f>
        <v>0</v>
      </c>
      <c r="P6" s="262">
        <f xml:space="preserve">
TRUNC(IF($A$4&lt;=12,SUMIFS('ON Data'!U:U,'ON Data'!$D:$D,$A$4,'ON Data'!$E:$E,1),SUMIFS('ON Data'!U:U,'ON Data'!$E:$E,1)/'ON Data'!$D$3),1)</f>
        <v>0</v>
      </c>
      <c r="Q6" s="262">
        <f xml:space="preserve">
TRUNC(IF($A$4&lt;=12,SUMIFS('ON Data'!V:V,'ON Data'!$D:$D,$A$4,'ON Data'!$E:$E,1),SUMIFS('ON Data'!V:V,'ON Data'!$E:$E,1)/'ON Data'!$D$3),1)</f>
        <v>0</v>
      </c>
      <c r="R6" s="262">
        <f xml:space="preserve">
TRUNC(IF($A$4&lt;=12,SUMIFS('ON Data'!W:W,'ON Data'!$D:$D,$A$4,'ON Data'!$E:$E,1),SUMIFS('ON Data'!W:W,'ON Data'!$E:$E,1)/'ON Data'!$D$3),1)</f>
        <v>0</v>
      </c>
      <c r="S6" s="262">
        <f xml:space="preserve">
TRUNC(IF($A$4&lt;=12,SUMIFS('ON Data'!X:X,'ON Data'!$D:$D,$A$4,'ON Data'!$E:$E,1),SUMIFS('ON Data'!X:X,'ON Data'!$E:$E,1)/'ON Data'!$D$3),1)</f>
        <v>0</v>
      </c>
      <c r="T6" s="262">
        <f xml:space="preserve">
TRUNC(IF($A$4&lt;=12,SUMIFS('ON Data'!Y:Y,'ON Data'!$D:$D,$A$4,'ON Data'!$E:$E,1),SUMIFS('ON Data'!Y:Y,'ON Data'!$E:$E,1)/'ON Data'!$D$3),1)</f>
        <v>0</v>
      </c>
      <c r="U6" s="262">
        <f xml:space="preserve">
TRUNC(IF($A$4&lt;=12,SUMIFS('ON Data'!Z:Z,'ON Data'!$D:$D,$A$4,'ON Data'!$E:$E,1),SUMIFS('ON Data'!Z:Z,'ON Data'!$E:$E,1)/'ON Data'!$D$3),1)</f>
        <v>0</v>
      </c>
      <c r="V6" s="262">
        <f xml:space="preserve">
TRUNC(IF($A$4&lt;=12,SUMIFS('ON Data'!AA:AA,'ON Data'!$D:$D,$A$4,'ON Data'!$E:$E,1),SUMIFS('ON Data'!AA:AA,'ON Data'!$E:$E,1)/'ON Data'!$D$3),1)</f>
        <v>0</v>
      </c>
      <c r="W6" s="262">
        <f xml:space="preserve">
TRUNC(IF($A$4&lt;=12,SUMIFS('ON Data'!AB:AB,'ON Data'!$D:$D,$A$4,'ON Data'!$E:$E,1),SUMIFS('ON Data'!AB:AB,'ON Data'!$E:$E,1)/'ON Data'!$D$3),1)</f>
        <v>0</v>
      </c>
      <c r="X6" s="262">
        <f xml:space="preserve">
TRUNC(IF($A$4&lt;=12,SUMIFS('ON Data'!AC:AC,'ON Data'!$D:$D,$A$4,'ON Data'!$E:$E,1),SUMIFS('ON Data'!AC:AC,'ON Data'!$E:$E,1)/'ON Data'!$D$3),1)</f>
        <v>0</v>
      </c>
      <c r="Y6" s="262">
        <f xml:space="preserve">
TRUNC(IF($A$4&lt;=12,SUMIFS('ON Data'!AD:AD,'ON Data'!$D:$D,$A$4,'ON Data'!$E:$E,1),SUMIFS('ON Data'!AD:AD,'ON Data'!$E:$E,1)/'ON Data'!$D$3),1)</f>
        <v>0</v>
      </c>
      <c r="Z6" s="262">
        <f xml:space="preserve">
TRUNC(IF($A$4&lt;=12,SUMIFS('ON Data'!AE:AE,'ON Data'!$D:$D,$A$4,'ON Data'!$E:$E,1),SUMIFS('ON Data'!AE:AE,'ON Data'!$E:$E,1)/'ON Data'!$D$3),1)</f>
        <v>0</v>
      </c>
      <c r="AA6" s="262">
        <f xml:space="preserve">
TRUNC(IF($A$4&lt;=12,SUMIFS('ON Data'!AF:AF,'ON Data'!$D:$D,$A$4,'ON Data'!$E:$E,1),SUMIFS('ON Data'!AF:AF,'ON Data'!$E:$E,1)/'ON Data'!$D$3),1)</f>
        <v>0</v>
      </c>
      <c r="AB6" s="262">
        <f xml:space="preserve">
TRUNC(IF($A$4&lt;=12,SUMIFS('ON Data'!AG:AG,'ON Data'!$D:$D,$A$4,'ON Data'!$E:$E,1),SUMIFS('ON Data'!AG:AG,'ON Data'!$E:$E,1)/'ON Data'!$D$3),1)</f>
        <v>0</v>
      </c>
      <c r="AC6" s="262">
        <f xml:space="preserve">
TRUNC(IF($A$4&lt;=12,SUMIFS('ON Data'!AH:AH,'ON Data'!$D:$D,$A$4,'ON Data'!$E:$E,1),SUMIFS('ON Data'!AH:AH,'ON Data'!$E:$E,1)/'ON Data'!$D$3),1)</f>
        <v>3</v>
      </c>
      <c r="AD6" s="262">
        <f xml:space="preserve">
TRUNC(IF($A$4&lt;=12,SUMIFS('ON Data'!AI:AI,'ON Data'!$D:$D,$A$4,'ON Data'!$E:$E,1),SUMIFS('ON Data'!AI:AI,'ON Data'!$E:$E,1)/'ON Data'!$D$3),1)</f>
        <v>0</v>
      </c>
      <c r="AE6" s="262">
        <f xml:space="preserve">
TRUNC(IF($A$4&lt;=12,SUMIFS('ON Data'!AJ:AJ,'ON Data'!$D:$D,$A$4,'ON Data'!$E:$E,1),SUMIFS('ON Data'!AJ:AJ,'ON Data'!$E:$E,1)/'ON Data'!$D$3),1)</f>
        <v>0</v>
      </c>
      <c r="AF6" s="262">
        <f xml:space="preserve">
TRUNC(IF($A$4&lt;=12,SUMIFS('ON Data'!AK:AK,'ON Data'!$D:$D,$A$4,'ON Data'!$E:$E,1),SUMIFS('ON Data'!AK:AK,'ON Data'!$E:$E,1)/'ON Data'!$D$3),1)</f>
        <v>4.3</v>
      </c>
      <c r="AG6" s="481">
        <f xml:space="preserve">
TRUNC(IF($A$4&lt;=12,SUMIFS('ON Data'!AM:AM,'ON Data'!$D:$D,$A$4,'ON Data'!$E:$E,1),SUMIFS('ON Data'!AM:AM,'ON Data'!$E:$E,1)/'ON Data'!$D$3),1)</f>
        <v>1.1000000000000001</v>
      </c>
      <c r="AH6" s="493"/>
    </row>
    <row r="7" spans="1:34" ht="15" hidden="1" outlineLevel="1" thickBot="1" x14ac:dyDescent="0.35">
      <c r="A7" s="222" t="s">
        <v>95</v>
      </c>
      <c r="B7" s="260"/>
      <c r="C7" s="263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481"/>
      <c r="AH7" s="493"/>
    </row>
    <row r="8" spans="1:34" ht="15" hidden="1" outlineLevel="1" thickBot="1" x14ac:dyDescent="0.35">
      <c r="A8" s="222" t="s">
        <v>62</v>
      </c>
      <c r="B8" s="260"/>
      <c r="C8" s="263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481"/>
      <c r="AH8" s="493"/>
    </row>
    <row r="9" spans="1:34" ht="15" hidden="1" outlineLevel="1" thickBot="1" x14ac:dyDescent="0.35">
      <c r="A9" s="223" t="s">
        <v>55</v>
      </c>
      <c r="B9" s="264"/>
      <c r="C9" s="265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482"/>
      <c r="AH9" s="493"/>
    </row>
    <row r="10" spans="1:34" x14ac:dyDescent="0.3">
      <c r="A10" s="224" t="s">
        <v>189</v>
      </c>
      <c r="B10" s="239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483"/>
      <c r="AH10" s="493"/>
    </row>
    <row r="11" spans="1:34" x14ac:dyDescent="0.3">
      <c r="A11" s="225" t="s">
        <v>190</v>
      </c>
      <c r="B11" s="242">
        <f xml:space="preserve">
IF($A$4&lt;=12,SUMIFS('ON Data'!F:F,'ON Data'!$D:$D,$A$4,'ON Data'!$E:$E,2),SUMIFS('ON Data'!F:F,'ON Data'!$E:$E,2))</f>
        <v>33489.300000000003</v>
      </c>
      <c r="C11" s="243">
        <f xml:space="preserve">
IF($A$4&lt;=12,SUMIFS('ON Data'!G:G,'ON Data'!$D:$D,$A$4,'ON Data'!$E:$E,2),SUMIFS('ON Data'!G:G,'ON Data'!$E:$E,2))</f>
        <v>0</v>
      </c>
      <c r="D11" s="244">
        <f xml:space="preserve">
IF($A$4&lt;=12,SUMIFS('ON Data'!H:H,'ON Data'!$D:$D,$A$4,'ON Data'!$E:$E,2),SUMIFS('ON Data'!H:H,'ON Data'!$E:$E,2))</f>
        <v>5838.4</v>
      </c>
      <c r="E11" s="244">
        <f xml:space="preserve">
IF($A$4&lt;=12,SUMIFS('ON Data'!I:I,'ON Data'!$D:$D,$A$4,'ON Data'!$E:$E,2),SUMIFS('ON Data'!I:I,'ON Data'!$E:$E,2))</f>
        <v>0</v>
      </c>
      <c r="F11" s="244">
        <f xml:space="preserve">
IF($A$4&lt;=12,SUMIFS('ON Data'!K:K,'ON Data'!$D:$D,$A$4,'ON Data'!$E:$E,2),SUMIFS('ON Data'!K:K,'ON Data'!$E:$E,2))</f>
        <v>0</v>
      </c>
      <c r="G11" s="244">
        <f xml:space="preserve">
IF($A$4&lt;=12,SUMIFS('ON Data'!L:L,'ON Data'!$D:$D,$A$4,'ON Data'!$E:$E,2),SUMIFS('ON Data'!L:L,'ON Data'!$E:$E,2))</f>
        <v>0</v>
      </c>
      <c r="H11" s="244">
        <f xml:space="preserve">
IF($A$4&lt;=12,SUMIFS('ON Data'!M:M,'ON Data'!$D:$D,$A$4,'ON Data'!$E:$E,2),SUMIFS('ON Data'!M:M,'ON Data'!$E:$E,2))</f>
        <v>0</v>
      </c>
      <c r="I11" s="244">
        <f xml:space="preserve">
IF($A$4&lt;=12,SUMIFS('ON Data'!N:N,'ON Data'!$D:$D,$A$4,'ON Data'!$E:$E,2),SUMIFS('ON Data'!N:N,'ON Data'!$E:$E,2))</f>
        <v>19278.099999999999</v>
      </c>
      <c r="J11" s="244">
        <f xml:space="preserve">
IF($A$4&lt;=12,SUMIFS('ON Data'!O:O,'ON Data'!$D:$D,$A$4,'ON Data'!$E:$E,2),SUMIFS('ON Data'!O:O,'ON Data'!$E:$E,2))</f>
        <v>0</v>
      </c>
      <c r="K11" s="244">
        <f xml:space="preserve">
IF($A$4&lt;=12,SUMIFS('ON Data'!P:P,'ON Data'!$D:$D,$A$4,'ON Data'!$E:$E,2),SUMIFS('ON Data'!P:P,'ON Data'!$E:$E,2))</f>
        <v>0</v>
      </c>
      <c r="L11" s="244">
        <f xml:space="preserve">
IF($A$4&lt;=12,SUMIFS('ON Data'!Q:Q,'ON Data'!$D:$D,$A$4,'ON Data'!$E:$E,2),SUMIFS('ON Data'!Q:Q,'ON Data'!$E:$E,2))</f>
        <v>0</v>
      </c>
      <c r="M11" s="244">
        <f xml:space="preserve">
IF($A$4&lt;=12,SUMIFS('ON Data'!R:R,'ON Data'!$D:$D,$A$4,'ON Data'!$E:$E,2),SUMIFS('ON Data'!R:R,'ON Data'!$E:$E,2))</f>
        <v>0</v>
      </c>
      <c r="N11" s="244">
        <f xml:space="preserve">
IF($A$4&lt;=12,SUMIFS('ON Data'!S:S,'ON Data'!$D:$D,$A$4,'ON Data'!$E:$E,2),SUMIFS('ON Data'!S:S,'ON Data'!$E:$E,2))</f>
        <v>0</v>
      </c>
      <c r="O11" s="244">
        <f xml:space="preserve">
IF($A$4&lt;=12,SUMIFS('ON Data'!T:T,'ON Data'!$D:$D,$A$4,'ON Data'!$E:$E,2),SUMIFS('ON Data'!T:T,'ON Data'!$E:$E,2))</f>
        <v>0</v>
      </c>
      <c r="P11" s="244">
        <f xml:space="preserve">
IF($A$4&lt;=12,SUMIFS('ON Data'!U:U,'ON Data'!$D:$D,$A$4,'ON Data'!$E:$E,2),SUMIFS('ON Data'!U:U,'ON Data'!$E:$E,2))</f>
        <v>0</v>
      </c>
      <c r="Q11" s="244">
        <f xml:space="preserve">
IF($A$4&lt;=12,SUMIFS('ON Data'!V:V,'ON Data'!$D:$D,$A$4,'ON Data'!$E:$E,2),SUMIFS('ON Data'!V:V,'ON Data'!$E:$E,2))</f>
        <v>0</v>
      </c>
      <c r="R11" s="244">
        <f xml:space="preserve">
IF($A$4&lt;=12,SUMIFS('ON Data'!W:W,'ON Data'!$D:$D,$A$4,'ON Data'!$E:$E,2),SUMIFS('ON Data'!W:W,'ON Data'!$E:$E,2))</f>
        <v>0</v>
      </c>
      <c r="S11" s="244">
        <f xml:space="preserve">
IF($A$4&lt;=12,SUMIFS('ON Data'!X:X,'ON Data'!$D:$D,$A$4,'ON Data'!$E:$E,2),SUMIFS('ON Data'!X:X,'ON Data'!$E:$E,2))</f>
        <v>0</v>
      </c>
      <c r="T11" s="244">
        <f xml:space="preserve">
IF($A$4&lt;=12,SUMIFS('ON Data'!Y:Y,'ON Data'!$D:$D,$A$4,'ON Data'!$E:$E,2),SUMIFS('ON Data'!Y:Y,'ON Data'!$E:$E,2))</f>
        <v>0</v>
      </c>
      <c r="U11" s="244">
        <f xml:space="preserve">
IF($A$4&lt;=12,SUMIFS('ON Data'!Z:Z,'ON Data'!$D:$D,$A$4,'ON Data'!$E:$E,2),SUMIFS('ON Data'!Z:Z,'ON Data'!$E:$E,2))</f>
        <v>0</v>
      </c>
      <c r="V11" s="244">
        <f xml:space="preserve">
IF($A$4&lt;=12,SUMIFS('ON Data'!AA:AA,'ON Data'!$D:$D,$A$4,'ON Data'!$E:$E,2),SUMIFS('ON Data'!AA:AA,'ON Data'!$E:$E,2))</f>
        <v>0</v>
      </c>
      <c r="W11" s="244">
        <f xml:space="preserve">
IF($A$4&lt;=12,SUMIFS('ON Data'!AB:AB,'ON Data'!$D:$D,$A$4,'ON Data'!$E:$E,2),SUMIFS('ON Data'!AB:AB,'ON Data'!$E:$E,2))</f>
        <v>0</v>
      </c>
      <c r="X11" s="244">
        <f xml:space="preserve">
IF($A$4&lt;=12,SUMIFS('ON Data'!AC:AC,'ON Data'!$D:$D,$A$4,'ON Data'!$E:$E,2),SUMIFS('ON Data'!AC:AC,'ON Data'!$E:$E,2))</f>
        <v>0</v>
      </c>
      <c r="Y11" s="244">
        <f xml:space="preserve">
IF($A$4&lt;=12,SUMIFS('ON Data'!AD:AD,'ON Data'!$D:$D,$A$4,'ON Data'!$E:$E,2),SUMIFS('ON Data'!AD:AD,'ON Data'!$E:$E,2))</f>
        <v>0</v>
      </c>
      <c r="Z11" s="244">
        <f xml:space="preserve">
IF($A$4&lt;=12,SUMIFS('ON Data'!AE:AE,'ON Data'!$D:$D,$A$4,'ON Data'!$E:$E,2),SUMIFS('ON Data'!AE:AE,'ON Data'!$E:$E,2))</f>
        <v>0</v>
      </c>
      <c r="AA11" s="244">
        <f xml:space="preserve">
IF($A$4&lt;=12,SUMIFS('ON Data'!AF:AF,'ON Data'!$D:$D,$A$4,'ON Data'!$E:$E,2),SUMIFS('ON Data'!AF:AF,'ON Data'!$E:$E,2))</f>
        <v>0</v>
      </c>
      <c r="AB11" s="244">
        <f xml:space="preserve">
IF($A$4&lt;=12,SUMIFS('ON Data'!AG:AG,'ON Data'!$D:$D,$A$4,'ON Data'!$E:$E,2),SUMIFS('ON Data'!AG:AG,'ON Data'!$E:$E,2))</f>
        <v>0</v>
      </c>
      <c r="AC11" s="244">
        <f xml:space="preserve">
IF($A$4&lt;=12,SUMIFS('ON Data'!AH:AH,'ON Data'!$D:$D,$A$4,'ON Data'!$E:$E,2),SUMIFS('ON Data'!AH:AH,'ON Data'!$E:$E,2))</f>
        <v>2808</v>
      </c>
      <c r="AD11" s="244">
        <f xml:space="preserve">
IF($A$4&lt;=12,SUMIFS('ON Data'!AI:AI,'ON Data'!$D:$D,$A$4,'ON Data'!$E:$E,2),SUMIFS('ON Data'!AI:AI,'ON Data'!$E:$E,2))</f>
        <v>0</v>
      </c>
      <c r="AE11" s="244">
        <f xml:space="preserve">
IF($A$4&lt;=12,SUMIFS('ON Data'!AJ:AJ,'ON Data'!$D:$D,$A$4,'ON Data'!$E:$E,2),SUMIFS('ON Data'!AJ:AJ,'ON Data'!$E:$E,2))</f>
        <v>0</v>
      </c>
      <c r="AF11" s="244">
        <f xml:space="preserve">
IF($A$4&lt;=12,SUMIFS('ON Data'!AK:AK,'ON Data'!$D:$D,$A$4,'ON Data'!$E:$E,2),SUMIFS('ON Data'!AK:AK,'ON Data'!$E:$E,2))</f>
        <v>4484.8</v>
      </c>
      <c r="AG11" s="484">
        <f xml:space="preserve">
IF($A$4&lt;=12,SUMIFS('ON Data'!AM:AM,'ON Data'!$D:$D,$A$4,'ON Data'!$E:$E,2),SUMIFS('ON Data'!AM:AM,'ON Data'!$E:$E,2))</f>
        <v>1080</v>
      </c>
      <c r="AH11" s="493"/>
    </row>
    <row r="12" spans="1:34" x14ac:dyDescent="0.3">
      <c r="A12" s="225" t="s">
        <v>191</v>
      </c>
      <c r="B12" s="242">
        <f xml:space="preserve">
IF($A$4&lt;=12,SUMIFS('ON Data'!F:F,'ON Data'!$D:$D,$A$4,'ON Data'!$E:$E,3),SUMIFS('ON Data'!F:F,'ON Data'!$E:$E,3))</f>
        <v>273</v>
      </c>
      <c r="C12" s="243">
        <f xml:space="preserve">
IF($A$4&lt;=12,SUMIFS('ON Data'!G:G,'ON Data'!$D:$D,$A$4,'ON Data'!$E:$E,3),SUMIFS('ON Data'!G:G,'ON Data'!$E:$E,3))</f>
        <v>0</v>
      </c>
      <c r="D12" s="244">
        <f xml:space="preserve">
IF($A$4&lt;=12,SUMIFS('ON Data'!H:H,'ON Data'!$D:$D,$A$4,'ON Data'!$E:$E,3),SUMIFS('ON Data'!H:H,'ON Data'!$E:$E,3))</f>
        <v>171</v>
      </c>
      <c r="E12" s="244">
        <f xml:space="preserve">
IF($A$4&lt;=12,SUMIFS('ON Data'!I:I,'ON Data'!$D:$D,$A$4,'ON Data'!$E:$E,3),SUMIFS('ON Data'!I:I,'ON Data'!$E:$E,3))</f>
        <v>0</v>
      </c>
      <c r="F12" s="244">
        <f xml:space="preserve">
IF($A$4&lt;=12,SUMIFS('ON Data'!K:K,'ON Data'!$D:$D,$A$4,'ON Data'!$E:$E,3),SUMIFS('ON Data'!K:K,'ON Data'!$E:$E,3))</f>
        <v>0</v>
      </c>
      <c r="G12" s="244">
        <f xml:space="preserve">
IF($A$4&lt;=12,SUMIFS('ON Data'!L:L,'ON Data'!$D:$D,$A$4,'ON Data'!$E:$E,3),SUMIFS('ON Data'!L:L,'ON Data'!$E:$E,3))</f>
        <v>0</v>
      </c>
      <c r="H12" s="244">
        <f xml:space="preserve">
IF($A$4&lt;=12,SUMIFS('ON Data'!M:M,'ON Data'!$D:$D,$A$4,'ON Data'!$E:$E,3),SUMIFS('ON Data'!M:M,'ON Data'!$E:$E,3))</f>
        <v>0</v>
      </c>
      <c r="I12" s="244">
        <f xml:space="preserve">
IF($A$4&lt;=12,SUMIFS('ON Data'!N:N,'ON Data'!$D:$D,$A$4,'ON Data'!$E:$E,3),SUMIFS('ON Data'!N:N,'ON Data'!$E:$E,3))</f>
        <v>102</v>
      </c>
      <c r="J12" s="244">
        <f xml:space="preserve">
IF($A$4&lt;=12,SUMIFS('ON Data'!O:O,'ON Data'!$D:$D,$A$4,'ON Data'!$E:$E,3),SUMIFS('ON Data'!O:O,'ON Data'!$E:$E,3))</f>
        <v>0</v>
      </c>
      <c r="K12" s="244">
        <f xml:space="preserve">
IF($A$4&lt;=12,SUMIFS('ON Data'!P:P,'ON Data'!$D:$D,$A$4,'ON Data'!$E:$E,3),SUMIFS('ON Data'!P:P,'ON Data'!$E:$E,3))</f>
        <v>0</v>
      </c>
      <c r="L12" s="244">
        <f xml:space="preserve">
IF($A$4&lt;=12,SUMIFS('ON Data'!Q:Q,'ON Data'!$D:$D,$A$4,'ON Data'!$E:$E,3),SUMIFS('ON Data'!Q:Q,'ON Data'!$E:$E,3))</f>
        <v>0</v>
      </c>
      <c r="M12" s="244">
        <f xml:space="preserve">
IF($A$4&lt;=12,SUMIFS('ON Data'!R:R,'ON Data'!$D:$D,$A$4,'ON Data'!$E:$E,3),SUMIFS('ON Data'!R:R,'ON Data'!$E:$E,3))</f>
        <v>0</v>
      </c>
      <c r="N12" s="244">
        <f xml:space="preserve">
IF($A$4&lt;=12,SUMIFS('ON Data'!S:S,'ON Data'!$D:$D,$A$4,'ON Data'!$E:$E,3),SUMIFS('ON Data'!S:S,'ON Data'!$E:$E,3))</f>
        <v>0</v>
      </c>
      <c r="O12" s="244">
        <f xml:space="preserve">
IF($A$4&lt;=12,SUMIFS('ON Data'!T:T,'ON Data'!$D:$D,$A$4,'ON Data'!$E:$E,3),SUMIFS('ON Data'!T:T,'ON Data'!$E:$E,3))</f>
        <v>0</v>
      </c>
      <c r="P12" s="244">
        <f xml:space="preserve">
IF($A$4&lt;=12,SUMIFS('ON Data'!U:U,'ON Data'!$D:$D,$A$4,'ON Data'!$E:$E,3),SUMIFS('ON Data'!U:U,'ON Data'!$E:$E,3))</f>
        <v>0</v>
      </c>
      <c r="Q12" s="244">
        <f xml:space="preserve">
IF($A$4&lt;=12,SUMIFS('ON Data'!V:V,'ON Data'!$D:$D,$A$4,'ON Data'!$E:$E,3),SUMIFS('ON Data'!V:V,'ON Data'!$E:$E,3))</f>
        <v>0</v>
      </c>
      <c r="R12" s="244">
        <f xml:space="preserve">
IF($A$4&lt;=12,SUMIFS('ON Data'!W:W,'ON Data'!$D:$D,$A$4,'ON Data'!$E:$E,3),SUMIFS('ON Data'!W:W,'ON Data'!$E:$E,3))</f>
        <v>0</v>
      </c>
      <c r="S12" s="244">
        <f xml:space="preserve">
IF($A$4&lt;=12,SUMIFS('ON Data'!X:X,'ON Data'!$D:$D,$A$4,'ON Data'!$E:$E,3),SUMIFS('ON Data'!X:X,'ON Data'!$E:$E,3))</f>
        <v>0</v>
      </c>
      <c r="T12" s="244">
        <f xml:space="preserve">
IF($A$4&lt;=12,SUMIFS('ON Data'!Y:Y,'ON Data'!$D:$D,$A$4,'ON Data'!$E:$E,3),SUMIFS('ON Data'!Y:Y,'ON Data'!$E:$E,3))</f>
        <v>0</v>
      </c>
      <c r="U12" s="244">
        <f xml:space="preserve">
IF($A$4&lt;=12,SUMIFS('ON Data'!Z:Z,'ON Data'!$D:$D,$A$4,'ON Data'!$E:$E,3),SUMIFS('ON Data'!Z:Z,'ON Data'!$E:$E,3))</f>
        <v>0</v>
      </c>
      <c r="V12" s="244">
        <f xml:space="preserve">
IF($A$4&lt;=12,SUMIFS('ON Data'!AA:AA,'ON Data'!$D:$D,$A$4,'ON Data'!$E:$E,3),SUMIFS('ON Data'!AA:AA,'ON Data'!$E:$E,3))</f>
        <v>0</v>
      </c>
      <c r="W12" s="244">
        <f xml:space="preserve">
IF($A$4&lt;=12,SUMIFS('ON Data'!AB:AB,'ON Data'!$D:$D,$A$4,'ON Data'!$E:$E,3),SUMIFS('ON Data'!AB:AB,'ON Data'!$E:$E,3))</f>
        <v>0</v>
      </c>
      <c r="X12" s="244">
        <f xml:space="preserve">
IF($A$4&lt;=12,SUMIFS('ON Data'!AC:AC,'ON Data'!$D:$D,$A$4,'ON Data'!$E:$E,3),SUMIFS('ON Data'!AC:AC,'ON Data'!$E:$E,3))</f>
        <v>0</v>
      </c>
      <c r="Y12" s="244">
        <f xml:space="preserve">
IF($A$4&lt;=12,SUMIFS('ON Data'!AD:AD,'ON Data'!$D:$D,$A$4,'ON Data'!$E:$E,3),SUMIFS('ON Data'!AD:AD,'ON Data'!$E:$E,3))</f>
        <v>0</v>
      </c>
      <c r="Z12" s="244">
        <f xml:space="preserve">
IF($A$4&lt;=12,SUMIFS('ON Data'!AE:AE,'ON Data'!$D:$D,$A$4,'ON Data'!$E:$E,3),SUMIFS('ON Data'!AE:AE,'ON Data'!$E:$E,3))</f>
        <v>0</v>
      </c>
      <c r="AA12" s="244">
        <f xml:space="preserve">
IF($A$4&lt;=12,SUMIFS('ON Data'!AF:AF,'ON Data'!$D:$D,$A$4,'ON Data'!$E:$E,3),SUMIFS('ON Data'!AF:AF,'ON Data'!$E:$E,3))</f>
        <v>0</v>
      </c>
      <c r="AB12" s="244">
        <f xml:space="preserve">
IF($A$4&lt;=12,SUMIFS('ON Data'!AG:AG,'ON Data'!$D:$D,$A$4,'ON Data'!$E:$E,3),SUMIFS('ON Data'!AG:AG,'ON Data'!$E:$E,3))</f>
        <v>0</v>
      </c>
      <c r="AC12" s="244">
        <f xml:space="preserve">
IF($A$4&lt;=12,SUMIFS('ON Data'!AH:AH,'ON Data'!$D:$D,$A$4,'ON Data'!$E:$E,3),SUMIFS('ON Data'!AH:AH,'ON Data'!$E:$E,3))</f>
        <v>0</v>
      </c>
      <c r="AD12" s="244">
        <f xml:space="preserve">
IF($A$4&lt;=12,SUMIFS('ON Data'!AI:AI,'ON Data'!$D:$D,$A$4,'ON Data'!$E:$E,3),SUMIFS('ON Data'!AI:AI,'ON Data'!$E:$E,3))</f>
        <v>0</v>
      </c>
      <c r="AE12" s="244">
        <f xml:space="preserve">
IF($A$4&lt;=12,SUMIFS('ON Data'!AJ:AJ,'ON Data'!$D:$D,$A$4,'ON Data'!$E:$E,3),SUMIFS('ON Data'!AJ:AJ,'ON Data'!$E:$E,3))</f>
        <v>0</v>
      </c>
      <c r="AF12" s="244">
        <f xml:space="preserve">
IF($A$4&lt;=12,SUMIFS('ON Data'!AK:AK,'ON Data'!$D:$D,$A$4,'ON Data'!$E:$E,3),SUMIFS('ON Data'!AK:AK,'ON Data'!$E:$E,3))</f>
        <v>0</v>
      </c>
      <c r="AG12" s="484">
        <f xml:space="preserve">
IF($A$4&lt;=12,SUMIFS('ON Data'!AM:AM,'ON Data'!$D:$D,$A$4,'ON Data'!$E:$E,3),SUMIFS('ON Data'!AM:AM,'ON Data'!$E:$E,3))</f>
        <v>0</v>
      </c>
      <c r="AH12" s="493"/>
    </row>
    <row r="13" spans="1:34" x14ac:dyDescent="0.3">
      <c r="A13" s="225" t="s">
        <v>198</v>
      </c>
      <c r="B13" s="242">
        <f xml:space="preserve">
IF($A$4&lt;=12,SUMIFS('ON Data'!F:F,'ON Data'!$D:$D,$A$4,'ON Data'!$E:$E,4),SUMIFS('ON Data'!F:F,'ON Data'!$E:$E,4))</f>
        <v>1108</v>
      </c>
      <c r="C13" s="243">
        <f xml:space="preserve">
IF($A$4&lt;=12,SUMIFS('ON Data'!G:G,'ON Data'!$D:$D,$A$4,'ON Data'!$E:$E,4),SUMIFS('ON Data'!G:G,'ON Data'!$E:$E,4))</f>
        <v>0</v>
      </c>
      <c r="D13" s="244">
        <f xml:space="preserve">
IF($A$4&lt;=12,SUMIFS('ON Data'!H:H,'ON Data'!$D:$D,$A$4,'ON Data'!$E:$E,4),SUMIFS('ON Data'!H:H,'ON Data'!$E:$E,4))</f>
        <v>108</v>
      </c>
      <c r="E13" s="244">
        <f xml:space="preserve">
IF($A$4&lt;=12,SUMIFS('ON Data'!I:I,'ON Data'!$D:$D,$A$4,'ON Data'!$E:$E,4),SUMIFS('ON Data'!I:I,'ON Data'!$E:$E,4))</f>
        <v>0</v>
      </c>
      <c r="F13" s="244">
        <f xml:space="preserve">
IF($A$4&lt;=12,SUMIFS('ON Data'!K:K,'ON Data'!$D:$D,$A$4,'ON Data'!$E:$E,4),SUMIFS('ON Data'!K:K,'ON Data'!$E:$E,4))</f>
        <v>0</v>
      </c>
      <c r="G13" s="244">
        <f xml:space="preserve">
IF($A$4&lt;=12,SUMIFS('ON Data'!L:L,'ON Data'!$D:$D,$A$4,'ON Data'!$E:$E,4),SUMIFS('ON Data'!L:L,'ON Data'!$E:$E,4))</f>
        <v>0</v>
      </c>
      <c r="H13" s="244">
        <f xml:space="preserve">
IF($A$4&lt;=12,SUMIFS('ON Data'!M:M,'ON Data'!$D:$D,$A$4,'ON Data'!$E:$E,4),SUMIFS('ON Data'!M:M,'ON Data'!$E:$E,4))</f>
        <v>0</v>
      </c>
      <c r="I13" s="244">
        <f xml:space="preserve">
IF($A$4&lt;=12,SUMIFS('ON Data'!N:N,'ON Data'!$D:$D,$A$4,'ON Data'!$E:$E,4),SUMIFS('ON Data'!N:N,'ON Data'!$E:$E,4))</f>
        <v>785</v>
      </c>
      <c r="J13" s="244">
        <f xml:space="preserve">
IF($A$4&lt;=12,SUMIFS('ON Data'!O:O,'ON Data'!$D:$D,$A$4,'ON Data'!$E:$E,4),SUMIFS('ON Data'!O:O,'ON Data'!$E:$E,4))</f>
        <v>0</v>
      </c>
      <c r="K13" s="244">
        <f xml:space="preserve">
IF($A$4&lt;=12,SUMIFS('ON Data'!P:P,'ON Data'!$D:$D,$A$4,'ON Data'!$E:$E,4),SUMIFS('ON Data'!P:P,'ON Data'!$E:$E,4))</f>
        <v>0</v>
      </c>
      <c r="L13" s="244">
        <f xml:space="preserve">
IF($A$4&lt;=12,SUMIFS('ON Data'!Q:Q,'ON Data'!$D:$D,$A$4,'ON Data'!$E:$E,4),SUMIFS('ON Data'!Q:Q,'ON Data'!$E:$E,4))</f>
        <v>0</v>
      </c>
      <c r="M13" s="244">
        <f xml:space="preserve">
IF($A$4&lt;=12,SUMIFS('ON Data'!R:R,'ON Data'!$D:$D,$A$4,'ON Data'!$E:$E,4),SUMIFS('ON Data'!R:R,'ON Data'!$E:$E,4))</f>
        <v>0</v>
      </c>
      <c r="N13" s="244">
        <f xml:space="preserve">
IF($A$4&lt;=12,SUMIFS('ON Data'!S:S,'ON Data'!$D:$D,$A$4,'ON Data'!$E:$E,4),SUMIFS('ON Data'!S:S,'ON Data'!$E:$E,4))</f>
        <v>0</v>
      </c>
      <c r="O13" s="244">
        <f xml:space="preserve">
IF($A$4&lt;=12,SUMIFS('ON Data'!T:T,'ON Data'!$D:$D,$A$4,'ON Data'!$E:$E,4),SUMIFS('ON Data'!T:T,'ON Data'!$E:$E,4))</f>
        <v>0</v>
      </c>
      <c r="P13" s="244">
        <f xml:space="preserve">
IF($A$4&lt;=12,SUMIFS('ON Data'!U:U,'ON Data'!$D:$D,$A$4,'ON Data'!$E:$E,4),SUMIFS('ON Data'!U:U,'ON Data'!$E:$E,4))</f>
        <v>0</v>
      </c>
      <c r="Q13" s="244">
        <f xml:space="preserve">
IF($A$4&lt;=12,SUMIFS('ON Data'!V:V,'ON Data'!$D:$D,$A$4,'ON Data'!$E:$E,4),SUMIFS('ON Data'!V:V,'ON Data'!$E:$E,4))</f>
        <v>0</v>
      </c>
      <c r="R13" s="244">
        <f xml:space="preserve">
IF($A$4&lt;=12,SUMIFS('ON Data'!W:W,'ON Data'!$D:$D,$A$4,'ON Data'!$E:$E,4),SUMIFS('ON Data'!W:W,'ON Data'!$E:$E,4))</f>
        <v>0</v>
      </c>
      <c r="S13" s="244">
        <f xml:space="preserve">
IF($A$4&lt;=12,SUMIFS('ON Data'!X:X,'ON Data'!$D:$D,$A$4,'ON Data'!$E:$E,4),SUMIFS('ON Data'!X:X,'ON Data'!$E:$E,4))</f>
        <v>0</v>
      </c>
      <c r="T13" s="244">
        <f xml:space="preserve">
IF($A$4&lt;=12,SUMIFS('ON Data'!Y:Y,'ON Data'!$D:$D,$A$4,'ON Data'!$E:$E,4),SUMIFS('ON Data'!Y:Y,'ON Data'!$E:$E,4))</f>
        <v>0</v>
      </c>
      <c r="U13" s="244">
        <f xml:space="preserve">
IF($A$4&lt;=12,SUMIFS('ON Data'!Z:Z,'ON Data'!$D:$D,$A$4,'ON Data'!$E:$E,4),SUMIFS('ON Data'!Z:Z,'ON Data'!$E:$E,4))</f>
        <v>0</v>
      </c>
      <c r="V13" s="244">
        <f xml:space="preserve">
IF($A$4&lt;=12,SUMIFS('ON Data'!AA:AA,'ON Data'!$D:$D,$A$4,'ON Data'!$E:$E,4),SUMIFS('ON Data'!AA:AA,'ON Data'!$E:$E,4))</f>
        <v>0</v>
      </c>
      <c r="W13" s="244">
        <f xml:space="preserve">
IF($A$4&lt;=12,SUMIFS('ON Data'!AB:AB,'ON Data'!$D:$D,$A$4,'ON Data'!$E:$E,4),SUMIFS('ON Data'!AB:AB,'ON Data'!$E:$E,4))</f>
        <v>0</v>
      </c>
      <c r="X13" s="244">
        <f xml:space="preserve">
IF($A$4&lt;=12,SUMIFS('ON Data'!AC:AC,'ON Data'!$D:$D,$A$4,'ON Data'!$E:$E,4),SUMIFS('ON Data'!AC:AC,'ON Data'!$E:$E,4))</f>
        <v>0</v>
      </c>
      <c r="Y13" s="244">
        <f xml:space="preserve">
IF($A$4&lt;=12,SUMIFS('ON Data'!AD:AD,'ON Data'!$D:$D,$A$4,'ON Data'!$E:$E,4),SUMIFS('ON Data'!AD:AD,'ON Data'!$E:$E,4))</f>
        <v>0</v>
      </c>
      <c r="Z13" s="244">
        <f xml:space="preserve">
IF($A$4&lt;=12,SUMIFS('ON Data'!AE:AE,'ON Data'!$D:$D,$A$4,'ON Data'!$E:$E,4),SUMIFS('ON Data'!AE:AE,'ON Data'!$E:$E,4))</f>
        <v>0</v>
      </c>
      <c r="AA13" s="244">
        <f xml:space="preserve">
IF($A$4&lt;=12,SUMIFS('ON Data'!AF:AF,'ON Data'!$D:$D,$A$4,'ON Data'!$E:$E,4),SUMIFS('ON Data'!AF:AF,'ON Data'!$E:$E,4))</f>
        <v>0</v>
      </c>
      <c r="AB13" s="244">
        <f xml:space="preserve">
IF($A$4&lt;=12,SUMIFS('ON Data'!AG:AG,'ON Data'!$D:$D,$A$4,'ON Data'!$E:$E,4),SUMIFS('ON Data'!AG:AG,'ON Data'!$E:$E,4))</f>
        <v>0</v>
      </c>
      <c r="AC13" s="244">
        <f xml:space="preserve">
IF($A$4&lt;=12,SUMIFS('ON Data'!AH:AH,'ON Data'!$D:$D,$A$4,'ON Data'!$E:$E,4),SUMIFS('ON Data'!AH:AH,'ON Data'!$E:$E,4))</f>
        <v>0</v>
      </c>
      <c r="AD13" s="244">
        <f xml:space="preserve">
IF($A$4&lt;=12,SUMIFS('ON Data'!AI:AI,'ON Data'!$D:$D,$A$4,'ON Data'!$E:$E,4),SUMIFS('ON Data'!AI:AI,'ON Data'!$E:$E,4))</f>
        <v>0</v>
      </c>
      <c r="AE13" s="244">
        <f xml:space="preserve">
IF($A$4&lt;=12,SUMIFS('ON Data'!AJ:AJ,'ON Data'!$D:$D,$A$4,'ON Data'!$E:$E,4),SUMIFS('ON Data'!AJ:AJ,'ON Data'!$E:$E,4))</f>
        <v>0</v>
      </c>
      <c r="AF13" s="244">
        <f xml:space="preserve">
IF($A$4&lt;=12,SUMIFS('ON Data'!AK:AK,'ON Data'!$D:$D,$A$4,'ON Data'!$E:$E,4),SUMIFS('ON Data'!AK:AK,'ON Data'!$E:$E,4))</f>
        <v>215</v>
      </c>
      <c r="AG13" s="484">
        <f xml:space="preserve">
IF($A$4&lt;=12,SUMIFS('ON Data'!AM:AM,'ON Data'!$D:$D,$A$4,'ON Data'!$E:$E,4),SUMIFS('ON Data'!AM:AM,'ON Data'!$E:$E,4))</f>
        <v>0</v>
      </c>
      <c r="AH13" s="493"/>
    </row>
    <row r="14" spans="1:34" ht="15" thickBot="1" x14ac:dyDescent="0.35">
      <c r="A14" s="226" t="s">
        <v>192</v>
      </c>
      <c r="B14" s="245">
        <f xml:space="preserve">
IF($A$4&lt;=12,SUMIFS('ON Data'!F:F,'ON Data'!$D:$D,$A$4,'ON Data'!$E:$E,5),SUMIFS('ON Data'!F:F,'ON Data'!$E:$E,5))</f>
        <v>0</v>
      </c>
      <c r="C14" s="246">
        <f xml:space="preserve">
IF($A$4&lt;=12,SUMIFS('ON Data'!G:G,'ON Data'!$D:$D,$A$4,'ON Data'!$E:$E,5),SUMIFS('ON Data'!G:G,'ON Data'!$E:$E,5))</f>
        <v>0</v>
      </c>
      <c r="D14" s="247">
        <f xml:space="preserve">
IF($A$4&lt;=12,SUMIFS('ON Data'!H:H,'ON Data'!$D:$D,$A$4,'ON Data'!$E:$E,5),SUMIFS('ON Data'!H:H,'ON Data'!$E:$E,5))</f>
        <v>0</v>
      </c>
      <c r="E14" s="247">
        <f xml:space="preserve">
IF($A$4&lt;=12,SUMIFS('ON Data'!I:I,'ON Data'!$D:$D,$A$4,'ON Data'!$E:$E,5),SUMIFS('ON Data'!I:I,'ON Data'!$E:$E,5))</f>
        <v>0</v>
      </c>
      <c r="F14" s="247">
        <f xml:space="preserve">
IF($A$4&lt;=12,SUMIFS('ON Data'!K:K,'ON Data'!$D:$D,$A$4,'ON Data'!$E:$E,5),SUMIFS('ON Data'!K:K,'ON Data'!$E:$E,5))</f>
        <v>0</v>
      </c>
      <c r="G14" s="247">
        <f xml:space="preserve">
IF($A$4&lt;=12,SUMIFS('ON Data'!L:L,'ON Data'!$D:$D,$A$4,'ON Data'!$E:$E,5),SUMIFS('ON Data'!L:L,'ON Data'!$E:$E,5))</f>
        <v>0</v>
      </c>
      <c r="H14" s="247">
        <f xml:space="preserve">
IF($A$4&lt;=12,SUMIFS('ON Data'!M:M,'ON Data'!$D:$D,$A$4,'ON Data'!$E:$E,5),SUMIFS('ON Data'!M:M,'ON Data'!$E:$E,5))</f>
        <v>0</v>
      </c>
      <c r="I14" s="247">
        <f xml:space="preserve">
IF($A$4&lt;=12,SUMIFS('ON Data'!N:N,'ON Data'!$D:$D,$A$4,'ON Data'!$E:$E,5),SUMIFS('ON Data'!N:N,'ON Data'!$E:$E,5))</f>
        <v>0</v>
      </c>
      <c r="J14" s="247">
        <f xml:space="preserve">
IF($A$4&lt;=12,SUMIFS('ON Data'!O:O,'ON Data'!$D:$D,$A$4,'ON Data'!$E:$E,5),SUMIFS('ON Data'!O:O,'ON Data'!$E:$E,5))</f>
        <v>0</v>
      </c>
      <c r="K14" s="247">
        <f xml:space="preserve">
IF($A$4&lt;=12,SUMIFS('ON Data'!P:P,'ON Data'!$D:$D,$A$4,'ON Data'!$E:$E,5),SUMIFS('ON Data'!P:P,'ON Data'!$E:$E,5))</f>
        <v>0</v>
      </c>
      <c r="L14" s="247">
        <f xml:space="preserve">
IF($A$4&lt;=12,SUMIFS('ON Data'!Q:Q,'ON Data'!$D:$D,$A$4,'ON Data'!$E:$E,5),SUMIFS('ON Data'!Q:Q,'ON Data'!$E:$E,5))</f>
        <v>0</v>
      </c>
      <c r="M14" s="247">
        <f xml:space="preserve">
IF($A$4&lt;=12,SUMIFS('ON Data'!R:R,'ON Data'!$D:$D,$A$4,'ON Data'!$E:$E,5),SUMIFS('ON Data'!R:R,'ON Data'!$E:$E,5))</f>
        <v>0</v>
      </c>
      <c r="N14" s="247">
        <f xml:space="preserve">
IF($A$4&lt;=12,SUMIFS('ON Data'!S:S,'ON Data'!$D:$D,$A$4,'ON Data'!$E:$E,5),SUMIFS('ON Data'!S:S,'ON Data'!$E:$E,5))</f>
        <v>0</v>
      </c>
      <c r="O14" s="247">
        <f xml:space="preserve">
IF($A$4&lt;=12,SUMIFS('ON Data'!T:T,'ON Data'!$D:$D,$A$4,'ON Data'!$E:$E,5),SUMIFS('ON Data'!T:T,'ON Data'!$E:$E,5))</f>
        <v>0</v>
      </c>
      <c r="P14" s="247">
        <f xml:space="preserve">
IF($A$4&lt;=12,SUMIFS('ON Data'!U:U,'ON Data'!$D:$D,$A$4,'ON Data'!$E:$E,5),SUMIFS('ON Data'!U:U,'ON Data'!$E:$E,5))</f>
        <v>0</v>
      </c>
      <c r="Q14" s="247">
        <f xml:space="preserve">
IF($A$4&lt;=12,SUMIFS('ON Data'!V:V,'ON Data'!$D:$D,$A$4,'ON Data'!$E:$E,5),SUMIFS('ON Data'!V:V,'ON Data'!$E:$E,5))</f>
        <v>0</v>
      </c>
      <c r="R14" s="247">
        <f xml:space="preserve">
IF($A$4&lt;=12,SUMIFS('ON Data'!W:W,'ON Data'!$D:$D,$A$4,'ON Data'!$E:$E,5),SUMIFS('ON Data'!W:W,'ON Data'!$E:$E,5))</f>
        <v>0</v>
      </c>
      <c r="S14" s="247">
        <f xml:space="preserve">
IF($A$4&lt;=12,SUMIFS('ON Data'!X:X,'ON Data'!$D:$D,$A$4,'ON Data'!$E:$E,5),SUMIFS('ON Data'!X:X,'ON Data'!$E:$E,5))</f>
        <v>0</v>
      </c>
      <c r="T14" s="247">
        <f xml:space="preserve">
IF($A$4&lt;=12,SUMIFS('ON Data'!Y:Y,'ON Data'!$D:$D,$A$4,'ON Data'!$E:$E,5),SUMIFS('ON Data'!Y:Y,'ON Data'!$E:$E,5))</f>
        <v>0</v>
      </c>
      <c r="U14" s="247">
        <f xml:space="preserve">
IF($A$4&lt;=12,SUMIFS('ON Data'!Z:Z,'ON Data'!$D:$D,$A$4,'ON Data'!$E:$E,5),SUMIFS('ON Data'!Z:Z,'ON Data'!$E:$E,5))</f>
        <v>0</v>
      </c>
      <c r="V14" s="247">
        <f xml:space="preserve">
IF($A$4&lt;=12,SUMIFS('ON Data'!AA:AA,'ON Data'!$D:$D,$A$4,'ON Data'!$E:$E,5),SUMIFS('ON Data'!AA:AA,'ON Data'!$E:$E,5))</f>
        <v>0</v>
      </c>
      <c r="W14" s="247">
        <f xml:space="preserve">
IF($A$4&lt;=12,SUMIFS('ON Data'!AB:AB,'ON Data'!$D:$D,$A$4,'ON Data'!$E:$E,5),SUMIFS('ON Data'!AB:AB,'ON Data'!$E:$E,5))</f>
        <v>0</v>
      </c>
      <c r="X14" s="247">
        <f xml:space="preserve">
IF($A$4&lt;=12,SUMIFS('ON Data'!AC:AC,'ON Data'!$D:$D,$A$4,'ON Data'!$E:$E,5),SUMIFS('ON Data'!AC:AC,'ON Data'!$E:$E,5))</f>
        <v>0</v>
      </c>
      <c r="Y14" s="247">
        <f xml:space="preserve">
IF($A$4&lt;=12,SUMIFS('ON Data'!AD:AD,'ON Data'!$D:$D,$A$4,'ON Data'!$E:$E,5),SUMIFS('ON Data'!AD:AD,'ON Data'!$E:$E,5))</f>
        <v>0</v>
      </c>
      <c r="Z14" s="247">
        <f xml:space="preserve">
IF($A$4&lt;=12,SUMIFS('ON Data'!AE:AE,'ON Data'!$D:$D,$A$4,'ON Data'!$E:$E,5),SUMIFS('ON Data'!AE:AE,'ON Data'!$E:$E,5))</f>
        <v>0</v>
      </c>
      <c r="AA14" s="247">
        <f xml:space="preserve">
IF($A$4&lt;=12,SUMIFS('ON Data'!AF:AF,'ON Data'!$D:$D,$A$4,'ON Data'!$E:$E,5),SUMIFS('ON Data'!AF:AF,'ON Data'!$E:$E,5))</f>
        <v>0</v>
      </c>
      <c r="AB14" s="247">
        <f xml:space="preserve">
IF($A$4&lt;=12,SUMIFS('ON Data'!AG:AG,'ON Data'!$D:$D,$A$4,'ON Data'!$E:$E,5),SUMIFS('ON Data'!AG:AG,'ON Data'!$E:$E,5))</f>
        <v>0</v>
      </c>
      <c r="AC14" s="247">
        <f xml:space="preserve">
IF($A$4&lt;=12,SUMIFS('ON Data'!AH:AH,'ON Data'!$D:$D,$A$4,'ON Data'!$E:$E,5),SUMIFS('ON Data'!AH:AH,'ON Data'!$E:$E,5))</f>
        <v>0</v>
      </c>
      <c r="AD14" s="247">
        <f xml:space="preserve">
IF($A$4&lt;=12,SUMIFS('ON Data'!AI:AI,'ON Data'!$D:$D,$A$4,'ON Data'!$E:$E,5),SUMIFS('ON Data'!AI:AI,'ON Data'!$E:$E,5))</f>
        <v>0</v>
      </c>
      <c r="AE14" s="247">
        <f xml:space="preserve">
IF($A$4&lt;=12,SUMIFS('ON Data'!AJ:AJ,'ON Data'!$D:$D,$A$4,'ON Data'!$E:$E,5),SUMIFS('ON Data'!AJ:AJ,'ON Data'!$E:$E,5))</f>
        <v>0</v>
      </c>
      <c r="AF14" s="247">
        <f xml:space="preserve">
IF($A$4&lt;=12,SUMIFS('ON Data'!AK:AK,'ON Data'!$D:$D,$A$4,'ON Data'!$E:$E,5),SUMIFS('ON Data'!AK:AK,'ON Data'!$E:$E,5))</f>
        <v>0</v>
      </c>
      <c r="AG14" s="485">
        <f xml:space="preserve">
IF($A$4&lt;=12,SUMIFS('ON Data'!AM:AM,'ON Data'!$D:$D,$A$4,'ON Data'!$E:$E,5),SUMIFS('ON Data'!AM:AM,'ON Data'!$E:$E,5))</f>
        <v>0</v>
      </c>
      <c r="AH14" s="493"/>
    </row>
    <row r="15" spans="1:34" x14ac:dyDescent="0.3">
      <c r="A15" s="147" t="s">
        <v>202</v>
      </c>
      <c r="B15" s="248"/>
      <c r="C15" s="249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486"/>
      <c r="AH15" s="493"/>
    </row>
    <row r="16" spans="1:34" x14ac:dyDescent="0.3">
      <c r="A16" s="227" t="s">
        <v>193</v>
      </c>
      <c r="B16" s="242">
        <f xml:space="preserve">
IF($A$4&lt;=12,SUMIFS('ON Data'!F:F,'ON Data'!$D:$D,$A$4,'ON Data'!$E:$E,7),SUMIFS('ON Data'!F:F,'ON Data'!$E:$E,7))</f>
        <v>0</v>
      </c>
      <c r="C16" s="243">
        <f xml:space="preserve">
IF($A$4&lt;=12,SUMIFS('ON Data'!G:G,'ON Data'!$D:$D,$A$4,'ON Data'!$E:$E,7),SUMIFS('ON Data'!G:G,'ON Data'!$E:$E,7))</f>
        <v>0</v>
      </c>
      <c r="D16" s="244">
        <f xml:space="preserve">
IF($A$4&lt;=12,SUMIFS('ON Data'!H:H,'ON Data'!$D:$D,$A$4,'ON Data'!$E:$E,7),SUMIFS('ON Data'!H:H,'ON Data'!$E:$E,7))</f>
        <v>0</v>
      </c>
      <c r="E16" s="244">
        <f xml:space="preserve">
IF($A$4&lt;=12,SUMIFS('ON Data'!I:I,'ON Data'!$D:$D,$A$4,'ON Data'!$E:$E,7),SUMIFS('ON Data'!I:I,'ON Data'!$E:$E,7))</f>
        <v>0</v>
      </c>
      <c r="F16" s="244">
        <f xml:space="preserve">
IF($A$4&lt;=12,SUMIFS('ON Data'!K:K,'ON Data'!$D:$D,$A$4,'ON Data'!$E:$E,7),SUMIFS('ON Data'!K:K,'ON Data'!$E:$E,7))</f>
        <v>0</v>
      </c>
      <c r="G16" s="244">
        <f xml:space="preserve">
IF($A$4&lt;=12,SUMIFS('ON Data'!L:L,'ON Data'!$D:$D,$A$4,'ON Data'!$E:$E,7),SUMIFS('ON Data'!L:L,'ON Data'!$E:$E,7))</f>
        <v>0</v>
      </c>
      <c r="H16" s="244">
        <f xml:space="preserve">
IF($A$4&lt;=12,SUMIFS('ON Data'!M:M,'ON Data'!$D:$D,$A$4,'ON Data'!$E:$E,7),SUMIFS('ON Data'!M:M,'ON Data'!$E:$E,7))</f>
        <v>0</v>
      </c>
      <c r="I16" s="244">
        <f xml:space="preserve">
IF($A$4&lt;=12,SUMIFS('ON Data'!N:N,'ON Data'!$D:$D,$A$4,'ON Data'!$E:$E,7),SUMIFS('ON Data'!N:N,'ON Data'!$E:$E,7))</f>
        <v>0</v>
      </c>
      <c r="J16" s="244">
        <f xml:space="preserve">
IF($A$4&lt;=12,SUMIFS('ON Data'!O:O,'ON Data'!$D:$D,$A$4,'ON Data'!$E:$E,7),SUMIFS('ON Data'!O:O,'ON Data'!$E:$E,7))</f>
        <v>0</v>
      </c>
      <c r="K16" s="244">
        <f xml:space="preserve">
IF($A$4&lt;=12,SUMIFS('ON Data'!P:P,'ON Data'!$D:$D,$A$4,'ON Data'!$E:$E,7),SUMIFS('ON Data'!P:P,'ON Data'!$E:$E,7))</f>
        <v>0</v>
      </c>
      <c r="L16" s="244">
        <f xml:space="preserve">
IF($A$4&lt;=12,SUMIFS('ON Data'!Q:Q,'ON Data'!$D:$D,$A$4,'ON Data'!$E:$E,7),SUMIFS('ON Data'!Q:Q,'ON Data'!$E:$E,7))</f>
        <v>0</v>
      </c>
      <c r="M16" s="244">
        <f xml:space="preserve">
IF($A$4&lt;=12,SUMIFS('ON Data'!R:R,'ON Data'!$D:$D,$A$4,'ON Data'!$E:$E,7),SUMIFS('ON Data'!R:R,'ON Data'!$E:$E,7))</f>
        <v>0</v>
      </c>
      <c r="N16" s="244">
        <f xml:space="preserve">
IF($A$4&lt;=12,SUMIFS('ON Data'!S:S,'ON Data'!$D:$D,$A$4,'ON Data'!$E:$E,7),SUMIFS('ON Data'!S:S,'ON Data'!$E:$E,7))</f>
        <v>0</v>
      </c>
      <c r="O16" s="244">
        <f xml:space="preserve">
IF($A$4&lt;=12,SUMIFS('ON Data'!T:T,'ON Data'!$D:$D,$A$4,'ON Data'!$E:$E,7),SUMIFS('ON Data'!T:T,'ON Data'!$E:$E,7))</f>
        <v>0</v>
      </c>
      <c r="P16" s="244">
        <f xml:space="preserve">
IF($A$4&lt;=12,SUMIFS('ON Data'!U:U,'ON Data'!$D:$D,$A$4,'ON Data'!$E:$E,7),SUMIFS('ON Data'!U:U,'ON Data'!$E:$E,7))</f>
        <v>0</v>
      </c>
      <c r="Q16" s="244">
        <f xml:space="preserve">
IF($A$4&lt;=12,SUMIFS('ON Data'!V:V,'ON Data'!$D:$D,$A$4,'ON Data'!$E:$E,7),SUMIFS('ON Data'!V:V,'ON Data'!$E:$E,7))</f>
        <v>0</v>
      </c>
      <c r="R16" s="244">
        <f xml:space="preserve">
IF($A$4&lt;=12,SUMIFS('ON Data'!W:W,'ON Data'!$D:$D,$A$4,'ON Data'!$E:$E,7),SUMIFS('ON Data'!W:W,'ON Data'!$E:$E,7))</f>
        <v>0</v>
      </c>
      <c r="S16" s="244">
        <f xml:space="preserve">
IF($A$4&lt;=12,SUMIFS('ON Data'!X:X,'ON Data'!$D:$D,$A$4,'ON Data'!$E:$E,7),SUMIFS('ON Data'!X:X,'ON Data'!$E:$E,7))</f>
        <v>0</v>
      </c>
      <c r="T16" s="244">
        <f xml:space="preserve">
IF($A$4&lt;=12,SUMIFS('ON Data'!Y:Y,'ON Data'!$D:$D,$A$4,'ON Data'!$E:$E,7),SUMIFS('ON Data'!Y:Y,'ON Data'!$E:$E,7))</f>
        <v>0</v>
      </c>
      <c r="U16" s="244">
        <f xml:space="preserve">
IF($A$4&lt;=12,SUMIFS('ON Data'!Z:Z,'ON Data'!$D:$D,$A$4,'ON Data'!$E:$E,7),SUMIFS('ON Data'!Z:Z,'ON Data'!$E:$E,7))</f>
        <v>0</v>
      </c>
      <c r="V16" s="244">
        <f xml:space="preserve">
IF($A$4&lt;=12,SUMIFS('ON Data'!AA:AA,'ON Data'!$D:$D,$A$4,'ON Data'!$E:$E,7),SUMIFS('ON Data'!AA:AA,'ON Data'!$E:$E,7))</f>
        <v>0</v>
      </c>
      <c r="W16" s="244">
        <f xml:space="preserve">
IF($A$4&lt;=12,SUMIFS('ON Data'!AB:AB,'ON Data'!$D:$D,$A$4,'ON Data'!$E:$E,7),SUMIFS('ON Data'!AB:AB,'ON Data'!$E:$E,7))</f>
        <v>0</v>
      </c>
      <c r="X16" s="244">
        <f xml:space="preserve">
IF($A$4&lt;=12,SUMIFS('ON Data'!AC:AC,'ON Data'!$D:$D,$A$4,'ON Data'!$E:$E,7),SUMIFS('ON Data'!AC:AC,'ON Data'!$E:$E,7))</f>
        <v>0</v>
      </c>
      <c r="Y16" s="244">
        <f xml:space="preserve">
IF($A$4&lt;=12,SUMIFS('ON Data'!AD:AD,'ON Data'!$D:$D,$A$4,'ON Data'!$E:$E,7),SUMIFS('ON Data'!AD:AD,'ON Data'!$E:$E,7))</f>
        <v>0</v>
      </c>
      <c r="Z16" s="244">
        <f xml:space="preserve">
IF($A$4&lt;=12,SUMIFS('ON Data'!AE:AE,'ON Data'!$D:$D,$A$4,'ON Data'!$E:$E,7),SUMIFS('ON Data'!AE:AE,'ON Data'!$E:$E,7))</f>
        <v>0</v>
      </c>
      <c r="AA16" s="244">
        <f xml:space="preserve">
IF($A$4&lt;=12,SUMIFS('ON Data'!AF:AF,'ON Data'!$D:$D,$A$4,'ON Data'!$E:$E,7),SUMIFS('ON Data'!AF:AF,'ON Data'!$E:$E,7))</f>
        <v>0</v>
      </c>
      <c r="AB16" s="244">
        <f xml:space="preserve">
IF($A$4&lt;=12,SUMIFS('ON Data'!AG:AG,'ON Data'!$D:$D,$A$4,'ON Data'!$E:$E,7),SUMIFS('ON Data'!AG:AG,'ON Data'!$E:$E,7))</f>
        <v>0</v>
      </c>
      <c r="AC16" s="244">
        <f xml:space="preserve">
IF($A$4&lt;=12,SUMIFS('ON Data'!AH:AH,'ON Data'!$D:$D,$A$4,'ON Data'!$E:$E,7),SUMIFS('ON Data'!AH:AH,'ON Data'!$E:$E,7))</f>
        <v>0</v>
      </c>
      <c r="AD16" s="244">
        <f xml:space="preserve">
IF($A$4&lt;=12,SUMIFS('ON Data'!AI:AI,'ON Data'!$D:$D,$A$4,'ON Data'!$E:$E,7),SUMIFS('ON Data'!AI:AI,'ON Data'!$E:$E,7))</f>
        <v>0</v>
      </c>
      <c r="AE16" s="244">
        <f xml:space="preserve">
IF($A$4&lt;=12,SUMIFS('ON Data'!AJ:AJ,'ON Data'!$D:$D,$A$4,'ON Data'!$E:$E,7),SUMIFS('ON Data'!AJ:AJ,'ON Data'!$E:$E,7))</f>
        <v>0</v>
      </c>
      <c r="AF16" s="244">
        <f xml:space="preserve">
IF($A$4&lt;=12,SUMIFS('ON Data'!AK:AK,'ON Data'!$D:$D,$A$4,'ON Data'!$E:$E,7),SUMIFS('ON Data'!AK:AK,'ON Data'!$E:$E,7))</f>
        <v>0</v>
      </c>
      <c r="AG16" s="484">
        <f xml:space="preserve">
IF($A$4&lt;=12,SUMIFS('ON Data'!AM:AM,'ON Data'!$D:$D,$A$4,'ON Data'!$E:$E,7),SUMIFS('ON Data'!AM:AM,'ON Data'!$E:$E,7))</f>
        <v>0</v>
      </c>
      <c r="AH16" s="493"/>
    </row>
    <row r="17" spans="1:34" x14ac:dyDescent="0.3">
      <c r="A17" s="227" t="s">
        <v>194</v>
      </c>
      <c r="B17" s="242">
        <f xml:space="preserve">
IF($A$4&lt;=12,SUMIFS('ON Data'!F:F,'ON Data'!$D:$D,$A$4,'ON Data'!$E:$E,8),SUMIFS('ON Data'!F:F,'ON Data'!$E:$E,8))</f>
        <v>0</v>
      </c>
      <c r="C17" s="243">
        <f xml:space="preserve">
IF($A$4&lt;=12,SUMIFS('ON Data'!G:G,'ON Data'!$D:$D,$A$4,'ON Data'!$E:$E,8),SUMIFS('ON Data'!G:G,'ON Data'!$E:$E,8))</f>
        <v>0</v>
      </c>
      <c r="D17" s="244">
        <f xml:space="preserve">
IF($A$4&lt;=12,SUMIFS('ON Data'!H:H,'ON Data'!$D:$D,$A$4,'ON Data'!$E:$E,8),SUMIFS('ON Data'!H:H,'ON Data'!$E:$E,8))</f>
        <v>0</v>
      </c>
      <c r="E17" s="244">
        <f xml:space="preserve">
IF($A$4&lt;=12,SUMIFS('ON Data'!I:I,'ON Data'!$D:$D,$A$4,'ON Data'!$E:$E,8),SUMIFS('ON Data'!I:I,'ON Data'!$E:$E,8))</f>
        <v>0</v>
      </c>
      <c r="F17" s="244">
        <f xml:space="preserve">
IF($A$4&lt;=12,SUMIFS('ON Data'!K:K,'ON Data'!$D:$D,$A$4,'ON Data'!$E:$E,8),SUMIFS('ON Data'!K:K,'ON Data'!$E:$E,8))</f>
        <v>0</v>
      </c>
      <c r="G17" s="244">
        <f xml:space="preserve">
IF($A$4&lt;=12,SUMIFS('ON Data'!L:L,'ON Data'!$D:$D,$A$4,'ON Data'!$E:$E,8),SUMIFS('ON Data'!L:L,'ON Data'!$E:$E,8))</f>
        <v>0</v>
      </c>
      <c r="H17" s="244">
        <f xml:space="preserve">
IF($A$4&lt;=12,SUMIFS('ON Data'!M:M,'ON Data'!$D:$D,$A$4,'ON Data'!$E:$E,8),SUMIFS('ON Data'!M:M,'ON Data'!$E:$E,8))</f>
        <v>0</v>
      </c>
      <c r="I17" s="244">
        <f xml:space="preserve">
IF($A$4&lt;=12,SUMIFS('ON Data'!N:N,'ON Data'!$D:$D,$A$4,'ON Data'!$E:$E,8),SUMIFS('ON Data'!N:N,'ON Data'!$E:$E,8))</f>
        <v>0</v>
      </c>
      <c r="J17" s="244">
        <f xml:space="preserve">
IF($A$4&lt;=12,SUMIFS('ON Data'!O:O,'ON Data'!$D:$D,$A$4,'ON Data'!$E:$E,8),SUMIFS('ON Data'!O:O,'ON Data'!$E:$E,8))</f>
        <v>0</v>
      </c>
      <c r="K17" s="244">
        <f xml:space="preserve">
IF($A$4&lt;=12,SUMIFS('ON Data'!P:P,'ON Data'!$D:$D,$A$4,'ON Data'!$E:$E,8),SUMIFS('ON Data'!P:P,'ON Data'!$E:$E,8))</f>
        <v>0</v>
      </c>
      <c r="L17" s="244">
        <f xml:space="preserve">
IF($A$4&lt;=12,SUMIFS('ON Data'!Q:Q,'ON Data'!$D:$D,$A$4,'ON Data'!$E:$E,8),SUMIFS('ON Data'!Q:Q,'ON Data'!$E:$E,8))</f>
        <v>0</v>
      </c>
      <c r="M17" s="244">
        <f xml:space="preserve">
IF($A$4&lt;=12,SUMIFS('ON Data'!R:R,'ON Data'!$D:$D,$A$4,'ON Data'!$E:$E,8),SUMIFS('ON Data'!R:R,'ON Data'!$E:$E,8))</f>
        <v>0</v>
      </c>
      <c r="N17" s="244">
        <f xml:space="preserve">
IF($A$4&lt;=12,SUMIFS('ON Data'!S:S,'ON Data'!$D:$D,$A$4,'ON Data'!$E:$E,8),SUMIFS('ON Data'!S:S,'ON Data'!$E:$E,8))</f>
        <v>0</v>
      </c>
      <c r="O17" s="244">
        <f xml:space="preserve">
IF($A$4&lt;=12,SUMIFS('ON Data'!T:T,'ON Data'!$D:$D,$A$4,'ON Data'!$E:$E,8),SUMIFS('ON Data'!T:T,'ON Data'!$E:$E,8))</f>
        <v>0</v>
      </c>
      <c r="P17" s="244">
        <f xml:space="preserve">
IF($A$4&lt;=12,SUMIFS('ON Data'!U:U,'ON Data'!$D:$D,$A$4,'ON Data'!$E:$E,8),SUMIFS('ON Data'!U:U,'ON Data'!$E:$E,8))</f>
        <v>0</v>
      </c>
      <c r="Q17" s="244">
        <f xml:space="preserve">
IF($A$4&lt;=12,SUMIFS('ON Data'!V:V,'ON Data'!$D:$D,$A$4,'ON Data'!$E:$E,8),SUMIFS('ON Data'!V:V,'ON Data'!$E:$E,8))</f>
        <v>0</v>
      </c>
      <c r="R17" s="244">
        <f xml:space="preserve">
IF($A$4&lt;=12,SUMIFS('ON Data'!W:W,'ON Data'!$D:$D,$A$4,'ON Data'!$E:$E,8),SUMIFS('ON Data'!W:W,'ON Data'!$E:$E,8))</f>
        <v>0</v>
      </c>
      <c r="S17" s="244">
        <f xml:space="preserve">
IF($A$4&lt;=12,SUMIFS('ON Data'!X:X,'ON Data'!$D:$D,$A$4,'ON Data'!$E:$E,8),SUMIFS('ON Data'!X:X,'ON Data'!$E:$E,8))</f>
        <v>0</v>
      </c>
      <c r="T17" s="244">
        <f xml:space="preserve">
IF($A$4&lt;=12,SUMIFS('ON Data'!Y:Y,'ON Data'!$D:$D,$A$4,'ON Data'!$E:$E,8),SUMIFS('ON Data'!Y:Y,'ON Data'!$E:$E,8))</f>
        <v>0</v>
      </c>
      <c r="U17" s="244">
        <f xml:space="preserve">
IF($A$4&lt;=12,SUMIFS('ON Data'!Z:Z,'ON Data'!$D:$D,$A$4,'ON Data'!$E:$E,8),SUMIFS('ON Data'!Z:Z,'ON Data'!$E:$E,8))</f>
        <v>0</v>
      </c>
      <c r="V17" s="244">
        <f xml:space="preserve">
IF($A$4&lt;=12,SUMIFS('ON Data'!AA:AA,'ON Data'!$D:$D,$A$4,'ON Data'!$E:$E,8),SUMIFS('ON Data'!AA:AA,'ON Data'!$E:$E,8))</f>
        <v>0</v>
      </c>
      <c r="W17" s="244">
        <f xml:space="preserve">
IF($A$4&lt;=12,SUMIFS('ON Data'!AB:AB,'ON Data'!$D:$D,$A$4,'ON Data'!$E:$E,8),SUMIFS('ON Data'!AB:AB,'ON Data'!$E:$E,8))</f>
        <v>0</v>
      </c>
      <c r="X17" s="244">
        <f xml:space="preserve">
IF($A$4&lt;=12,SUMIFS('ON Data'!AC:AC,'ON Data'!$D:$D,$A$4,'ON Data'!$E:$E,8),SUMIFS('ON Data'!AC:AC,'ON Data'!$E:$E,8))</f>
        <v>0</v>
      </c>
      <c r="Y17" s="244">
        <f xml:space="preserve">
IF($A$4&lt;=12,SUMIFS('ON Data'!AD:AD,'ON Data'!$D:$D,$A$4,'ON Data'!$E:$E,8),SUMIFS('ON Data'!AD:AD,'ON Data'!$E:$E,8))</f>
        <v>0</v>
      </c>
      <c r="Z17" s="244">
        <f xml:space="preserve">
IF($A$4&lt;=12,SUMIFS('ON Data'!AE:AE,'ON Data'!$D:$D,$A$4,'ON Data'!$E:$E,8),SUMIFS('ON Data'!AE:AE,'ON Data'!$E:$E,8))</f>
        <v>0</v>
      </c>
      <c r="AA17" s="244">
        <f xml:space="preserve">
IF($A$4&lt;=12,SUMIFS('ON Data'!AF:AF,'ON Data'!$D:$D,$A$4,'ON Data'!$E:$E,8),SUMIFS('ON Data'!AF:AF,'ON Data'!$E:$E,8))</f>
        <v>0</v>
      </c>
      <c r="AB17" s="244">
        <f xml:space="preserve">
IF($A$4&lt;=12,SUMIFS('ON Data'!AG:AG,'ON Data'!$D:$D,$A$4,'ON Data'!$E:$E,8),SUMIFS('ON Data'!AG:AG,'ON Data'!$E:$E,8))</f>
        <v>0</v>
      </c>
      <c r="AC17" s="244">
        <f xml:space="preserve">
IF($A$4&lt;=12,SUMIFS('ON Data'!AH:AH,'ON Data'!$D:$D,$A$4,'ON Data'!$E:$E,8),SUMIFS('ON Data'!AH:AH,'ON Data'!$E:$E,8))</f>
        <v>0</v>
      </c>
      <c r="AD17" s="244">
        <f xml:space="preserve">
IF($A$4&lt;=12,SUMIFS('ON Data'!AI:AI,'ON Data'!$D:$D,$A$4,'ON Data'!$E:$E,8),SUMIFS('ON Data'!AI:AI,'ON Data'!$E:$E,8))</f>
        <v>0</v>
      </c>
      <c r="AE17" s="244">
        <f xml:space="preserve">
IF($A$4&lt;=12,SUMIFS('ON Data'!AJ:AJ,'ON Data'!$D:$D,$A$4,'ON Data'!$E:$E,8),SUMIFS('ON Data'!AJ:AJ,'ON Data'!$E:$E,8))</f>
        <v>0</v>
      </c>
      <c r="AF17" s="244">
        <f xml:space="preserve">
IF($A$4&lt;=12,SUMIFS('ON Data'!AK:AK,'ON Data'!$D:$D,$A$4,'ON Data'!$E:$E,8),SUMIFS('ON Data'!AK:AK,'ON Data'!$E:$E,8))</f>
        <v>0</v>
      </c>
      <c r="AG17" s="484">
        <f xml:space="preserve">
IF($A$4&lt;=12,SUMIFS('ON Data'!AM:AM,'ON Data'!$D:$D,$A$4,'ON Data'!$E:$E,8),SUMIFS('ON Data'!AM:AM,'ON Data'!$E:$E,8))</f>
        <v>0</v>
      </c>
      <c r="AH17" s="493"/>
    </row>
    <row r="18" spans="1:34" x14ac:dyDescent="0.3">
      <c r="A18" s="227" t="s">
        <v>195</v>
      </c>
      <c r="B18" s="242">
        <f xml:space="preserve">
B19-B16-B17</f>
        <v>496906</v>
      </c>
      <c r="C18" s="243">
        <f t="shared" ref="C18" si="0" xml:space="preserve">
C19-C16-C17</f>
        <v>0</v>
      </c>
      <c r="D18" s="244">
        <f t="shared" ref="D18:AG18" si="1" xml:space="preserve">
D19-D16-D17</f>
        <v>191478</v>
      </c>
      <c r="E18" s="244">
        <f t="shared" si="1"/>
        <v>0</v>
      </c>
      <c r="F18" s="244">
        <f t="shared" si="1"/>
        <v>0</v>
      </c>
      <c r="G18" s="244">
        <f t="shared" si="1"/>
        <v>0</v>
      </c>
      <c r="H18" s="244">
        <f t="shared" si="1"/>
        <v>0</v>
      </c>
      <c r="I18" s="244">
        <f t="shared" si="1"/>
        <v>218146</v>
      </c>
      <c r="J18" s="244">
        <f t="shared" si="1"/>
        <v>0</v>
      </c>
      <c r="K18" s="244">
        <f t="shared" si="1"/>
        <v>0</v>
      </c>
      <c r="L18" s="244">
        <f t="shared" si="1"/>
        <v>0</v>
      </c>
      <c r="M18" s="244">
        <f t="shared" si="1"/>
        <v>0</v>
      </c>
      <c r="N18" s="244">
        <f t="shared" si="1"/>
        <v>0</v>
      </c>
      <c r="O18" s="244">
        <f t="shared" si="1"/>
        <v>0</v>
      </c>
      <c r="P18" s="244">
        <f t="shared" si="1"/>
        <v>0</v>
      </c>
      <c r="Q18" s="244">
        <f t="shared" si="1"/>
        <v>0</v>
      </c>
      <c r="R18" s="244">
        <f t="shared" si="1"/>
        <v>0</v>
      </c>
      <c r="S18" s="244">
        <f t="shared" si="1"/>
        <v>0</v>
      </c>
      <c r="T18" s="244">
        <f t="shared" si="1"/>
        <v>0</v>
      </c>
      <c r="U18" s="244">
        <f t="shared" si="1"/>
        <v>0</v>
      </c>
      <c r="V18" s="244">
        <f t="shared" si="1"/>
        <v>0</v>
      </c>
      <c r="W18" s="244">
        <f t="shared" si="1"/>
        <v>0</v>
      </c>
      <c r="X18" s="244">
        <f t="shared" si="1"/>
        <v>0</v>
      </c>
      <c r="Y18" s="244">
        <f t="shared" si="1"/>
        <v>0</v>
      </c>
      <c r="Z18" s="244">
        <f t="shared" si="1"/>
        <v>0</v>
      </c>
      <c r="AA18" s="244">
        <f t="shared" si="1"/>
        <v>0</v>
      </c>
      <c r="AB18" s="244">
        <f t="shared" si="1"/>
        <v>0</v>
      </c>
      <c r="AC18" s="244">
        <f t="shared" si="1"/>
        <v>31860</v>
      </c>
      <c r="AD18" s="244">
        <f t="shared" si="1"/>
        <v>0</v>
      </c>
      <c r="AE18" s="244">
        <f t="shared" si="1"/>
        <v>0</v>
      </c>
      <c r="AF18" s="244">
        <f t="shared" si="1"/>
        <v>48222</v>
      </c>
      <c r="AG18" s="484">
        <f t="shared" si="1"/>
        <v>7200</v>
      </c>
      <c r="AH18" s="493"/>
    </row>
    <row r="19" spans="1:34" ht="15" thickBot="1" x14ac:dyDescent="0.35">
      <c r="A19" s="228" t="s">
        <v>196</v>
      </c>
      <c r="B19" s="251">
        <f xml:space="preserve">
IF($A$4&lt;=12,SUMIFS('ON Data'!F:F,'ON Data'!$D:$D,$A$4,'ON Data'!$E:$E,9),SUMIFS('ON Data'!F:F,'ON Data'!$E:$E,9))</f>
        <v>496906</v>
      </c>
      <c r="C19" s="252">
        <f xml:space="preserve">
IF($A$4&lt;=12,SUMIFS('ON Data'!G:G,'ON Data'!$D:$D,$A$4,'ON Data'!$E:$E,9),SUMIFS('ON Data'!G:G,'ON Data'!$E:$E,9))</f>
        <v>0</v>
      </c>
      <c r="D19" s="253">
        <f xml:space="preserve">
IF($A$4&lt;=12,SUMIFS('ON Data'!H:H,'ON Data'!$D:$D,$A$4,'ON Data'!$E:$E,9),SUMIFS('ON Data'!H:H,'ON Data'!$E:$E,9))</f>
        <v>191478</v>
      </c>
      <c r="E19" s="253">
        <f xml:space="preserve">
IF($A$4&lt;=12,SUMIFS('ON Data'!I:I,'ON Data'!$D:$D,$A$4,'ON Data'!$E:$E,9),SUMIFS('ON Data'!I:I,'ON Data'!$E:$E,9))</f>
        <v>0</v>
      </c>
      <c r="F19" s="253">
        <f xml:space="preserve">
IF($A$4&lt;=12,SUMIFS('ON Data'!K:K,'ON Data'!$D:$D,$A$4,'ON Data'!$E:$E,9),SUMIFS('ON Data'!K:K,'ON Data'!$E:$E,9))</f>
        <v>0</v>
      </c>
      <c r="G19" s="253">
        <f xml:space="preserve">
IF($A$4&lt;=12,SUMIFS('ON Data'!L:L,'ON Data'!$D:$D,$A$4,'ON Data'!$E:$E,9),SUMIFS('ON Data'!L:L,'ON Data'!$E:$E,9))</f>
        <v>0</v>
      </c>
      <c r="H19" s="253">
        <f xml:space="preserve">
IF($A$4&lt;=12,SUMIFS('ON Data'!M:M,'ON Data'!$D:$D,$A$4,'ON Data'!$E:$E,9),SUMIFS('ON Data'!M:M,'ON Data'!$E:$E,9))</f>
        <v>0</v>
      </c>
      <c r="I19" s="253">
        <f xml:space="preserve">
IF($A$4&lt;=12,SUMIFS('ON Data'!N:N,'ON Data'!$D:$D,$A$4,'ON Data'!$E:$E,9),SUMIFS('ON Data'!N:N,'ON Data'!$E:$E,9))</f>
        <v>218146</v>
      </c>
      <c r="J19" s="253">
        <f xml:space="preserve">
IF($A$4&lt;=12,SUMIFS('ON Data'!O:O,'ON Data'!$D:$D,$A$4,'ON Data'!$E:$E,9),SUMIFS('ON Data'!O:O,'ON Data'!$E:$E,9))</f>
        <v>0</v>
      </c>
      <c r="K19" s="253">
        <f xml:space="preserve">
IF($A$4&lt;=12,SUMIFS('ON Data'!P:P,'ON Data'!$D:$D,$A$4,'ON Data'!$E:$E,9),SUMIFS('ON Data'!P:P,'ON Data'!$E:$E,9))</f>
        <v>0</v>
      </c>
      <c r="L19" s="253">
        <f xml:space="preserve">
IF($A$4&lt;=12,SUMIFS('ON Data'!Q:Q,'ON Data'!$D:$D,$A$4,'ON Data'!$E:$E,9),SUMIFS('ON Data'!Q:Q,'ON Data'!$E:$E,9))</f>
        <v>0</v>
      </c>
      <c r="M19" s="253">
        <f xml:space="preserve">
IF($A$4&lt;=12,SUMIFS('ON Data'!R:R,'ON Data'!$D:$D,$A$4,'ON Data'!$E:$E,9),SUMIFS('ON Data'!R:R,'ON Data'!$E:$E,9))</f>
        <v>0</v>
      </c>
      <c r="N19" s="253">
        <f xml:space="preserve">
IF($A$4&lt;=12,SUMIFS('ON Data'!S:S,'ON Data'!$D:$D,$A$4,'ON Data'!$E:$E,9),SUMIFS('ON Data'!S:S,'ON Data'!$E:$E,9))</f>
        <v>0</v>
      </c>
      <c r="O19" s="253">
        <f xml:space="preserve">
IF($A$4&lt;=12,SUMIFS('ON Data'!T:T,'ON Data'!$D:$D,$A$4,'ON Data'!$E:$E,9),SUMIFS('ON Data'!T:T,'ON Data'!$E:$E,9))</f>
        <v>0</v>
      </c>
      <c r="P19" s="253">
        <f xml:space="preserve">
IF($A$4&lt;=12,SUMIFS('ON Data'!U:U,'ON Data'!$D:$D,$A$4,'ON Data'!$E:$E,9),SUMIFS('ON Data'!U:U,'ON Data'!$E:$E,9))</f>
        <v>0</v>
      </c>
      <c r="Q19" s="253">
        <f xml:space="preserve">
IF($A$4&lt;=12,SUMIFS('ON Data'!V:V,'ON Data'!$D:$D,$A$4,'ON Data'!$E:$E,9),SUMIFS('ON Data'!V:V,'ON Data'!$E:$E,9))</f>
        <v>0</v>
      </c>
      <c r="R19" s="253">
        <f xml:space="preserve">
IF($A$4&lt;=12,SUMIFS('ON Data'!W:W,'ON Data'!$D:$D,$A$4,'ON Data'!$E:$E,9),SUMIFS('ON Data'!W:W,'ON Data'!$E:$E,9))</f>
        <v>0</v>
      </c>
      <c r="S19" s="253">
        <f xml:space="preserve">
IF($A$4&lt;=12,SUMIFS('ON Data'!X:X,'ON Data'!$D:$D,$A$4,'ON Data'!$E:$E,9),SUMIFS('ON Data'!X:X,'ON Data'!$E:$E,9))</f>
        <v>0</v>
      </c>
      <c r="T19" s="253">
        <f xml:space="preserve">
IF($A$4&lt;=12,SUMIFS('ON Data'!Y:Y,'ON Data'!$D:$D,$A$4,'ON Data'!$E:$E,9),SUMIFS('ON Data'!Y:Y,'ON Data'!$E:$E,9))</f>
        <v>0</v>
      </c>
      <c r="U19" s="253">
        <f xml:space="preserve">
IF($A$4&lt;=12,SUMIFS('ON Data'!Z:Z,'ON Data'!$D:$D,$A$4,'ON Data'!$E:$E,9),SUMIFS('ON Data'!Z:Z,'ON Data'!$E:$E,9))</f>
        <v>0</v>
      </c>
      <c r="V19" s="253">
        <f xml:space="preserve">
IF($A$4&lt;=12,SUMIFS('ON Data'!AA:AA,'ON Data'!$D:$D,$A$4,'ON Data'!$E:$E,9),SUMIFS('ON Data'!AA:AA,'ON Data'!$E:$E,9))</f>
        <v>0</v>
      </c>
      <c r="W19" s="253">
        <f xml:space="preserve">
IF($A$4&lt;=12,SUMIFS('ON Data'!AB:AB,'ON Data'!$D:$D,$A$4,'ON Data'!$E:$E,9),SUMIFS('ON Data'!AB:AB,'ON Data'!$E:$E,9))</f>
        <v>0</v>
      </c>
      <c r="X19" s="253">
        <f xml:space="preserve">
IF($A$4&lt;=12,SUMIFS('ON Data'!AC:AC,'ON Data'!$D:$D,$A$4,'ON Data'!$E:$E,9),SUMIFS('ON Data'!AC:AC,'ON Data'!$E:$E,9))</f>
        <v>0</v>
      </c>
      <c r="Y19" s="253">
        <f xml:space="preserve">
IF($A$4&lt;=12,SUMIFS('ON Data'!AD:AD,'ON Data'!$D:$D,$A$4,'ON Data'!$E:$E,9),SUMIFS('ON Data'!AD:AD,'ON Data'!$E:$E,9))</f>
        <v>0</v>
      </c>
      <c r="Z19" s="253">
        <f xml:space="preserve">
IF($A$4&lt;=12,SUMIFS('ON Data'!AE:AE,'ON Data'!$D:$D,$A$4,'ON Data'!$E:$E,9),SUMIFS('ON Data'!AE:AE,'ON Data'!$E:$E,9))</f>
        <v>0</v>
      </c>
      <c r="AA19" s="253">
        <f xml:space="preserve">
IF($A$4&lt;=12,SUMIFS('ON Data'!AF:AF,'ON Data'!$D:$D,$A$4,'ON Data'!$E:$E,9),SUMIFS('ON Data'!AF:AF,'ON Data'!$E:$E,9))</f>
        <v>0</v>
      </c>
      <c r="AB19" s="253">
        <f xml:space="preserve">
IF($A$4&lt;=12,SUMIFS('ON Data'!AG:AG,'ON Data'!$D:$D,$A$4,'ON Data'!$E:$E,9),SUMIFS('ON Data'!AG:AG,'ON Data'!$E:$E,9))</f>
        <v>0</v>
      </c>
      <c r="AC19" s="253">
        <f xml:space="preserve">
IF($A$4&lt;=12,SUMIFS('ON Data'!AH:AH,'ON Data'!$D:$D,$A$4,'ON Data'!$E:$E,9),SUMIFS('ON Data'!AH:AH,'ON Data'!$E:$E,9))</f>
        <v>31860</v>
      </c>
      <c r="AD19" s="253">
        <f xml:space="preserve">
IF($A$4&lt;=12,SUMIFS('ON Data'!AI:AI,'ON Data'!$D:$D,$A$4,'ON Data'!$E:$E,9),SUMIFS('ON Data'!AI:AI,'ON Data'!$E:$E,9))</f>
        <v>0</v>
      </c>
      <c r="AE19" s="253">
        <f xml:space="preserve">
IF($A$4&lt;=12,SUMIFS('ON Data'!AJ:AJ,'ON Data'!$D:$D,$A$4,'ON Data'!$E:$E,9),SUMIFS('ON Data'!AJ:AJ,'ON Data'!$E:$E,9))</f>
        <v>0</v>
      </c>
      <c r="AF19" s="253">
        <f xml:space="preserve">
IF($A$4&lt;=12,SUMIFS('ON Data'!AK:AK,'ON Data'!$D:$D,$A$4,'ON Data'!$E:$E,9),SUMIFS('ON Data'!AK:AK,'ON Data'!$E:$E,9))</f>
        <v>48222</v>
      </c>
      <c r="AG19" s="487">
        <f xml:space="preserve">
IF($A$4&lt;=12,SUMIFS('ON Data'!AM:AM,'ON Data'!$D:$D,$A$4,'ON Data'!$E:$E,9),SUMIFS('ON Data'!AM:AM,'ON Data'!$E:$E,9))</f>
        <v>7200</v>
      </c>
      <c r="AH19" s="493"/>
    </row>
    <row r="20" spans="1:34" ht="15" collapsed="1" thickBot="1" x14ac:dyDescent="0.35">
      <c r="A20" s="229" t="s">
        <v>60</v>
      </c>
      <c r="B20" s="254">
        <f xml:space="preserve">
IF($A$4&lt;=12,SUMIFS('ON Data'!F:F,'ON Data'!$D:$D,$A$4,'ON Data'!$E:$E,6),SUMIFS('ON Data'!F:F,'ON Data'!$E:$E,6))</f>
        <v>7681633</v>
      </c>
      <c r="C20" s="255">
        <f xml:space="preserve">
IF($A$4&lt;=12,SUMIFS('ON Data'!G:G,'ON Data'!$D:$D,$A$4,'ON Data'!$E:$E,6),SUMIFS('ON Data'!G:G,'ON Data'!$E:$E,6))</f>
        <v>12000</v>
      </c>
      <c r="D20" s="256">
        <f xml:space="preserve">
IF($A$4&lt;=12,SUMIFS('ON Data'!H:H,'ON Data'!$D:$D,$A$4,'ON Data'!$E:$E,6),SUMIFS('ON Data'!H:H,'ON Data'!$E:$E,6))</f>
        <v>2403744</v>
      </c>
      <c r="E20" s="256">
        <f xml:space="preserve">
IF($A$4&lt;=12,SUMIFS('ON Data'!I:I,'ON Data'!$D:$D,$A$4,'ON Data'!$E:$E,6),SUMIFS('ON Data'!I:I,'ON Data'!$E:$E,6))</f>
        <v>0</v>
      </c>
      <c r="F20" s="256">
        <f xml:space="preserve">
IF($A$4&lt;=12,SUMIFS('ON Data'!K:K,'ON Data'!$D:$D,$A$4,'ON Data'!$E:$E,6),SUMIFS('ON Data'!K:K,'ON Data'!$E:$E,6))</f>
        <v>0</v>
      </c>
      <c r="G20" s="256">
        <f xml:space="preserve">
IF($A$4&lt;=12,SUMIFS('ON Data'!L:L,'ON Data'!$D:$D,$A$4,'ON Data'!$E:$E,6),SUMIFS('ON Data'!L:L,'ON Data'!$E:$E,6))</f>
        <v>0</v>
      </c>
      <c r="H20" s="256">
        <f xml:space="preserve">
IF($A$4&lt;=12,SUMIFS('ON Data'!M:M,'ON Data'!$D:$D,$A$4,'ON Data'!$E:$E,6),SUMIFS('ON Data'!M:M,'ON Data'!$E:$E,6))</f>
        <v>0</v>
      </c>
      <c r="I20" s="256">
        <f xml:space="preserve">
IF($A$4&lt;=12,SUMIFS('ON Data'!N:N,'ON Data'!$D:$D,$A$4,'ON Data'!$E:$E,6),SUMIFS('ON Data'!N:N,'ON Data'!$E:$E,6))</f>
        <v>3697291</v>
      </c>
      <c r="J20" s="256">
        <f xml:space="preserve">
IF($A$4&lt;=12,SUMIFS('ON Data'!O:O,'ON Data'!$D:$D,$A$4,'ON Data'!$E:$E,6),SUMIFS('ON Data'!O:O,'ON Data'!$E:$E,6))</f>
        <v>0</v>
      </c>
      <c r="K20" s="256">
        <f xml:space="preserve">
IF($A$4&lt;=12,SUMIFS('ON Data'!P:P,'ON Data'!$D:$D,$A$4,'ON Data'!$E:$E,6),SUMIFS('ON Data'!P:P,'ON Data'!$E:$E,6))</f>
        <v>0</v>
      </c>
      <c r="L20" s="256">
        <f xml:space="preserve">
IF($A$4&lt;=12,SUMIFS('ON Data'!Q:Q,'ON Data'!$D:$D,$A$4,'ON Data'!$E:$E,6),SUMIFS('ON Data'!Q:Q,'ON Data'!$E:$E,6))</f>
        <v>0</v>
      </c>
      <c r="M20" s="256">
        <f xml:space="preserve">
IF($A$4&lt;=12,SUMIFS('ON Data'!R:R,'ON Data'!$D:$D,$A$4,'ON Data'!$E:$E,6),SUMIFS('ON Data'!R:R,'ON Data'!$E:$E,6))</f>
        <v>0</v>
      </c>
      <c r="N20" s="256">
        <f xml:space="preserve">
IF($A$4&lt;=12,SUMIFS('ON Data'!S:S,'ON Data'!$D:$D,$A$4,'ON Data'!$E:$E,6),SUMIFS('ON Data'!S:S,'ON Data'!$E:$E,6))</f>
        <v>0</v>
      </c>
      <c r="O20" s="256">
        <f xml:space="preserve">
IF($A$4&lt;=12,SUMIFS('ON Data'!T:T,'ON Data'!$D:$D,$A$4,'ON Data'!$E:$E,6),SUMIFS('ON Data'!T:T,'ON Data'!$E:$E,6))</f>
        <v>0</v>
      </c>
      <c r="P20" s="256">
        <f xml:space="preserve">
IF($A$4&lt;=12,SUMIFS('ON Data'!U:U,'ON Data'!$D:$D,$A$4,'ON Data'!$E:$E,6),SUMIFS('ON Data'!U:U,'ON Data'!$E:$E,6))</f>
        <v>0</v>
      </c>
      <c r="Q20" s="256">
        <f xml:space="preserve">
IF($A$4&lt;=12,SUMIFS('ON Data'!V:V,'ON Data'!$D:$D,$A$4,'ON Data'!$E:$E,6),SUMIFS('ON Data'!V:V,'ON Data'!$E:$E,6))</f>
        <v>0</v>
      </c>
      <c r="R20" s="256">
        <f xml:space="preserve">
IF($A$4&lt;=12,SUMIFS('ON Data'!W:W,'ON Data'!$D:$D,$A$4,'ON Data'!$E:$E,6),SUMIFS('ON Data'!W:W,'ON Data'!$E:$E,6))</f>
        <v>0</v>
      </c>
      <c r="S20" s="256">
        <f xml:space="preserve">
IF($A$4&lt;=12,SUMIFS('ON Data'!X:X,'ON Data'!$D:$D,$A$4,'ON Data'!$E:$E,6),SUMIFS('ON Data'!X:X,'ON Data'!$E:$E,6))</f>
        <v>0</v>
      </c>
      <c r="T20" s="256">
        <f xml:space="preserve">
IF($A$4&lt;=12,SUMIFS('ON Data'!Y:Y,'ON Data'!$D:$D,$A$4,'ON Data'!$E:$E,6),SUMIFS('ON Data'!Y:Y,'ON Data'!$E:$E,6))</f>
        <v>0</v>
      </c>
      <c r="U20" s="256">
        <f xml:space="preserve">
IF($A$4&lt;=12,SUMIFS('ON Data'!Z:Z,'ON Data'!$D:$D,$A$4,'ON Data'!$E:$E,6),SUMIFS('ON Data'!Z:Z,'ON Data'!$E:$E,6))</f>
        <v>0</v>
      </c>
      <c r="V20" s="256">
        <f xml:space="preserve">
IF($A$4&lt;=12,SUMIFS('ON Data'!AA:AA,'ON Data'!$D:$D,$A$4,'ON Data'!$E:$E,6),SUMIFS('ON Data'!AA:AA,'ON Data'!$E:$E,6))</f>
        <v>0</v>
      </c>
      <c r="W20" s="256">
        <f xml:space="preserve">
IF($A$4&lt;=12,SUMIFS('ON Data'!AB:AB,'ON Data'!$D:$D,$A$4,'ON Data'!$E:$E,6),SUMIFS('ON Data'!AB:AB,'ON Data'!$E:$E,6))</f>
        <v>0</v>
      </c>
      <c r="X20" s="256">
        <f xml:space="preserve">
IF($A$4&lt;=12,SUMIFS('ON Data'!AC:AC,'ON Data'!$D:$D,$A$4,'ON Data'!$E:$E,6),SUMIFS('ON Data'!AC:AC,'ON Data'!$E:$E,6))</f>
        <v>0</v>
      </c>
      <c r="Y20" s="256">
        <f xml:space="preserve">
IF($A$4&lt;=12,SUMIFS('ON Data'!AD:AD,'ON Data'!$D:$D,$A$4,'ON Data'!$E:$E,6),SUMIFS('ON Data'!AD:AD,'ON Data'!$E:$E,6))</f>
        <v>0</v>
      </c>
      <c r="Z20" s="256">
        <f xml:space="preserve">
IF($A$4&lt;=12,SUMIFS('ON Data'!AE:AE,'ON Data'!$D:$D,$A$4,'ON Data'!$E:$E,6),SUMIFS('ON Data'!AE:AE,'ON Data'!$E:$E,6))</f>
        <v>0</v>
      </c>
      <c r="AA20" s="256">
        <f xml:space="preserve">
IF($A$4&lt;=12,SUMIFS('ON Data'!AF:AF,'ON Data'!$D:$D,$A$4,'ON Data'!$E:$E,6),SUMIFS('ON Data'!AF:AF,'ON Data'!$E:$E,6))</f>
        <v>0</v>
      </c>
      <c r="AB20" s="256">
        <f xml:space="preserve">
IF($A$4&lt;=12,SUMIFS('ON Data'!AG:AG,'ON Data'!$D:$D,$A$4,'ON Data'!$E:$E,6),SUMIFS('ON Data'!AG:AG,'ON Data'!$E:$E,6))</f>
        <v>0</v>
      </c>
      <c r="AC20" s="256">
        <f xml:space="preserve">
IF($A$4&lt;=12,SUMIFS('ON Data'!AH:AH,'ON Data'!$D:$D,$A$4,'ON Data'!$E:$E,6),SUMIFS('ON Data'!AH:AH,'ON Data'!$E:$E,6))</f>
        <v>340806</v>
      </c>
      <c r="AD20" s="256">
        <f xml:space="preserve">
IF($A$4&lt;=12,SUMIFS('ON Data'!AI:AI,'ON Data'!$D:$D,$A$4,'ON Data'!$E:$E,6),SUMIFS('ON Data'!AI:AI,'ON Data'!$E:$E,6))</f>
        <v>0</v>
      </c>
      <c r="AE20" s="256">
        <f xml:space="preserve">
IF($A$4&lt;=12,SUMIFS('ON Data'!AJ:AJ,'ON Data'!$D:$D,$A$4,'ON Data'!$E:$E,6),SUMIFS('ON Data'!AJ:AJ,'ON Data'!$E:$E,6))</f>
        <v>0</v>
      </c>
      <c r="AF20" s="256">
        <f xml:space="preserve">
IF($A$4&lt;=12,SUMIFS('ON Data'!AK:AK,'ON Data'!$D:$D,$A$4,'ON Data'!$E:$E,6),SUMIFS('ON Data'!AK:AK,'ON Data'!$E:$E,6))</f>
        <v>1099359</v>
      </c>
      <c r="AG20" s="488">
        <f xml:space="preserve">
IF($A$4&lt;=12,SUMIFS('ON Data'!AM:AM,'ON Data'!$D:$D,$A$4,'ON Data'!$E:$E,6),SUMIFS('ON Data'!AM:AM,'ON Data'!$E:$E,6))</f>
        <v>128433</v>
      </c>
      <c r="AH20" s="493"/>
    </row>
    <row r="21" spans="1:34" ht="15" hidden="1" outlineLevel="1" thickBot="1" x14ac:dyDescent="0.35">
      <c r="A21" s="222" t="s">
        <v>95</v>
      </c>
      <c r="B21" s="242"/>
      <c r="C21" s="243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484"/>
      <c r="AH21" s="493"/>
    </row>
    <row r="22" spans="1:34" ht="15" hidden="1" outlineLevel="1" thickBot="1" x14ac:dyDescent="0.35">
      <c r="A22" s="222" t="s">
        <v>62</v>
      </c>
      <c r="B22" s="242"/>
      <c r="C22" s="243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484"/>
      <c r="AH22" s="493"/>
    </row>
    <row r="23" spans="1:34" ht="15" hidden="1" outlineLevel="1" thickBot="1" x14ac:dyDescent="0.35">
      <c r="A23" s="230" t="s">
        <v>55</v>
      </c>
      <c r="B23" s="245"/>
      <c r="C23" s="246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485"/>
      <c r="AH23" s="493"/>
    </row>
    <row r="24" spans="1:34" x14ac:dyDescent="0.3">
      <c r="A24" s="224" t="s">
        <v>197</v>
      </c>
      <c r="B24" s="271" t="s">
        <v>3</v>
      </c>
      <c r="C24" s="494" t="s">
        <v>208</v>
      </c>
      <c r="D24" s="469"/>
      <c r="E24" s="470"/>
      <c r="F24" s="470" t="s">
        <v>209</v>
      </c>
      <c r="G24" s="470"/>
      <c r="H24" s="470"/>
      <c r="I24" s="470"/>
      <c r="J24" s="470"/>
      <c r="K24" s="470"/>
      <c r="L24" s="470"/>
      <c r="M24" s="470"/>
      <c r="N24" s="470"/>
      <c r="O24" s="470"/>
      <c r="P24" s="470"/>
      <c r="Q24" s="470"/>
      <c r="R24" s="470"/>
      <c r="S24" s="470"/>
      <c r="T24" s="470"/>
      <c r="U24" s="470"/>
      <c r="V24" s="470"/>
      <c r="W24" s="470"/>
      <c r="X24" s="470"/>
      <c r="Y24" s="470"/>
      <c r="Z24" s="470"/>
      <c r="AA24" s="470"/>
      <c r="AB24" s="470"/>
      <c r="AC24" s="470"/>
      <c r="AD24" s="470"/>
      <c r="AE24" s="470"/>
      <c r="AF24" s="470"/>
      <c r="AG24" s="489" t="s">
        <v>210</v>
      </c>
      <c r="AH24" s="493"/>
    </row>
    <row r="25" spans="1:34" x14ac:dyDescent="0.3">
      <c r="A25" s="225" t="s">
        <v>60</v>
      </c>
      <c r="B25" s="242">
        <f xml:space="preserve">
SUM(C25:AG25)</f>
        <v>35158</v>
      </c>
      <c r="C25" s="495">
        <f xml:space="preserve">
IF($A$4&lt;=12,SUMIFS('ON Data'!H:H,'ON Data'!$D:$D,$A$4,'ON Data'!$E:$E,10),SUMIFS('ON Data'!H:H,'ON Data'!$E:$E,10))</f>
        <v>4750</v>
      </c>
      <c r="D25" s="471"/>
      <c r="E25" s="472"/>
      <c r="F25" s="472">
        <f xml:space="preserve">
IF($A$4&lt;=12,SUMIFS('ON Data'!K:K,'ON Data'!$D:$D,$A$4,'ON Data'!$E:$E,10),SUMIFS('ON Data'!K:K,'ON Data'!$E:$E,10))</f>
        <v>30408</v>
      </c>
      <c r="G25" s="472"/>
      <c r="H25" s="472"/>
      <c r="I25" s="472"/>
      <c r="J25" s="472"/>
      <c r="K25" s="472"/>
      <c r="L25" s="472"/>
      <c r="M25" s="472"/>
      <c r="N25" s="472"/>
      <c r="O25" s="472"/>
      <c r="P25" s="472"/>
      <c r="Q25" s="472"/>
      <c r="R25" s="472"/>
      <c r="S25" s="472"/>
      <c r="T25" s="472"/>
      <c r="U25" s="472"/>
      <c r="V25" s="472"/>
      <c r="W25" s="472"/>
      <c r="X25" s="472"/>
      <c r="Y25" s="472"/>
      <c r="Z25" s="472"/>
      <c r="AA25" s="472"/>
      <c r="AB25" s="472"/>
      <c r="AC25" s="472"/>
      <c r="AD25" s="472"/>
      <c r="AE25" s="472"/>
      <c r="AF25" s="472"/>
      <c r="AG25" s="490">
        <f xml:space="preserve">
IF($A$4&lt;=12,SUMIFS('ON Data'!AM:AM,'ON Data'!$D:$D,$A$4,'ON Data'!$E:$E,10),SUMIFS('ON Data'!AM:AM,'ON Data'!$E:$E,10))</f>
        <v>0</v>
      </c>
      <c r="AH25" s="493"/>
    </row>
    <row r="26" spans="1:34" x14ac:dyDescent="0.3">
      <c r="A26" s="231" t="s">
        <v>207</v>
      </c>
      <c r="B26" s="251">
        <f xml:space="preserve">
SUM(C26:AG26)</f>
        <v>33356.75</v>
      </c>
      <c r="C26" s="495">
        <f xml:space="preserve">
IF($A$4&lt;=12,SUMIFS('ON Data'!H:H,'ON Data'!$D:$D,$A$4,'ON Data'!$E:$E,11),SUMIFS('ON Data'!H:H,'ON Data'!$E:$E,11))</f>
        <v>11773.416666666666</v>
      </c>
      <c r="D26" s="471"/>
      <c r="E26" s="472"/>
      <c r="F26" s="473">
        <f xml:space="preserve">
IF($A$4&lt;=12,SUMIFS('ON Data'!K:K,'ON Data'!$D:$D,$A$4,'ON Data'!$E:$E,11),SUMIFS('ON Data'!K:K,'ON Data'!$E:$E,11))</f>
        <v>21583.333333333332</v>
      </c>
      <c r="G26" s="473"/>
      <c r="H26" s="473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73"/>
      <c r="W26" s="473"/>
      <c r="X26" s="473"/>
      <c r="Y26" s="473"/>
      <c r="Z26" s="473"/>
      <c r="AA26" s="473"/>
      <c r="AB26" s="473"/>
      <c r="AC26" s="473"/>
      <c r="AD26" s="473"/>
      <c r="AE26" s="473"/>
      <c r="AF26" s="473"/>
      <c r="AG26" s="490">
        <f xml:space="preserve">
IF($A$4&lt;=12,SUMIFS('ON Data'!AM:AM,'ON Data'!$D:$D,$A$4,'ON Data'!$E:$E,11),SUMIFS('ON Data'!AM:AM,'ON Data'!$E:$E,11))</f>
        <v>0</v>
      </c>
      <c r="AH26" s="493"/>
    </row>
    <row r="27" spans="1:34" x14ac:dyDescent="0.3">
      <c r="A27" s="231" t="s">
        <v>62</v>
      </c>
      <c r="B27" s="272">
        <f xml:space="preserve">
IF(B26=0,0,B25/B26)</f>
        <v>1.0539995653053729</v>
      </c>
      <c r="C27" s="496">
        <f xml:space="preserve">
IF(C26=0,0,C25/C26)</f>
        <v>0.40345127794961816</v>
      </c>
      <c r="D27" s="474"/>
      <c r="E27" s="475"/>
      <c r="F27" s="475">
        <f xml:space="preserve">
IF(F26=0,0,F25/F26)</f>
        <v>1.408864864864865</v>
      </c>
      <c r="G27" s="475"/>
      <c r="H27" s="475"/>
      <c r="I27" s="475"/>
      <c r="J27" s="475"/>
      <c r="K27" s="475"/>
      <c r="L27" s="475"/>
      <c r="M27" s="475"/>
      <c r="N27" s="475"/>
      <c r="O27" s="475"/>
      <c r="P27" s="475"/>
      <c r="Q27" s="475"/>
      <c r="R27" s="475"/>
      <c r="S27" s="475"/>
      <c r="T27" s="475"/>
      <c r="U27" s="475"/>
      <c r="V27" s="475"/>
      <c r="W27" s="475"/>
      <c r="X27" s="475"/>
      <c r="Y27" s="475"/>
      <c r="Z27" s="475"/>
      <c r="AA27" s="475"/>
      <c r="AB27" s="475"/>
      <c r="AC27" s="475"/>
      <c r="AD27" s="475"/>
      <c r="AE27" s="475"/>
      <c r="AF27" s="475"/>
      <c r="AG27" s="491">
        <f xml:space="preserve">
IF(AG26=0,0,AG25/AG26)</f>
        <v>0</v>
      </c>
      <c r="AH27" s="493"/>
    </row>
    <row r="28" spans="1:34" ht="15" thickBot="1" x14ac:dyDescent="0.35">
      <c r="A28" s="231" t="s">
        <v>206</v>
      </c>
      <c r="B28" s="251">
        <f xml:space="preserve">
SUM(C28:AG28)</f>
        <v>-1801.2500000000018</v>
      </c>
      <c r="C28" s="497">
        <f xml:space="preserve">
C26-C25</f>
        <v>7023.4166666666661</v>
      </c>
      <c r="D28" s="476"/>
      <c r="E28" s="477"/>
      <c r="F28" s="477">
        <f xml:space="preserve">
F26-F25</f>
        <v>-8824.6666666666679</v>
      </c>
      <c r="G28" s="477"/>
      <c r="H28" s="477"/>
      <c r="I28" s="477"/>
      <c r="J28" s="477"/>
      <c r="K28" s="477"/>
      <c r="L28" s="477"/>
      <c r="M28" s="477"/>
      <c r="N28" s="477"/>
      <c r="O28" s="477"/>
      <c r="P28" s="477"/>
      <c r="Q28" s="477"/>
      <c r="R28" s="477"/>
      <c r="S28" s="477"/>
      <c r="T28" s="477"/>
      <c r="U28" s="477"/>
      <c r="V28" s="477"/>
      <c r="W28" s="477"/>
      <c r="X28" s="477"/>
      <c r="Y28" s="477"/>
      <c r="Z28" s="477"/>
      <c r="AA28" s="477"/>
      <c r="AB28" s="477"/>
      <c r="AC28" s="477"/>
      <c r="AD28" s="477"/>
      <c r="AE28" s="477"/>
      <c r="AF28" s="477"/>
      <c r="AG28" s="492">
        <f xml:space="preserve">
AG26-AG25</f>
        <v>0</v>
      </c>
      <c r="AH28" s="493"/>
    </row>
    <row r="29" spans="1:34" x14ac:dyDescent="0.3">
      <c r="A29" s="232"/>
      <c r="B29" s="232"/>
      <c r="C29" s="233"/>
      <c r="D29" s="232"/>
      <c r="E29" s="232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2"/>
      <c r="AF29" s="232"/>
      <c r="AG29" s="232"/>
    </row>
    <row r="30" spans="1:34" x14ac:dyDescent="0.3">
      <c r="A30" s="99" t="s">
        <v>139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35"/>
    </row>
    <row r="31" spans="1:34" x14ac:dyDescent="0.3">
      <c r="A31" s="100" t="s">
        <v>204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35"/>
    </row>
    <row r="32" spans="1:34" ht="14.4" customHeight="1" x14ac:dyDescent="0.3">
      <c r="A32" s="268" t="s">
        <v>201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</row>
    <row r="33" spans="1:1" x14ac:dyDescent="0.3">
      <c r="A33" s="270" t="s">
        <v>211</v>
      </c>
    </row>
    <row r="34" spans="1:1" x14ac:dyDescent="0.3">
      <c r="A34" s="270" t="s">
        <v>212</v>
      </c>
    </row>
    <row r="35" spans="1:1" x14ac:dyDescent="0.3">
      <c r="A35" s="270" t="s">
        <v>213</v>
      </c>
    </row>
    <row r="36" spans="1:1" x14ac:dyDescent="0.3">
      <c r="A36" s="270" t="s">
        <v>214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55"/>
  <sheetViews>
    <sheetView showGridLines="0" showRowColHeaders="0" workbookViewId="0"/>
  </sheetViews>
  <sheetFormatPr defaultRowHeight="14.4" x14ac:dyDescent="0.3"/>
  <cols>
    <col min="1" max="16384" width="8.88671875" style="211"/>
  </cols>
  <sheetData>
    <row r="1" spans="1:40" x14ac:dyDescent="0.3">
      <c r="A1" s="211" t="s">
        <v>1425</v>
      </c>
    </row>
    <row r="2" spans="1:40" x14ac:dyDescent="0.3">
      <c r="A2" s="215" t="s">
        <v>255</v>
      </c>
    </row>
    <row r="3" spans="1:40" x14ac:dyDescent="0.3">
      <c r="A3" s="211" t="s">
        <v>171</v>
      </c>
      <c r="B3" s="236">
        <v>2014</v>
      </c>
      <c r="D3" s="212">
        <f>MAX(D5:D1048576)</f>
        <v>7</v>
      </c>
      <c r="F3" s="212">
        <f>SUMIF($E5:$E1048576,"&lt;10",F5:F1048576)</f>
        <v>8213641.4500000002</v>
      </c>
      <c r="G3" s="212">
        <f t="shared" ref="G3:AN3" si="0">SUMIF($E5:$E1048576,"&lt;10",G5:G1048576)</f>
        <v>12000</v>
      </c>
      <c r="H3" s="212">
        <f t="shared" si="0"/>
        <v>2601379.4499999997</v>
      </c>
      <c r="I3" s="212">
        <f t="shared" si="0"/>
        <v>0</v>
      </c>
      <c r="J3" s="212">
        <f t="shared" si="0"/>
        <v>0</v>
      </c>
      <c r="K3" s="212">
        <f t="shared" si="0"/>
        <v>0</v>
      </c>
      <c r="L3" s="212">
        <f t="shared" si="0"/>
        <v>0</v>
      </c>
      <c r="M3" s="212">
        <f t="shared" si="0"/>
        <v>0</v>
      </c>
      <c r="N3" s="212">
        <f t="shared" si="0"/>
        <v>3935735.1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2">
        <f t="shared" si="0"/>
        <v>0</v>
      </c>
      <c r="T3" s="212">
        <f t="shared" si="0"/>
        <v>0</v>
      </c>
      <c r="U3" s="212">
        <f t="shared" si="0"/>
        <v>0</v>
      </c>
      <c r="V3" s="212">
        <f t="shared" si="0"/>
        <v>0</v>
      </c>
      <c r="W3" s="212">
        <f t="shared" si="0"/>
        <v>0</v>
      </c>
      <c r="X3" s="212">
        <f t="shared" si="0"/>
        <v>0</v>
      </c>
      <c r="Y3" s="212">
        <f t="shared" si="0"/>
        <v>0</v>
      </c>
      <c r="Z3" s="212">
        <f t="shared" si="0"/>
        <v>0</v>
      </c>
      <c r="AA3" s="212">
        <f t="shared" si="0"/>
        <v>0</v>
      </c>
      <c r="AB3" s="212">
        <f t="shared" si="0"/>
        <v>0</v>
      </c>
      <c r="AC3" s="212">
        <f t="shared" si="0"/>
        <v>0</v>
      </c>
      <c r="AD3" s="212">
        <f t="shared" si="0"/>
        <v>0</v>
      </c>
      <c r="AE3" s="212">
        <f t="shared" si="0"/>
        <v>0</v>
      </c>
      <c r="AF3" s="212">
        <f t="shared" si="0"/>
        <v>0</v>
      </c>
      <c r="AG3" s="212">
        <f t="shared" si="0"/>
        <v>0</v>
      </c>
      <c r="AH3" s="212">
        <f t="shared" si="0"/>
        <v>375495</v>
      </c>
      <c r="AI3" s="212">
        <f t="shared" si="0"/>
        <v>0</v>
      </c>
      <c r="AJ3" s="212">
        <f t="shared" si="0"/>
        <v>0</v>
      </c>
      <c r="AK3" s="212">
        <f t="shared" si="0"/>
        <v>1152310.9000000001</v>
      </c>
      <c r="AL3" s="212">
        <f t="shared" si="0"/>
        <v>0</v>
      </c>
      <c r="AM3" s="212">
        <f t="shared" si="0"/>
        <v>136721</v>
      </c>
      <c r="AN3" s="212">
        <f t="shared" si="0"/>
        <v>0</v>
      </c>
    </row>
    <row r="4" spans="1:40" x14ac:dyDescent="0.3">
      <c r="A4" s="211" t="s">
        <v>172</v>
      </c>
      <c r="B4" s="236">
        <v>1</v>
      </c>
      <c r="C4" s="213" t="s">
        <v>5</v>
      </c>
      <c r="D4" s="214" t="s">
        <v>54</v>
      </c>
      <c r="E4" s="214" t="s">
        <v>166</v>
      </c>
      <c r="F4" s="214" t="s">
        <v>3</v>
      </c>
      <c r="G4" s="214" t="s">
        <v>167</v>
      </c>
      <c r="H4" s="214" t="s">
        <v>168</v>
      </c>
      <c r="I4" s="214" t="s">
        <v>169</v>
      </c>
      <c r="J4" s="214" t="s">
        <v>170</v>
      </c>
      <c r="K4" s="214">
        <v>305</v>
      </c>
      <c r="L4" s="214">
        <v>306</v>
      </c>
      <c r="M4" s="214">
        <v>408</v>
      </c>
      <c r="N4" s="214">
        <v>409</v>
      </c>
      <c r="O4" s="214">
        <v>410</v>
      </c>
      <c r="P4" s="214">
        <v>415</v>
      </c>
      <c r="Q4" s="214">
        <v>416</v>
      </c>
      <c r="R4" s="214">
        <v>418</v>
      </c>
      <c r="S4" s="214">
        <v>419</v>
      </c>
      <c r="T4" s="214">
        <v>420</v>
      </c>
      <c r="U4" s="214">
        <v>421</v>
      </c>
      <c r="V4" s="214">
        <v>522</v>
      </c>
      <c r="W4" s="214">
        <v>523</v>
      </c>
      <c r="X4" s="214">
        <v>524</v>
      </c>
      <c r="Y4" s="214">
        <v>525</v>
      </c>
      <c r="Z4" s="214">
        <v>526</v>
      </c>
      <c r="AA4" s="214">
        <v>527</v>
      </c>
      <c r="AB4" s="214">
        <v>528</v>
      </c>
      <c r="AC4" s="214">
        <v>629</v>
      </c>
      <c r="AD4" s="214">
        <v>630</v>
      </c>
      <c r="AE4" s="214">
        <v>636</v>
      </c>
      <c r="AF4" s="214">
        <v>637</v>
      </c>
      <c r="AG4" s="214">
        <v>640</v>
      </c>
      <c r="AH4" s="214">
        <v>642</v>
      </c>
      <c r="AI4" s="214">
        <v>743</v>
      </c>
      <c r="AJ4" s="214">
        <v>745</v>
      </c>
      <c r="AK4" s="214">
        <v>746</v>
      </c>
      <c r="AL4" s="214">
        <v>747</v>
      </c>
      <c r="AM4" s="214">
        <v>930</v>
      </c>
      <c r="AN4" s="214">
        <v>940</v>
      </c>
    </row>
    <row r="5" spans="1:40" x14ac:dyDescent="0.3">
      <c r="A5" s="211" t="s">
        <v>173</v>
      </c>
      <c r="B5" s="236">
        <v>2</v>
      </c>
      <c r="C5" s="211">
        <v>40</v>
      </c>
      <c r="D5" s="211">
        <v>1</v>
      </c>
      <c r="E5" s="211">
        <v>1</v>
      </c>
      <c r="F5" s="211">
        <v>33.049999999999997</v>
      </c>
      <c r="G5" s="211">
        <v>0</v>
      </c>
      <c r="H5" s="211">
        <v>5.75</v>
      </c>
      <c r="I5" s="211">
        <v>0</v>
      </c>
      <c r="J5" s="211">
        <v>0</v>
      </c>
      <c r="K5" s="211">
        <v>0</v>
      </c>
      <c r="L5" s="211">
        <v>0</v>
      </c>
      <c r="M5" s="211">
        <v>0</v>
      </c>
      <c r="N5" s="211">
        <v>19</v>
      </c>
      <c r="O5" s="211">
        <v>0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0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3</v>
      </c>
      <c r="AI5" s="211">
        <v>0</v>
      </c>
      <c r="AJ5" s="211">
        <v>0</v>
      </c>
      <c r="AK5" s="211">
        <v>4.3</v>
      </c>
      <c r="AL5" s="211">
        <v>0</v>
      </c>
      <c r="AM5" s="211">
        <v>1</v>
      </c>
      <c r="AN5" s="211">
        <v>0</v>
      </c>
    </row>
    <row r="6" spans="1:40" x14ac:dyDescent="0.3">
      <c r="A6" s="211" t="s">
        <v>174</v>
      </c>
      <c r="B6" s="236">
        <v>3</v>
      </c>
      <c r="C6" s="211">
        <v>40</v>
      </c>
      <c r="D6" s="211">
        <v>1</v>
      </c>
      <c r="E6" s="211">
        <v>2</v>
      </c>
      <c r="F6" s="211">
        <v>5340.4</v>
      </c>
      <c r="G6" s="211">
        <v>0</v>
      </c>
      <c r="H6" s="211">
        <v>925.2</v>
      </c>
      <c r="I6" s="211">
        <v>0</v>
      </c>
      <c r="J6" s="211">
        <v>0</v>
      </c>
      <c r="K6" s="211">
        <v>0</v>
      </c>
      <c r="L6" s="211">
        <v>0</v>
      </c>
      <c r="M6" s="211">
        <v>0</v>
      </c>
      <c r="N6" s="211">
        <v>3064</v>
      </c>
      <c r="O6" s="211">
        <v>0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0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488</v>
      </c>
      <c r="AI6" s="211">
        <v>0</v>
      </c>
      <c r="AJ6" s="211">
        <v>0</v>
      </c>
      <c r="AK6" s="211">
        <v>687.2</v>
      </c>
      <c r="AL6" s="211">
        <v>0</v>
      </c>
      <c r="AM6" s="211">
        <v>176</v>
      </c>
      <c r="AN6" s="211">
        <v>0</v>
      </c>
    </row>
    <row r="7" spans="1:40" x14ac:dyDescent="0.3">
      <c r="A7" s="211" t="s">
        <v>175</v>
      </c>
      <c r="B7" s="236">
        <v>4</v>
      </c>
      <c r="C7" s="211">
        <v>40</v>
      </c>
      <c r="D7" s="211">
        <v>1</v>
      </c>
      <c r="E7" s="211">
        <v>3</v>
      </c>
      <c r="F7" s="211">
        <v>38</v>
      </c>
      <c r="G7" s="211">
        <v>0</v>
      </c>
      <c r="H7" s="211">
        <v>27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11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</row>
    <row r="8" spans="1:40" x14ac:dyDescent="0.3">
      <c r="A8" s="211" t="s">
        <v>176</v>
      </c>
      <c r="B8" s="236">
        <v>5</v>
      </c>
      <c r="C8" s="211">
        <v>40</v>
      </c>
      <c r="D8" s="211">
        <v>1</v>
      </c>
      <c r="E8" s="211">
        <v>4</v>
      </c>
      <c r="F8" s="211">
        <v>151</v>
      </c>
      <c r="G8" s="211">
        <v>0</v>
      </c>
      <c r="H8" s="211">
        <v>11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106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0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34</v>
      </c>
      <c r="AL8" s="211">
        <v>0</v>
      </c>
      <c r="AM8" s="211">
        <v>0</v>
      </c>
      <c r="AN8" s="211">
        <v>0</v>
      </c>
    </row>
    <row r="9" spans="1:40" x14ac:dyDescent="0.3">
      <c r="A9" s="211" t="s">
        <v>177</v>
      </c>
      <c r="B9" s="236">
        <v>6</v>
      </c>
      <c r="C9" s="211">
        <v>40</v>
      </c>
      <c r="D9" s="211">
        <v>1</v>
      </c>
      <c r="E9" s="211">
        <v>6</v>
      </c>
      <c r="F9" s="211">
        <v>1035569</v>
      </c>
      <c r="G9" s="211">
        <v>0</v>
      </c>
      <c r="H9" s="211">
        <v>316018</v>
      </c>
      <c r="I9" s="211">
        <v>0</v>
      </c>
      <c r="J9" s="211">
        <v>0</v>
      </c>
      <c r="K9" s="211">
        <v>0</v>
      </c>
      <c r="L9" s="211">
        <v>0</v>
      </c>
      <c r="M9" s="211">
        <v>0</v>
      </c>
      <c r="N9" s="211">
        <v>496150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0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49323</v>
      </c>
      <c r="AI9" s="211">
        <v>0</v>
      </c>
      <c r="AJ9" s="211">
        <v>0</v>
      </c>
      <c r="AK9" s="211">
        <v>159730</v>
      </c>
      <c r="AL9" s="211">
        <v>0</v>
      </c>
      <c r="AM9" s="211">
        <v>14348</v>
      </c>
      <c r="AN9" s="211">
        <v>0</v>
      </c>
    </row>
    <row r="10" spans="1:40" x14ac:dyDescent="0.3">
      <c r="A10" s="211" t="s">
        <v>178</v>
      </c>
      <c r="B10" s="236">
        <v>7</v>
      </c>
      <c r="C10" s="211">
        <v>40</v>
      </c>
      <c r="D10" s="211">
        <v>1</v>
      </c>
      <c r="E10" s="211">
        <v>10</v>
      </c>
      <c r="F10" s="211">
        <v>3000</v>
      </c>
      <c r="G10" s="211">
        <v>0</v>
      </c>
      <c r="H10" s="211">
        <v>0</v>
      </c>
      <c r="I10" s="211">
        <v>0</v>
      </c>
      <c r="J10" s="211">
        <v>0</v>
      </c>
      <c r="K10" s="211">
        <v>3000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</row>
    <row r="11" spans="1:40" x14ac:dyDescent="0.3">
      <c r="A11" s="211" t="s">
        <v>179</v>
      </c>
      <c r="B11" s="236">
        <v>8</v>
      </c>
      <c r="C11" s="211">
        <v>40</v>
      </c>
      <c r="D11" s="211">
        <v>1</v>
      </c>
      <c r="E11" s="211">
        <v>11</v>
      </c>
      <c r="F11" s="211">
        <v>4765.25</v>
      </c>
      <c r="G11" s="211">
        <v>0</v>
      </c>
      <c r="H11" s="211">
        <v>1681.9166666666667</v>
      </c>
      <c r="I11" s="211">
        <v>0</v>
      </c>
      <c r="J11" s="211">
        <v>0</v>
      </c>
      <c r="K11" s="211">
        <v>3083.3333333333335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</row>
    <row r="12" spans="1:40" x14ac:dyDescent="0.3">
      <c r="A12" s="211" t="s">
        <v>180</v>
      </c>
      <c r="B12" s="236">
        <v>9</v>
      </c>
      <c r="C12" s="211">
        <v>40</v>
      </c>
      <c r="D12" s="211">
        <v>2</v>
      </c>
      <c r="E12" s="211">
        <v>1</v>
      </c>
      <c r="F12" s="211">
        <v>33.049999999999997</v>
      </c>
      <c r="G12" s="211">
        <v>0</v>
      </c>
      <c r="H12" s="211">
        <v>5.75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19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0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3</v>
      </c>
      <c r="AI12" s="211">
        <v>0</v>
      </c>
      <c r="AJ12" s="211">
        <v>0</v>
      </c>
      <c r="AK12" s="211">
        <v>4.3</v>
      </c>
      <c r="AL12" s="211">
        <v>0</v>
      </c>
      <c r="AM12" s="211">
        <v>1</v>
      </c>
      <c r="AN12" s="211">
        <v>0</v>
      </c>
    </row>
    <row r="13" spans="1:40" x14ac:dyDescent="0.3">
      <c r="A13" s="211" t="s">
        <v>181</v>
      </c>
      <c r="B13" s="236">
        <v>10</v>
      </c>
      <c r="C13" s="211">
        <v>40</v>
      </c>
      <c r="D13" s="211">
        <v>2</v>
      </c>
      <c r="E13" s="211">
        <v>2</v>
      </c>
      <c r="F13" s="211">
        <v>4616.8999999999996</v>
      </c>
      <c r="G13" s="211">
        <v>0</v>
      </c>
      <c r="H13" s="211">
        <v>824.8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2616.1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408</v>
      </c>
      <c r="AI13" s="211">
        <v>0</v>
      </c>
      <c r="AJ13" s="211">
        <v>0</v>
      </c>
      <c r="AK13" s="211">
        <v>608</v>
      </c>
      <c r="AL13" s="211">
        <v>0</v>
      </c>
      <c r="AM13" s="211">
        <v>160</v>
      </c>
      <c r="AN13" s="211">
        <v>0</v>
      </c>
    </row>
    <row r="14" spans="1:40" x14ac:dyDescent="0.3">
      <c r="A14" s="211" t="s">
        <v>182</v>
      </c>
      <c r="B14" s="236">
        <v>11</v>
      </c>
      <c r="C14" s="211">
        <v>40</v>
      </c>
      <c r="D14" s="211">
        <v>2</v>
      </c>
      <c r="E14" s="211">
        <v>3</v>
      </c>
      <c r="F14" s="211">
        <v>34</v>
      </c>
      <c r="G14" s="211">
        <v>0</v>
      </c>
      <c r="H14" s="211">
        <v>23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11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</row>
    <row r="15" spans="1:40" x14ac:dyDescent="0.3">
      <c r="A15" s="211" t="s">
        <v>183</v>
      </c>
      <c r="B15" s="236">
        <v>12</v>
      </c>
      <c r="C15" s="211">
        <v>40</v>
      </c>
      <c r="D15" s="211">
        <v>2</v>
      </c>
      <c r="E15" s="211">
        <v>4</v>
      </c>
      <c r="F15" s="211">
        <v>148</v>
      </c>
      <c r="G15" s="211">
        <v>0</v>
      </c>
      <c r="H15" s="211">
        <v>20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109</v>
      </c>
      <c r="O15" s="211">
        <v>0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0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19</v>
      </c>
      <c r="AL15" s="211">
        <v>0</v>
      </c>
      <c r="AM15" s="211">
        <v>0</v>
      </c>
      <c r="AN15" s="211">
        <v>0</v>
      </c>
    </row>
    <row r="16" spans="1:40" x14ac:dyDescent="0.3">
      <c r="A16" s="211" t="s">
        <v>171</v>
      </c>
      <c r="B16" s="236">
        <v>2014</v>
      </c>
      <c r="C16" s="211">
        <v>40</v>
      </c>
      <c r="D16" s="211">
        <v>2</v>
      </c>
      <c r="E16" s="211">
        <v>6</v>
      </c>
      <c r="F16" s="211">
        <v>1001102</v>
      </c>
      <c r="G16" s="211">
        <v>0</v>
      </c>
      <c r="H16" s="211">
        <v>317877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481829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48491</v>
      </c>
      <c r="AI16" s="211">
        <v>0</v>
      </c>
      <c r="AJ16" s="211">
        <v>0</v>
      </c>
      <c r="AK16" s="211">
        <v>137905</v>
      </c>
      <c r="AL16" s="211">
        <v>0</v>
      </c>
      <c r="AM16" s="211">
        <v>15000</v>
      </c>
      <c r="AN16" s="211">
        <v>0</v>
      </c>
    </row>
    <row r="17" spans="3:40" x14ac:dyDescent="0.3">
      <c r="C17" s="211">
        <v>40</v>
      </c>
      <c r="D17" s="211">
        <v>2</v>
      </c>
      <c r="E17" s="211">
        <v>10</v>
      </c>
      <c r="F17" s="211">
        <v>6750</v>
      </c>
      <c r="G17" s="211">
        <v>0</v>
      </c>
      <c r="H17" s="211">
        <v>0</v>
      </c>
      <c r="I17" s="211">
        <v>0</v>
      </c>
      <c r="J17" s="211">
        <v>0</v>
      </c>
      <c r="K17" s="211">
        <v>6750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v>0</v>
      </c>
    </row>
    <row r="18" spans="3:40" x14ac:dyDescent="0.3">
      <c r="C18" s="211">
        <v>40</v>
      </c>
      <c r="D18" s="211">
        <v>2</v>
      </c>
      <c r="E18" s="211">
        <v>11</v>
      </c>
      <c r="F18" s="211">
        <v>4765.25</v>
      </c>
      <c r="G18" s="211">
        <v>0</v>
      </c>
      <c r="H18" s="211">
        <v>1681.9166666666667</v>
      </c>
      <c r="I18" s="211">
        <v>0</v>
      </c>
      <c r="J18" s="211">
        <v>0</v>
      </c>
      <c r="K18" s="211">
        <v>3083.3333333333335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0</v>
      </c>
      <c r="AJ18" s="211">
        <v>0</v>
      </c>
      <c r="AK18" s="211">
        <v>0</v>
      </c>
      <c r="AL18" s="211">
        <v>0</v>
      </c>
      <c r="AM18" s="211">
        <v>0</v>
      </c>
      <c r="AN18" s="211">
        <v>0</v>
      </c>
    </row>
    <row r="19" spans="3:40" x14ac:dyDescent="0.3">
      <c r="C19" s="211">
        <v>40</v>
      </c>
      <c r="D19" s="211">
        <v>3</v>
      </c>
      <c r="E19" s="211">
        <v>1</v>
      </c>
      <c r="F19" s="211">
        <v>33.049999999999997</v>
      </c>
      <c r="G19" s="211">
        <v>0</v>
      </c>
      <c r="H19" s="211">
        <v>5.75</v>
      </c>
      <c r="I19" s="211">
        <v>0</v>
      </c>
      <c r="J19" s="211">
        <v>0</v>
      </c>
      <c r="K19" s="211">
        <v>0</v>
      </c>
      <c r="L19" s="211">
        <v>0</v>
      </c>
      <c r="M19" s="211">
        <v>0</v>
      </c>
      <c r="N19" s="211">
        <v>19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0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3</v>
      </c>
      <c r="AI19" s="211">
        <v>0</v>
      </c>
      <c r="AJ19" s="211">
        <v>0</v>
      </c>
      <c r="AK19" s="211">
        <v>4.3</v>
      </c>
      <c r="AL19" s="211">
        <v>0</v>
      </c>
      <c r="AM19" s="211">
        <v>1</v>
      </c>
      <c r="AN19" s="211">
        <v>0</v>
      </c>
    </row>
    <row r="20" spans="3:40" x14ac:dyDescent="0.3">
      <c r="C20" s="211">
        <v>40</v>
      </c>
      <c r="D20" s="211">
        <v>3</v>
      </c>
      <c r="E20" s="211">
        <v>2</v>
      </c>
      <c r="F20" s="211">
        <v>5002.8</v>
      </c>
      <c r="G20" s="211">
        <v>0</v>
      </c>
      <c r="H20" s="211">
        <v>896.8</v>
      </c>
      <c r="I20" s="211">
        <v>0</v>
      </c>
      <c r="J20" s="211">
        <v>0</v>
      </c>
      <c r="K20" s="211">
        <v>0</v>
      </c>
      <c r="L20" s="211">
        <v>0</v>
      </c>
      <c r="M20" s="211">
        <v>0</v>
      </c>
      <c r="N20" s="211">
        <v>2943.6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0</v>
      </c>
      <c r="X20" s="211">
        <v>0</v>
      </c>
      <c r="Y20" s="211">
        <v>0</v>
      </c>
      <c r="Z20" s="211">
        <v>0</v>
      </c>
      <c r="AA20" s="211">
        <v>0</v>
      </c>
      <c r="AB20" s="211">
        <v>0</v>
      </c>
      <c r="AC20" s="211">
        <v>0</v>
      </c>
      <c r="AD20" s="211">
        <v>0</v>
      </c>
      <c r="AE20" s="211">
        <v>0</v>
      </c>
      <c r="AF20" s="211">
        <v>0</v>
      </c>
      <c r="AG20" s="211">
        <v>0</v>
      </c>
      <c r="AH20" s="211">
        <v>336</v>
      </c>
      <c r="AI20" s="211">
        <v>0</v>
      </c>
      <c r="AJ20" s="211">
        <v>0</v>
      </c>
      <c r="AK20" s="211">
        <v>666.4</v>
      </c>
      <c r="AL20" s="211">
        <v>0</v>
      </c>
      <c r="AM20" s="211">
        <v>160</v>
      </c>
      <c r="AN20" s="211">
        <v>0</v>
      </c>
    </row>
    <row r="21" spans="3:40" x14ac:dyDescent="0.3">
      <c r="C21" s="211">
        <v>40</v>
      </c>
      <c r="D21" s="211">
        <v>3</v>
      </c>
      <c r="E21" s="211">
        <v>3</v>
      </c>
      <c r="F21" s="211">
        <v>28</v>
      </c>
      <c r="G21" s="211">
        <v>0</v>
      </c>
      <c r="H21" s="211">
        <v>20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8</v>
      </c>
      <c r="O21" s="211">
        <v>0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0</v>
      </c>
      <c r="AM21" s="211">
        <v>0</v>
      </c>
      <c r="AN21" s="211">
        <v>0</v>
      </c>
    </row>
    <row r="22" spans="3:40" x14ac:dyDescent="0.3">
      <c r="C22" s="211">
        <v>40</v>
      </c>
      <c r="D22" s="211">
        <v>3</v>
      </c>
      <c r="E22" s="211">
        <v>4</v>
      </c>
      <c r="F22" s="211">
        <v>193</v>
      </c>
      <c r="G22" s="211">
        <v>0</v>
      </c>
      <c r="H22" s="211">
        <v>15</v>
      </c>
      <c r="I22" s="211">
        <v>0</v>
      </c>
      <c r="J22" s="211">
        <v>0</v>
      </c>
      <c r="K22" s="211">
        <v>0</v>
      </c>
      <c r="L22" s="211">
        <v>0</v>
      </c>
      <c r="M22" s="211">
        <v>0</v>
      </c>
      <c r="N22" s="211">
        <v>139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  <c r="W22" s="211">
        <v>0</v>
      </c>
      <c r="X22" s="211">
        <v>0</v>
      </c>
      <c r="Y22" s="211">
        <v>0</v>
      </c>
      <c r="Z22" s="211">
        <v>0</v>
      </c>
      <c r="AA22" s="211">
        <v>0</v>
      </c>
      <c r="AB22" s="211">
        <v>0</v>
      </c>
      <c r="AC22" s="211">
        <v>0</v>
      </c>
      <c r="AD22" s="211">
        <v>0</v>
      </c>
      <c r="AE22" s="211">
        <v>0</v>
      </c>
      <c r="AF22" s="211">
        <v>0</v>
      </c>
      <c r="AG22" s="211">
        <v>0</v>
      </c>
      <c r="AH22" s="211">
        <v>0</v>
      </c>
      <c r="AI22" s="211">
        <v>0</v>
      </c>
      <c r="AJ22" s="211">
        <v>0</v>
      </c>
      <c r="AK22" s="211">
        <v>39</v>
      </c>
      <c r="AL22" s="211">
        <v>0</v>
      </c>
      <c r="AM22" s="211">
        <v>0</v>
      </c>
      <c r="AN22" s="211">
        <v>0</v>
      </c>
    </row>
    <row r="23" spans="3:40" x14ac:dyDescent="0.3">
      <c r="C23" s="211">
        <v>40</v>
      </c>
      <c r="D23" s="211">
        <v>3</v>
      </c>
      <c r="E23" s="211">
        <v>6</v>
      </c>
      <c r="F23" s="211">
        <v>1024528</v>
      </c>
      <c r="G23" s="211">
        <v>12000</v>
      </c>
      <c r="H23" s="211">
        <v>308134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492690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0</v>
      </c>
      <c r="X23" s="211">
        <v>0</v>
      </c>
      <c r="Y23" s="211">
        <v>0</v>
      </c>
      <c r="Z23" s="211">
        <v>0</v>
      </c>
      <c r="AA23" s="211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37808</v>
      </c>
      <c r="AI23" s="211">
        <v>0</v>
      </c>
      <c r="AJ23" s="211">
        <v>0</v>
      </c>
      <c r="AK23" s="211">
        <v>158911</v>
      </c>
      <c r="AL23" s="211">
        <v>0</v>
      </c>
      <c r="AM23" s="211">
        <v>14985</v>
      </c>
      <c r="AN23" s="211">
        <v>0</v>
      </c>
    </row>
    <row r="24" spans="3:40" x14ac:dyDescent="0.3">
      <c r="C24" s="211">
        <v>40</v>
      </c>
      <c r="D24" s="211">
        <v>3</v>
      </c>
      <c r="E24" s="211">
        <v>10</v>
      </c>
      <c r="F24" s="211">
        <v>9900</v>
      </c>
      <c r="G24" s="211">
        <v>0</v>
      </c>
      <c r="H24" s="211">
        <v>4750</v>
      </c>
      <c r="I24" s="211">
        <v>0</v>
      </c>
      <c r="J24" s="211">
        <v>0</v>
      </c>
      <c r="K24" s="211">
        <v>5150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  <c r="AA24" s="211">
        <v>0</v>
      </c>
      <c r="AB24" s="211">
        <v>0</v>
      </c>
      <c r="AC24" s="211">
        <v>0</v>
      </c>
      <c r="AD24" s="211">
        <v>0</v>
      </c>
      <c r="AE24" s="211">
        <v>0</v>
      </c>
      <c r="AF24" s="211">
        <v>0</v>
      </c>
      <c r="AG24" s="211"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v>0</v>
      </c>
    </row>
    <row r="25" spans="3:40" x14ac:dyDescent="0.3">
      <c r="C25" s="211">
        <v>40</v>
      </c>
      <c r="D25" s="211">
        <v>3</v>
      </c>
      <c r="E25" s="211">
        <v>11</v>
      </c>
      <c r="F25" s="211">
        <v>4765.25</v>
      </c>
      <c r="G25" s="211">
        <v>0</v>
      </c>
      <c r="H25" s="211">
        <v>1681.9166666666667</v>
      </c>
      <c r="I25" s="211">
        <v>0</v>
      </c>
      <c r="J25" s="211">
        <v>0</v>
      </c>
      <c r="K25" s="211">
        <v>3083.3333333333335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  <c r="AA25" s="211">
        <v>0</v>
      </c>
      <c r="AB25" s="211">
        <v>0</v>
      </c>
      <c r="AC25" s="211">
        <v>0</v>
      </c>
      <c r="AD25" s="211">
        <v>0</v>
      </c>
      <c r="AE25" s="211">
        <v>0</v>
      </c>
      <c r="AF25" s="211">
        <v>0</v>
      </c>
      <c r="AG25" s="211">
        <v>0</v>
      </c>
      <c r="AH25" s="211">
        <v>0</v>
      </c>
      <c r="AI25" s="211">
        <v>0</v>
      </c>
      <c r="AJ25" s="211">
        <v>0</v>
      </c>
      <c r="AK25" s="211">
        <v>0</v>
      </c>
      <c r="AL25" s="211">
        <v>0</v>
      </c>
      <c r="AM25" s="211">
        <v>0</v>
      </c>
      <c r="AN25" s="211">
        <v>0</v>
      </c>
    </row>
    <row r="26" spans="3:40" x14ac:dyDescent="0.3">
      <c r="C26" s="211">
        <v>40</v>
      </c>
      <c r="D26" s="211">
        <v>4</v>
      </c>
      <c r="E26" s="211">
        <v>1</v>
      </c>
      <c r="F26" s="211">
        <v>33</v>
      </c>
      <c r="G26" s="211">
        <v>0</v>
      </c>
      <c r="H26" s="211">
        <v>5.7</v>
      </c>
      <c r="I26" s="211">
        <v>0</v>
      </c>
      <c r="J26" s="211">
        <v>0</v>
      </c>
      <c r="K26" s="211">
        <v>0</v>
      </c>
      <c r="L26" s="211">
        <v>0</v>
      </c>
      <c r="M26" s="211">
        <v>0</v>
      </c>
      <c r="N26" s="211">
        <v>19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1">
        <v>0</v>
      </c>
      <c r="W26" s="211">
        <v>0</v>
      </c>
      <c r="X26" s="211">
        <v>0</v>
      </c>
      <c r="Y26" s="211">
        <v>0</v>
      </c>
      <c r="Z26" s="211">
        <v>0</v>
      </c>
      <c r="AA26" s="211">
        <v>0</v>
      </c>
      <c r="AB26" s="211">
        <v>0</v>
      </c>
      <c r="AC26" s="211">
        <v>0</v>
      </c>
      <c r="AD26" s="211">
        <v>0</v>
      </c>
      <c r="AE26" s="211">
        <v>0</v>
      </c>
      <c r="AF26" s="211">
        <v>0</v>
      </c>
      <c r="AG26" s="211">
        <v>0</v>
      </c>
      <c r="AH26" s="211">
        <v>3</v>
      </c>
      <c r="AI26" s="211">
        <v>0</v>
      </c>
      <c r="AJ26" s="211">
        <v>0</v>
      </c>
      <c r="AK26" s="211">
        <v>4.3</v>
      </c>
      <c r="AL26" s="211">
        <v>0</v>
      </c>
      <c r="AM26" s="211">
        <v>1</v>
      </c>
      <c r="AN26" s="211">
        <v>0</v>
      </c>
    </row>
    <row r="27" spans="3:40" x14ac:dyDescent="0.3">
      <c r="C27" s="211">
        <v>40</v>
      </c>
      <c r="D27" s="211">
        <v>4</v>
      </c>
      <c r="E27" s="211">
        <v>2</v>
      </c>
      <c r="F27" s="211">
        <v>4960.8</v>
      </c>
      <c r="G27" s="211">
        <v>0</v>
      </c>
      <c r="H27" s="211">
        <v>847.2</v>
      </c>
      <c r="I27" s="211">
        <v>0</v>
      </c>
      <c r="J27" s="211">
        <v>0</v>
      </c>
      <c r="K27" s="211">
        <v>0</v>
      </c>
      <c r="L27" s="211">
        <v>0</v>
      </c>
      <c r="M27" s="211">
        <v>0</v>
      </c>
      <c r="N27" s="211">
        <v>2908.8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1">
        <v>0</v>
      </c>
      <c r="W27" s="211">
        <v>0</v>
      </c>
      <c r="X27" s="211">
        <v>0</v>
      </c>
      <c r="Y27" s="211">
        <v>0</v>
      </c>
      <c r="Z27" s="211">
        <v>0</v>
      </c>
      <c r="AA27" s="211">
        <v>0</v>
      </c>
      <c r="AB27" s="211">
        <v>0</v>
      </c>
      <c r="AC27" s="211">
        <v>0</v>
      </c>
      <c r="AD27" s="211">
        <v>0</v>
      </c>
      <c r="AE27" s="211">
        <v>0</v>
      </c>
      <c r="AF27" s="211">
        <v>0</v>
      </c>
      <c r="AG27" s="211">
        <v>0</v>
      </c>
      <c r="AH27" s="211">
        <v>344</v>
      </c>
      <c r="AI27" s="211">
        <v>0</v>
      </c>
      <c r="AJ27" s="211">
        <v>0</v>
      </c>
      <c r="AK27" s="211">
        <v>692.8</v>
      </c>
      <c r="AL27" s="211">
        <v>0</v>
      </c>
      <c r="AM27" s="211">
        <v>168</v>
      </c>
      <c r="AN27" s="211">
        <v>0</v>
      </c>
    </row>
    <row r="28" spans="3:40" x14ac:dyDescent="0.3">
      <c r="C28" s="211">
        <v>40</v>
      </c>
      <c r="D28" s="211">
        <v>4</v>
      </c>
      <c r="E28" s="211">
        <v>3</v>
      </c>
      <c r="F28" s="211">
        <v>48</v>
      </c>
      <c r="G28" s="211">
        <v>0</v>
      </c>
      <c r="H28" s="211">
        <v>37</v>
      </c>
      <c r="I28" s="211">
        <v>0</v>
      </c>
      <c r="J28" s="211">
        <v>0</v>
      </c>
      <c r="K28" s="211">
        <v>0</v>
      </c>
      <c r="L28" s="211">
        <v>0</v>
      </c>
      <c r="M28" s="211">
        <v>0</v>
      </c>
      <c r="N28" s="211">
        <v>11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1">
        <v>0</v>
      </c>
      <c r="W28" s="211">
        <v>0</v>
      </c>
      <c r="X28" s="211">
        <v>0</v>
      </c>
      <c r="Y28" s="211">
        <v>0</v>
      </c>
      <c r="Z28" s="211">
        <v>0</v>
      </c>
      <c r="AA28" s="211">
        <v>0</v>
      </c>
      <c r="AB28" s="211">
        <v>0</v>
      </c>
      <c r="AC28" s="211">
        <v>0</v>
      </c>
      <c r="AD28" s="211">
        <v>0</v>
      </c>
      <c r="AE28" s="211">
        <v>0</v>
      </c>
      <c r="AF28" s="211">
        <v>0</v>
      </c>
      <c r="AG28" s="211">
        <v>0</v>
      </c>
      <c r="AH28" s="211">
        <v>0</v>
      </c>
      <c r="AI28" s="211">
        <v>0</v>
      </c>
      <c r="AJ28" s="211">
        <v>0</v>
      </c>
      <c r="AK28" s="211">
        <v>0</v>
      </c>
      <c r="AL28" s="211">
        <v>0</v>
      </c>
      <c r="AM28" s="211">
        <v>0</v>
      </c>
      <c r="AN28" s="211">
        <v>0</v>
      </c>
    </row>
    <row r="29" spans="3:40" x14ac:dyDescent="0.3">
      <c r="C29" s="211">
        <v>40</v>
      </c>
      <c r="D29" s="211">
        <v>4</v>
      </c>
      <c r="E29" s="211">
        <v>4</v>
      </c>
      <c r="F29" s="211">
        <v>143</v>
      </c>
      <c r="G29" s="211">
        <v>0</v>
      </c>
      <c r="H29" s="211">
        <v>20</v>
      </c>
      <c r="I29" s="211">
        <v>0</v>
      </c>
      <c r="J29" s="211">
        <v>0</v>
      </c>
      <c r="K29" s="211">
        <v>0</v>
      </c>
      <c r="L29" s="211">
        <v>0</v>
      </c>
      <c r="M29" s="211">
        <v>0</v>
      </c>
      <c r="N29" s="211">
        <v>101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1">
        <v>0</v>
      </c>
      <c r="W29" s="211">
        <v>0</v>
      </c>
      <c r="X29" s="211">
        <v>0</v>
      </c>
      <c r="Y29" s="211">
        <v>0</v>
      </c>
      <c r="Z29" s="211">
        <v>0</v>
      </c>
      <c r="AA29" s="211">
        <v>0</v>
      </c>
      <c r="AB29" s="211">
        <v>0</v>
      </c>
      <c r="AC29" s="211">
        <v>0</v>
      </c>
      <c r="AD29" s="211">
        <v>0</v>
      </c>
      <c r="AE29" s="211">
        <v>0</v>
      </c>
      <c r="AF29" s="211">
        <v>0</v>
      </c>
      <c r="AG29" s="211">
        <v>0</v>
      </c>
      <c r="AH29" s="211">
        <v>0</v>
      </c>
      <c r="AI29" s="211">
        <v>0</v>
      </c>
      <c r="AJ29" s="211">
        <v>0</v>
      </c>
      <c r="AK29" s="211">
        <v>22</v>
      </c>
      <c r="AL29" s="211">
        <v>0</v>
      </c>
      <c r="AM29" s="211">
        <v>0</v>
      </c>
      <c r="AN29" s="211">
        <v>0</v>
      </c>
    </row>
    <row r="30" spans="3:40" x14ac:dyDescent="0.3">
      <c r="C30" s="211">
        <v>40</v>
      </c>
      <c r="D30" s="211">
        <v>4</v>
      </c>
      <c r="E30" s="211">
        <v>6</v>
      </c>
      <c r="F30" s="211">
        <v>1016391</v>
      </c>
      <c r="G30" s="211">
        <v>0</v>
      </c>
      <c r="H30" s="211">
        <v>325883</v>
      </c>
      <c r="I30" s="211">
        <v>0</v>
      </c>
      <c r="J30" s="211">
        <v>0</v>
      </c>
      <c r="K30" s="211">
        <v>0</v>
      </c>
      <c r="L30" s="211">
        <v>0</v>
      </c>
      <c r="M30" s="211">
        <v>0</v>
      </c>
      <c r="N30" s="211">
        <v>494234</v>
      </c>
      <c r="O30" s="211">
        <v>0</v>
      </c>
      <c r="P30" s="211">
        <v>0</v>
      </c>
      <c r="Q30" s="211">
        <v>0</v>
      </c>
      <c r="R30" s="211">
        <v>0</v>
      </c>
      <c r="S30" s="211">
        <v>0</v>
      </c>
      <c r="T30" s="211">
        <v>0</v>
      </c>
      <c r="U30" s="211">
        <v>0</v>
      </c>
      <c r="V30" s="211">
        <v>0</v>
      </c>
      <c r="W30" s="211">
        <v>0</v>
      </c>
      <c r="X30" s="211">
        <v>0</v>
      </c>
      <c r="Y30" s="211">
        <v>0</v>
      </c>
      <c r="Z30" s="211">
        <v>0</v>
      </c>
      <c r="AA30" s="211">
        <v>0</v>
      </c>
      <c r="AB30" s="211">
        <v>0</v>
      </c>
      <c r="AC30" s="211">
        <v>0</v>
      </c>
      <c r="AD30" s="211">
        <v>0</v>
      </c>
      <c r="AE30" s="211">
        <v>0</v>
      </c>
      <c r="AF30" s="211">
        <v>0</v>
      </c>
      <c r="AG30" s="211">
        <v>0</v>
      </c>
      <c r="AH30" s="211">
        <v>38616</v>
      </c>
      <c r="AI30" s="211">
        <v>0</v>
      </c>
      <c r="AJ30" s="211">
        <v>0</v>
      </c>
      <c r="AK30" s="211">
        <v>141204</v>
      </c>
      <c r="AL30" s="211">
        <v>0</v>
      </c>
      <c r="AM30" s="211">
        <v>16454</v>
      </c>
      <c r="AN30" s="211">
        <v>0</v>
      </c>
    </row>
    <row r="31" spans="3:40" x14ac:dyDescent="0.3">
      <c r="C31" s="211">
        <v>40</v>
      </c>
      <c r="D31" s="211">
        <v>4</v>
      </c>
      <c r="E31" s="211">
        <v>9</v>
      </c>
      <c r="F31" s="211">
        <v>5900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0</v>
      </c>
      <c r="N31" s="211">
        <v>0</v>
      </c>
      <c r="O31" s="211">
        <v>0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11">
        <v>0</v>
      </c>
      <c r="V31" s="211">
        <v>0</v>
      </c>
      <c r="W31" s="211">
        <v>0</v>
      </c>
      <c r="X31" s="211">
        <v>0</v>
      </c>
      <c r="Y31" s="211">
        <v>0</v>
      </c>
      <c r="Z31" s="211">
        <v>0</v>
      </c>
      <c r="AA31" s="211">
        <v>0</v>
      </c>
      <c r="AB31" s="211">
        <v>0</v>
      </c>
      <c r="AC31" s="211">
        <v>0</v>
      </c>
      <c r="AD31" s="211">
        <v>0</v>
      </c>
      <c r="AE31" s="211">
        <v>0</v>
      </c>
      <c r="AF31" s="211">
        <v>0</v>
      </c>
      <c r="AG31" s="211">
        <v>0</v>
      </c>
      <c r="AH31" s="211">
        <v>5900</v>
      </c>
      <c r="AI31" s="211">
        <v>0</v>
      </c>
      <c r="AJ31" s="211">
        <v>0</v>
      </c>
      <c r="AK31" s="211">
        <v>0</v>
      </c>
      <c r="AL31" s="211">
        <v>0</v>
      </c>
      <c r="AM31" s="211">
        <v>0</v>
      </c>
      <c r="AN31" s="211">
        <v>0</v>
      </c>
    </row>
    <row r="32" spans="3:40" x14ac:dyDescent="0.3">
      <c r="C32" s="211">
        <v>40</v>
      </c>
      <c r="D32" s="211">
        <v>4</v>
      </c>
      <c r="E32" s="211">
        <v>10</v>
      </c>
      <c r="F32" s="211">
        <v>10508</v>
      </c>
      <c r="G32" s="211">
        <v>0</v>
      </c>
      <c r="H32" s="211">
        <v>0</v>
      </c>
      <c r="I32" s="211">
        <v>0</v>
      </c>
      <c r="J32" s="211">
        <v>0</v>
      </c>
      <c r="K32" s="211">
        <v>10508</v>
      </c>
      <c r="L32" s="211">
        <v>0</v>
      </c>
      <c r="M32" s="211">
        <v>0</v>
      </c>
      <c r="N32" s="211">
        <v>0</v>
      </c>
      <c r="O32" s="211">
        <v>0</v>
      </c>
      <c r="P32" s="211">
        <v>0</v>
      </c>
      <c r="Q32" s="211">
        <v>0</v>
      </c>
      <c r="R32" s="211">
        <v>0</v>
      </c>
      <c r="S32" s="211">
        <v>0</v>
      </c>
      <c r="T32" s="211">
        <v>0</v>
      </c>
      <c r="U32" s="211">
        <v>0</v>
      </c>
      <c r="V32" s="211">
        <v>0</v>
      </c>
      <c r="W32" s="211">
        <v>0</v>
      </c>
      <c r="X32" s="211">
        <v>0</v>
      </c>
      <c r="Y32" s="211">
        <v>0</v>
      </c>
      <c r="Z32" s="211">
        <v>0</v>
      </c>
      <c r="AA32" s="211">
        <v>0</v>
      </c>
      <c r="AB32" s="211">
        <v>0</v>
      </c>
      <c r="AC32" s="211">
        <v>0</v>
      </c>
      <c r="AD32" s="211">
        <v>0</v>
      </c>
      <c r="AE32" s="211">
        <v>0</v>
      </c>
      <c r="AF32" s="211">
        <v>0</v>
      </c>
      <c r="AG32" s="211">
        <v>0</v>
      </c>
      <c r="AH32" s="211">
        <v>0</v>
      </c>
      <c r="AI32" s="211">
        <v>0</v>
      </c>
      <c r="AJ32" s="211">
        <v>0</v>
      </c>
      <c r="AK32" s="211">
        <v>0</v>
      </c>
      <c r="AL32" s="211">
        <v>0</v>
      </c>
      <c r="AM32" s="211">
        <v>0</v>
      </c>
      <c r="AN32" s="211">
        <v>0</v>
      </c>
    </row>
    <row r="33" spans="3:40" x14ac:dyDescent="0.3">
      <c r="C33" s="211">
        <v>40</v>
      </c>
      <c r="D33" s="211">
        <v>4</v>
      </c>
      <c r="E33" s="211">
        <v>11</v>
      </c>
      <c r="F33" s="211">
        <v>4765.25</v>
      </c>
      <c r="G33" s="211">
        <v>0</v>
      </c>
      <c r="H33" s="211">
        <v>1681.9166666666667</v>
      </c>
      <c r="I33" s="211">
        <v>0</v>
      </c>
      <c r="J33" s="211">
        <v>0</v>
      </c>
      <c r="K33" s="211">
        <v>3083.3333333333335</v>
      </c>
      <c r="L33" s="211">
        <v>0</v>
      </c>
      <c r="M33" s="211">
        <v>0</v>
      </c>
      <c r="N33" s="211">
        <v>0</v>
      </c>
      <c r="O33" s="211">
        <v>0</v>
      </c>
      <c r="P33" s="211">
        <v>0</v>
      </c>
      <c r="Q33" s="211">
        <v>0</v>
      </c>
      <c r="R33" s="211">
        <v>0</v>
      </c>
      <c r="S33" s="211">
        <v>0</v>
      </c>
      <c r="T33" s="211">
        <v>0</v>
      </c>
      <c r="U33" s="211">
        <v>0</v>
      </c>
      <c r="V33" s="211">
        <v>0</v>
      </c>
      <c r="W33" s="211">
        <v>0</v>
      </c>
      <c r="X33" s="211">
        <v>0</v>
      </c>
      <c r="Y33" s="211">
        <v>0</v>
      </c>
      <c r="Z33" s="211">
        <v>0</v>
      </c>
      <c r="AA33" s="211">
        <v>0</v>
      </c>
      <c r="AB33" s="211">
        <v>0</v>
      </c>
      <c r="AC33" s="211">
        <v>0</v>
      </c>
      <c r="AD33" s="211">
        <v>0</v>
      </c>
      <c r="AE33" s="211">
        <v>0</v>
      </c>
      <c r="AF33" s="211">
        <v>0</v>
      </c>
      <c r="AG33" s="211">
        <v>0</v>
      </c>
      <c r="AH33" s="211">
        <v>0</v>
      </c>
      <c r="AI33" s="211">
        <v>0</v>
      </c>
      <c r="AJ33" s="211">
        <v>0</v>
      </c>
      <c r="AK33" s="211">
        <v>0</v>
      </c>
      <c r="AL33" s="211">
        <v>0</v>
      </c>
      <c r="AM33" s="211">
        <v>0</v>
      </c>
      <c r="AN33" s="211">
        <v>0</v>
      </c>
    </row>
    <row r="34" spans="3:40" x14ac:dyDescent="0.3">
      <c r="C34" s="211">
        <v>40</v>
      </c>
      <c r="D34" s="211">
        <v>5</v>
      </c>
      <c r="E34" s="211">
        <v>1</v>
      </c>
      <c r="F34" s="211">
        <v>33</v>
      </c>
      <c r="G34" s="211">
        <v>0</v>
      </c>
      <c r="H34" s="211">
        <v>5.7</v>
      </c>
      <c r="I34" s="211">
        <v>0</v>
      </c>
      <c r="J34" s="211">
        <v>0</v>
      </c>
      <c r="K34" s="211">
        <v>0</v>
      </c>
      <c r="L34" s="211">
        <v>0</v>
      </c>
      <c r="M34" s="211">
        <v>0</v>
      </c>
      <c r="N34" s="211">
        <v>19</v>
      </c>
      <c r="O34" s="211">
        <v>0</v>
      </c>
      <c r="P34" s="211">
        <v>0</v>
      </c>
      <c r="Q34" s="211">
        <v>0</v>
      </c>
      <c r="R34" s="211">
        <v>0</v>
      </c>
      <c r="S34" s="211">
        <v>0</v>
      </c>
      <c r="T34" s="211">
        <v>0</v>
      </c>
      <c r="U34" s="211">
        <v>0</v>
      </c>
      <c r="V34" s="211">
        <v>0</v>
      </c>
      <c r="W34" s="211">
        <v>0</v>
      </c>
      <c r="X34" s="211">
        <v>0</v>
      </c>
      <c r="Y34" s="211">
        <v>0</v>
      </c>
      <c r="Z34" s="211">
        <v>0</v>
      </c>
      <c r="AA34" s="211">
        <v>0</v>
      </c>
      <c r="AB34" s="211">
        <v>0</v>
      </c>
      <c r="AC34" s="211">
        <v>0</v>
      </c>
      <c r="AD34" s="211">
        <v>0</v>
      </c>
      <c r="AE34" s="211">
        <v>0</v>
      </c>
      <c r="AF34" s="211">
        <v>0</v>
      </c>
      <c r="AG34" s="211">
        <v>0</v>
      </c>
      <c r="AH34" s="211">
        <v>3</v>
      </c>
      <c r="AI34" s="211">
        <v>0</v>
      </c>
      <c r="AJ34" s="211">
        <v>0</v>
      </c>
      <c r="AK34" s="211">
        <v>4.3</v>
      </c>
      <c r="AL34" s="211">
        <v>0</v>
      </c>
      <c r="AM34" s="211">
        <v>1</v>
      </c>
      <c r="AN34" s="211">
        <v>0</v>
      </c>
    </row>
    <row r="35" spans="3:40" x14ac:dyDescent="0.3">
      <c r="C35" s="211">
        <v>40</v>
      </c>
      <c r="D35" s="211">
        <v>5</v>
      </c>
      <c r="E35" s="211">
        <v>2</v>
      </c>
      <c r="F35" s="211">
        <v>4923.6000000000004</v>
      </c>
      <c r="G35" s="211">
        <v>0</v>
      </c>
      <c r="H35" s="211">
        <v>879.2</v>
      </c>
      <c r="I35" s="211">
        <v>0</v>
      </c>
      <c r="J35" s="211">
        <v>0</v>
      </c>
      <c r="K35" s="211">
        <v>0</v>
      </c>
      <c r="L35" s="211">
        <v>0</v>
      </c>
      <c r="M35" s="211">
        <v>0</v>
      </c>
      <c r="N35" s="211">
        <v>2799.6</v>
      </c>
      <c r="O35" s="211">
        <v>0</v>
      </c>
      <c r="P35" s="211">
        <v>0</v>
      </c>
      <c r="Q35" s="211">
        <v>0</v>
      </c>
      <c r="R35" s="211">
        <v>0</v>
      </c>
      <c r="S35" s="211">
        <v>0</v>
      </c>
      <c r="T35" s="211">
        <v>0</v>
      </c>
      <c r="U35" s="211">
        <v>0</v>
      </c>
      <c r="V35" s="211">
        <v>0</v>
      </c>
      <c r="W35" s="211">
        <v>0</v>
      </c>
      <c r="X35" s="211">
        <v>0</v>
      </c>
      <c r="Y35" s="211">
        <v>0</v>
      </c>
      <c r="Z35" s="211">
        <v>0</v>
      </c>
      <c r="AA35" s="211">
        <v>0</v>
      </c>
      <c r="AB35" s="211">
        <v>0</v>
      </c>
      <c r="AC35" s="211">
        <v>0</v>
      </c>
      <c r="AD35" s="211">
        <v>0</v>
      </c>
      <c r="AE35" s="211">
        <v>0</v>
      </c>
      <c r="AF35" s="211">
        <v>0</v>
      </c>
      <c r="AG35" s="211">
        <v>0</v>
      </c>
      <c r="AH35" s="211">
        <v>384</v>
      </c>
      <c r="AI35" s="211">
        <v>0</v>
      </c>
      <c r="AJ35" s="211">
        <v>0</v>
      </c>
      <c r="AK35" s="211">
        <v>700.8</v>
      </c>
      <c r="AL35" s="211">
        <v>0</v>
      </c>
      <c r="AM35" s="211">
        <v>160</v>
      </c>
      <c r="AN35" s="211">
        <v>0</v>
      </c>
    </row>
    <row r="36" spans="3:40" x14ac:dyDescent="0.3">
      <c r="C36" s="211">
        <v>40</v>
      </c>
      <c r="D36" s="211">
        <v>5</v>
      </c>
      <c r="E36" s="211">
        <v>3</v>
      </c>
      <c r="F36" s="211">
        <v>54</v>
      </c>
      <c r="G36" s="211">
        <v>0</v>
      </c>
      <c r="H36" s="211">
        <v>32</v>
      </c>
      <c r="I36" s="211">
        <v>0</v>
      </c>
      <c r="J36" s="211">
        <v>0</v>
      </c>
      <c r="K36" s="211">
        <v>0</v>
      </c>
      <c r="L36" s="211">
        <v>0</v>
      </c>
      <c r="M36" s="211">
        <v>0</v>
      </c>
      <c r="N36" s="211">
        <v>22</v>
      </c>
      <c r="O36" s="211">
        <v>0</v>
      </c>
      <c r="P36" s="211">
        <v>0</v>
      </c>
      <c r="Q36" s="211">
        <v>0</v>
      </c>
      <c r="R36" s="211">
        <v>0</v>
      </c>
      <c r="S36" s="211">
        <v>0</v>
      </c>
      <c r="T36" s="211">
        <v>0</v>
      </c>
      <c r="U36" s="211">
        <v>0</v>
      </c>
      <c r="V36" s="211">
        <v>0</v>
      </c>
      <c r="W36" s="211">
        <v>0</v>
      </c>
      <c r="X36" s="211">
        <v>0</v>
      </c>
      <c r="Y36" s="211">
        <v>0</v>
      </c>
      <c r="Z36" s="211">
        <v>0</v>
      </c>
      <c r="AA36" s="211">
        <v>0</v>
      </c>
      <c r="AB36" s="211">
        <v>0</v>
      </c>
      <c r="AC36" s="211">
        <v>0</v>
      </c>
      <c r="AD36" s="211">
        <v>0</v>
      </c>
      <c r="AE36" s="211">
        <v>0</v>
      </c>
      <c r="AF36" s="211">
        <v>0</v>
      </c>
      <c r="AG36" s="211">
        <v>0</v>
      </c>
      <c r="AH36" s="211">
        <v>0</v>
      </c>
      <c r="AI36" s="211">
        <v>0</v>
      </c>
      <c r="AJ36" s="211">
        <v>0</v>
      </c>
      <c r="AK36" s="211">
        <v>0</v>
      </c>
      <c r="AL36" s="211">
        <v>0</v>
      </c>
      <c r="AM36" s="211">
        <v>0</v>
      </c>
      <c r="AN36" s="211">
        <v>0</v>
      </c>
    </row>
    <row r="37" spans="3:40" x14ac:dyDescent="0.3">
      <c r="C37" s="211">
        <v>40</v>
      </c>
      <c r="D37" s="211">
        <v>5</v>
      </c>
      <c r="E37" s="211">
        <v>4</v>
      </c>
      <c r="F37" s="211">
        <v>175</v>
      </c>
      <c r="G37" s="211">
        <v>0</v>
      </c>
      <c r="H37" s="211">
        <v>15</v>
      </c>
      <c r="I37" s="211">
        <v>0</v>
      </c>
      <c r="J37" s="211">
        <v>0</v>
      </c>
      <c r="K37" s="211">
        <v>0</v>
      </c>
      <c r="L37" s="211">
        <v>0</v>
      </c>
      <c r="M37" s="211">
        <v>0</v>
      </c>
      <c r="N37" s="211">
        <v>127</v>
      </c>
      <c r="O37" s="211">
        <v>0</v>
      </c>
      <c r="P37" s="211">
        <v>0</v>
      </c>
      <c r="Q37" s="211">
        <v>0</v>
      </c>
      <c r="R37" s="211">
        <v>0</v>
      </c>
      <c r="S37" s="211">
        <v>0</v>
      </c>
      <c r="T37" s="211">
        <v>0</v>
      </c>
      <c r="U37" s="211">
        <v>0</v>
      </c>
      <c r="V37" s="211">
        <v>0</v>
      </c>
      <c r="W37" s="211">
        <v>0</v>
      </c>
      <c r="X37" s="211">
        <v>0</v>
      </c>
      <c r="Y37" s="211">
        <v>0</v>
      </c>
      <c r="Z37" s="211">
        <v>0</v>
      </c>
      <c r="AA37" s="211">
        <v>0</v>
      </c>
      <c r="AB37" s="211">
        <v>0</v>
      </c>
      <c r="AC37" s="211">
        <v>0</v>
      </c>
      <c r="AD37" s="211">
        <v>0</v>
      </c>
      <c r="AE37" s="211">
        <v>0</v>
      </c>
      <c r="AF37" s="211">
        <v>0</v>
      </c>
      <c r="AG37" s="211">
        <v>0</v>
      </c>
      <c r="AH37" s="211">
        <v>0</v>
      </c>
      <c r="AI37" s="211">
        <v>0</v>
      </c>
      <c r="AJ37" s="211">
        <v>0</v>
      </c>
      <c r="AK37" s="211">
        <v>33</v>
      </c>
      <c r="AL37" s="211">
        <v>0</v>
      </c>
      <c r="AM37" s="211">
        <v>0</v>
      </c>
      <c r="AN37" s="211">
        <v>0</v>
      </c>
    </row>
    <row r="38" spans="3:40" x14ac:dyDescent="0.3">
      <c r="C38" s="211">
        <v>40</v>
      </c>
      <c r="D38" s="211">
        <v>5</v>
      </c>
      <c r="E38" s="211">
        <v>6</v>
      </c>
      <c r="F38" s="211">
        <v>1048906</v>
      </c>
      <c r="G38" s="211">
        <v>0</v>
      </c>
      <c r="H38" s="211">
        <v>325455</v>
      </c>
      <c r="I38" s="211">
        <v>0</v>
      </c>
      <c r="J38" s="211">
        <v>0</v>
      </c>
      <c r="K38" s="211">
        <v>0</v>
      </c>
      <c r="L38" s="211">
        <v>0</v>
      </c>
      <c r="M38" s="211">
        <v>0</v>
      </c>
      <c r="N38" s="211">
        <v>515043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1">
        <v>0</v>
      </c>
      <c r="W38" s="211">
        <v>0</v>
      </c>
      <c r="X38" s="211">
        <v>0</v>
      </c>
      <c r="Y38" s="211">
        <v>0</v>
      </c>
      <c r="Z38" s="211">
        <v>0</v>
      </c>
      <c r="AA38" s="211">
        <v>0</v>
      </c>
      <c r="AB38" s="211">
        <v>0</v>
      </c>
      <c r="AC38" s="211">
        <v>0</v>
      </c>
      <c r="AD38" s="211">
        <v>0</v>
      </c>
      <c r="AE38" s="211">
        <v>0</v>
      </c>
      <c r="AF38" s="211">
        <v>0</v>
      </c>
      <c r="AG38" s="211">
        <v>0</v>
      </c>
      <c r="AH38" s="211">
        <v>46325</v>
      </c>
      <c r="AI38" s="211">
        <v>0</v>
      </c>
      <c r="AJ38" s="211">
        <v>0</v>
      </c>
      <c r="AK38" s="211">
        <v>145675</v>
      </c>
      <c r="AL38" s="211">
        <v>0</v>
      </c>
      <c r="AM38" s="211">
        <v>16408</v>
      </c>
      <c r="AN38" s="211">
        <v>0</v>
      </c>
    </row>
    <row r="39" spans="3:40" x14ac:dyDescent="0.3">
      <c r="C39" s="211">
        <v>40</v>
      </c>
      <c r="D39" s="211">
        <v>5</v>
      </c>
      <c r="E39" s="211">
        <v>9</v>
      </c>
      <c r="F39" s="211">
        <v>5900</v>
      </c>
      <c r="G39" s="211">
        <v>0</v>
      </c>
      <c r="H39" s="211">
        <v>0</v>
      </c>
      <c r="I39" s="211">
        <v>0</v>
      </c>
      <c r="J39" s="211">
        <v>0</v>
      </c>
      <c r="K39" s="211">
        <v>0</v>
      </c>
      <c r="L39" s="211">
        <v>0</v>
      </c>
      <c r="M39" s="211">
        <v>0</v>
      </c>
      <c r="N39" s="211">
        <v>0</v>
      </c>
      <c r="O39" s="211">
        <v>0</v>
      </c>
      <c r="P39" s="211">
        <v>0</v>
      </c>
      <c r="Q39" s="211">
        <v>0</v>
      </c>
      <c r="R39" s="211">
        <v>0</v>
      </c>
      <c r="S39" s="211">
        <v>0</v>
      </c>
      <c r="T39" s="211">
        <v>0</v>
      </c>
      <c r="U39" s="211">
        <v>0</v>
      </c>
      <c r="V39" s="211">
        <v>0</v>
      </c>
      <c r="W39" s="211">
        <v>0</v>
      </c>
      <c r="X39" s="211">
        <v>0</v>
      </c>
      <c r="Y39" s="211">
        <v>0</v>
      </c>
      <c r="Z39" s="211">
        <v>0</v>
      </c>
      <c r="AA39" s="211">
        <v>0</v>
      </c>
      <c r="AB39" s="211">
        <v>0</v>
      </c>
      <c r="AC39" s="211">
        <v>0</v>
      </c>
      <c r="AD39" s="211">
        <v>0</v>
      </c>
      <c r="AE39" s="211">
        <v>0</v>
      </c>
      <c r="AF39" s="211">
        <v>0</v>
      </c>
      <c r="AG39" s="211">
        <v>0</v>
      </c>
      <c r="AH39" s="211">
        <v>5900</v>
      </c>
      <c r="AI39" s="211">
        <v>0</v>
      </c>
      <c r="AJ39" s="211">
        <v>0</v>
      </c>
      <c r="AK39" s="211">
        <v>0</v>
      </c>
      <c r="AL39" s="211">
        <v>0</v>
      </c>
      <c r="AM39" s="211">
        <v>0</v>
      </c>
      <c r="AN39" s="211">
        <v>0</v>
      </c>
    </row>
    <row r="40" spans="3:40" x14ac:dyDescent="0.3">
      <c r="C40" s="211">
        <v>40</v>
      </c>
      <c r="D40" s="211">
        <v>5</v>
      </c>
      <c r="E40" s="211">
        <v>10</v>
      </c>
      <c r="F40" s="211">
        <v>5000</v>
      </c>
      <c r="G40" s="211">
        <v>0</v>
      </c>
      <c r="H40" s="211">
        <v>0</v>
      </c>
      <c r="I40" s="211">
        <v>0</v>
      </c>
      <c r="J40" s="211">
        <v>0</v>
      </c>
      <c r="K40" s="211">
        <v>5000</v>
      </c>
      <c r="L40" s="211">
        <v>0</v>
      </c>
      <c r="M40" s="211">
        <v>0</v>
      </c>
      <c r="N40" s="211">
        <v>0</v>
      </c>
      <c r="O40" s="211">
        <v>0</v>
      </c>
      <c r="P40" s="211">
        <v>0</v>
      </c>
      <c r="Q40" s="211">
        <v>0</v>
      </c>
      <c r="R40" s="211">
        <v>0</v>
      </c>
      <c r="S40" s="211">
        <v>0</v>
      </c>
      <c r="T40" s="211">
        <v>0</v>
      </c>
      <c r="U40" s="211">
        <v>0</v>
      </c>
      <c r="V40" s="211">
        <v>0</v>
      </c>
      <c r="W40" s="211">
        <v>0</v>
      </c>
      <c r="X40" s="211">
        <v>0</v>
      </c>
      <c r="Y40" s="211">
        <v>0</v>
      </c>
      <c r="Z40" s="211">
        <v>0</v>
      </c>
      <c r="AA40" s="211">
        <v>0</v>
      </c>
      <c r="AB40" s="211">
        <v>0</v>
      </c>
      <c r="AC40" s="211">
        <v>0</v>
      </c>
      <c r="AD40" s="211">
        <v>0</v>
      </c>
      <c r="AE40" s="211">
        <v>0</v>
      </c>
      <c r="AF40" s="211">
        <v>0</v>
      </c>
      <c r="AG40" s="211">
        <v>0</v>
      </c>
      <c r="AH40" s="211">
        <v>0</v>
      </c>
      <c r="AI40" s="211">
        <v>0</v>
      </c>
      <c r="AJ40" s="211">
        <v>0</v>
      </c>
      <c r="AK40" s="211">
        <v>0</v>
      </c>
      <c r="AL40" s="211">
        <v>0</v>
      </c>
      <c r="AM40" s="211">
        <v>0</v>
      </c>
      <c r="AN40" s="211">
        <v>0</v>
      </c>
    </row>
    <row r="41" spans="3:40" x14ac:dyDescent="0.3">
      <c r="C41" s="211">
        <v>40</v>
      </c>
      <c r="D41" s="211">
        <v>5</v>
      </c>
      <c r="E41" s="211">
        <v>11</v>
      </c>
      <c r="F41" s="211">
        <v>4765.25</v>
      </c>
      <c r="G41" s="211">
        <v>0</v>
      </c>
      <c r="H41" s="211">
        <v>1681.9166666666667</v>
      </c>
      <c r="I41" s="211">
        <v>0</v>
      </c>
      <c r="J41" s="211">
        <v>0</v>
      </c>
      <c r="K41" s="211">
        <v>3083.3333333333335</v>
      </c>
      <c r="L41" s="211">
        <v>0</v>
      </c>
      <c r="M41" s="211">
        <v>0</v>
      </c>
      <c r="N41" s="211">
        <v>0</v>
      </c>
      <c r="O41" s="211">
        <v>0</v>
      </c>
      <c r="P41" s="211">
        <v>0</v>
      </c>
      <c r="Q41" s="211">
        <v>0</v>
      </c>
      <c r="R41" s="211">
        <v>0</v>
      </c>
      <c r="S41" s="211">
        <v>0</v>
      </c>
      <c r="T41" s="211">
        <v>0</v>
      </c>
      <c r="U41" s="211">
        <v>0</v>
      </c>
      <c r="V41" s="211">
        <v>0</v>
      </c>
      <c r="W41" s="211">
        <v>0</v>
      </c>
      <c r="X41" s="211">
        <v>0</v>
      </c>
      <c r="Y41" s="211">
        <v>0</v>
      </c>
      <c r="Z41" s="211">
        <v>0</v>
      </c>
      <c r="AA41" s="211">
        <v>0</v>
      </c>
      <c r="AB41" s="211">
        <v>0</v>
      </c>
      <c r="AC41" s="211">
        <v>0</v>
      </c>
      <c r="AD41" s="211">
        <v>0</v>
      </c>
      <c r="AE41" s="211">
        <v>0</v>
      </c>
      <c r="AF41" s="211">
        <v>0</v>
      </c>
      <c r="AG41" s="211">
        <v>0</v>
      </c>
      <c r="AH41" s="211">
        <v>0</v>
      </c>
      <c r="AI41" s="211">
        <v>0</v>
      </c>
      <c r="AJ41" s="211">
        <v>0</v>
      </c>
      <c r="AK41" s="211">
        <v>0</v>
      </c>
      <c r="AL41" s="211">
        <v>0</v>
      </c>
      <c r="AM41" s="211">
        <v>0</v>
      </c>
      <c r="AN41" s="211">
        <v>0</v>
      </c>
    </row>
    <row r="42" spans="3:40" x14ac:dyDescent="0.3">
      <c r="C42" s="211">
        <v>40</v>
      </c>
      <c r="D42" s="211">
        <v>6</v>
      </c>
      <c r="E42" s="211">
        <v>1</v>
      </c>
      <c r="F42" s="211">
        <v>33</v>
      </c>
      <c r="G42" s="211">
        <v>0</v>
      </c>
      <c r="H42" s="211">
        <v>5.7</v>
      </c>
      <c r="I42" s="211">
        <v>0</v>
      </c>
      <c r="J42" s="211">
        <v>0</v>
      </c>
      <c r="K42" s="211">
        <v>0</v>
      </c>
      <c r="L42" s="211">
        <v>0</v>
      </c>
      <c r="M42" s="211">
        <v>0</v>
      </c>
      <c r="N42" s="211">
        <v>19</v>
      </c>
      <c r="O42" s="211">
        <v>0</v>
      </c>
      <c r="P42" s="211">
        <v>0</v>
      </c>
      <c r="Q42" s="211">
        <v>0</v>
      </c>
      <c r="R42" s="211">
        <v>0</v>
      </c>
      <c r="S42" s="211">
        <v>0</v>
      </c>
      <c r="T42" s="211">
        <v>0</v>
      </c>
      <c r="U42" s="211">
        <v>0</v>
      </c>
      <c r="V42" s="211">
        <v>0</v>
      </c>
      <c r="W42" s="211">
        <v>0</v>
      </c>
      <c r="X42" s="211">
        <v>0</v>
      </c>
      <c r="Y42" s="211">
        <v>0</v>
      </c>
      <c r="Z42" s="211">
        <v>0</v>
      </c>
      <c r="AA42" s="211">
        <v>0</v>
      </c>
      <c r="AB42" s="211">
        <v>0</v>
      </c>
      <c r="AC42" s="211">
        <v>0</v>
      </c>
      <c r="AD42" s="211">
        <v>0</v>
      </c>
      <c r="AE42" s="211">
        <v>0</v>
      </c>
      <c r="AF42" s="211">
        <v>0</v>
      </c>
      <c r="AG42" s="211">
        <v>0</v>
      </c>
      <c r="AH42" s="211">
        <v>3</v>
      </c>
      <c r="AI42" s="211">
        <v>0</v>
      </c>
      <c r="AJ42" s="211">
        <v>0</v>
      </c>
      <c r="AK42" s="211">
        <v>4.3</v>
      </c>
      <c r="AL42" s="211">
        <v>0</v>
      </c>
      <c r="AM42" s="211">
        <v>1</v>
      </c>
      <c r="AN42" s="211">
        <v>0</v>
      </c>
    </row>
    <row r="43" spans="3:40" x14ac:dyDescent="0.3">
      <c r="C43" s="211">
        <v>40</v>
      </c>
      <c r="D43" s="211">
        <v>6</v>
      </c>
      <c r="E43" s="211">
        <v>2</v>
      </c>
      <c r="F43" s="211">
        <v>4442.8</v>
      </c>
      <c r="G43" s="211">
        <v>0</v>
      </c>
      <c r="H43" s="211">
        <v>880.4</v>
      </c>
      <c r="I43" s="211">
        <v>0</v>
      </c>
      <c r="J43" s="211">
        <v>0</v>
      </c>
      <c r="K43" s="211">
        <v>0</v>
      </c>
      <c r="L43" s="211">
        <v>0</v>
      </c>
      <c r="M43" s="211">
        <v>0</v>
      </c>
      <c r="N43" s="211">
        <v>2344</v>
      </c>
      <c r="O43" s="211">
        <v>0</v>
      </c>
      <c r="P43" s="211">
        <v>0</v>
      </c>
      <c r="Q43" s="211">
        <v>0</v>
      </c>
      <c r="R43" s="211">
        <v>0</v>
      </c>
      <c r="S43" s="211">
        <v>0</v>
      </c>
      <c r="T43" s="211">
        <v>0</v>
      </c>
      <c r="U43" s="211">
        <v>0</v>
      </c>
      <c r="V43" s="211">
        <v>0</v>
      </c>
      <c r="W43" s="211">
        <v>0</v>
      </c>
      <c r="X43" s="211">
        <v>0</v>
      </c>
      <c r="Y43" s="211">
        <v>0</v>
      </c>
      <c r="Z43" s="211">
        <v>0</v>
      </c>
      <c r="AA43" s="211">
        <v>0</v>
      </c>
      <c r="AB43" s="211">
        <v>0</v>
      </c>
      <c r="AC43" s="211">
        <v>0</v>
      </c>
      <c r="AD43" s="211">
        <v>0</v>
      </c>
      <c r="AE43" s="211">
        <v>0</v>
      </c>
      <c r="AF43" s="211">
        <v>0</v>
      </c>
      <c r="AG43" s="211">
        <v>0</v>
      </c>
      <c r="AH43" s="211">
        <v>488</v>
      </c>
      <c r="AI43" s="211">
        <v>0</v>
      </c>
      <c r="AJ43" s="211">
        <v>0</v>
      </c>
      <c r="AK43" s="211">
        <v>578.4</v>
      </c>
      <c r="AL43" s="211">
        <v>0</v>
      </c>
      <c r="AM43" s="211">
        <v>152</v>
      </c>
      <c r="AN43" s="211">
        <v>0</v>
      </c>
    </row>
    <row r="44" spans="3:40" x14ac:dyDescent="0.3">
      <c r="C44" s="211">
        <v>40</v>
      </c>
      <c r="D44" s="211">
        <v>6</v>
      </c>
      <c r="E44" s="211">
        <v>3</v>
      </c>
      <c r="F44" s="211">
        <v>40</v>
      </c>
      <c r="G44" s="211">
        <v>0</v>
      </c>
      <c r="H44" s="211">
        <v>24</v>
      </c>
      <c r="I44" s="211">
        <v>0</v>
      </c>
      <c r="J44" s="211">
        <v>0</v>
      </c>
      <c r="K44" s="211">
        <v>0</v>
      </c>
      <c r="L44" s="211">
        <v>0</v>
      </c>
      <c r="M44" s="211">
        <v>0</v>
      </c>
      <c r="N44" s="211">
        <v>16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1">
        <v>0</v>
      </c>
      <c r="W44" s="211">
        <v>0</v>
      </c>
      <c r="X44" s="211">
        <v>0</v>
      </c>
      <c r="Y44" s="211">
        <v>0</v>
      </c>
      <c r="Z44" s="211">
        <v>0</v>
      </c>
      <c r="AA44" s="211">
        <v>0</v>
      </c>
      <c r="AB44" s="211">
        <v>0</v>
      </c>
      <c r="AC44" s="211">
        <v>0</v>
      </c>
      <c r="AD44" s="211">
        <v>0</v>
      </c>
      <c r="AE44" s="211">
        <v>0</v>
      </c>
      <c r="AF44" s="211">
        <v>0</v>
      </c>
      <c r="AG44" s="211">
        <v>0</v>
      </c>
      <c r="AH44" s="211">
        <v>0</v>
      </c>
      <c r="AI44" s="211">
        <v>0</v>
      </c>
      <c r="AJ44" s="211">
        <v>0</v>
      </c>
      <c r="AK44" s="211">
        <v>0</v>
      </c>
      <c r="AL44" s="211">
        <v>0</v>
      </c>
      <c r="AM44" s="211">
        <v>0</v>
      </c>
      <c r="AN44" s="211">
        <v>0</v>
      </c>
    </row>
    <row r="45" spans="3:40" x14ac:dyDescent="0.3">
      <c r="C45" s="211">
        <v>40</v>
      </c>
      <c r="D45" s="211">
        <v>6</v>
      </c>
      <c r="E45" s="211">
        <v>4</v>
      </c>
      <c r="F45" s="211">
        <v>150</v>
      </c>
      <c r="G45" s="211">
        <v>0</v>
      </c>
      <c r="H45" s="211">
        <v>8</v>
      </c>
      <c r="I45" s="211">
        <v>0</v>
      </c>
      <c r="J45" s="211">
        <v>0</v>
      </c>
      <c r="K45" s="211">
        <v>0</v>
      </c>
      <c r="L45" s="211">
        <v>0</v>
      </c>
      <c r="M45" s="211">
        <v>0</v>
      </c>
      <c r="N45" s="211">
        <v>100</v>
      </c>
      <c r="O45" s="211">
        <v>0</v>
      </c>
      <c r="P45" s="211">
        <v>0</v>
      </c>
      <c r="Q45" s="211">
        <v>0</v>
      </c>
      <c r="R45" s="211">
        <v>0</v>
      </c>
      <c r="S45" s="211">
        <v>0</v>
      </c>
      <c r="T45" s="211">
        <v>0</v>
      </c>
      <c r="U45" s="211">
        <v>0</v>
      </c>
      <c r="V45" s="211">
        <v>0</v>
      </c>
      <c r="W45" s="211">
        <v>0</v>
      </c>
      <c r="X45" s="211">
        <v>0</v>
      </c>
      <c r="Y45" s="211">
        <v>0</v>
      </c>
      <c r="Z45" s="211">
        <v>0</v>
      </c>
      <c r="AA45" s="211">
        <v>0</v>
      </c>
      <c r="AB45" s="211">
        <v>0</v>
      </c>
      <c r="AC45" s="211">
        <v>0</v>
      </c>
      <c r="AD45" s="211">
        <v>0</v>
      </c>
      <c r="AE45" s="211">
        <v>0</v>
      </c>
      <c r="AF45" s="211">
        <v>0</v>
      </c>
      <c r="AG45" s="211">
        <v>0</v>
      </c>
      <c r="AH45" s="211">
        <v>0</v>
      </c>
      <c r="AI45" s="211">
        <v>0</v>
      </c>
      <c r="AJ45" s="211">
        <v>0</v>
      </c>
      <c r="AK45" s="211">
        <v>42</v>
      </c>
      <c r="AL45" s="211">
        <v>0</v>
      </c>
      <c r="AM45" s="211">
        <v>0</v>
      </c>
      <c r="AN45" s="211">
        <v>0</v>
      </c>
    </row>
    <row r="46" spans="3:40" x14ac:dyDescent="0.3">
      <c r="C46" s="211">
        <v>40</v>
      </c>
      <c r="D46" s="211">
        <v>6</v>
      </c>
      <c r="E46" s="211">
        <v>6</v>
      </c>
      <c r="F46" s="211">
        <v>1014188</v>
      </c>
      <c r="G46" s="211">
        <v>0</v>
      </c>
      <c r="H46" s="211">
        <v>303522</v>
      </c>
      <c r="I46" s="211">
        <v>0</v>
      </c>
      <c r="J46" s="211">
        <v>0</v>
      </c>
      <c r="K46" s="211">
        <v>0</v>
      </c>
      <c r="L46" s="211">
        <v>0</v>
      </c>
      <c r="M46" s="211">
        <v>0</v>
      </c>
      <c r="N46" s="211">
        <v>490654</v>
      </c>
      <c r="O46" s="211">
        <v>0</v>
      </c>
      <c r="P46" s="211">
        <v>0</v>
      </c>
      <c r="Q46" s="211">
        <v>0</v>
      </c>
      <c r="R46" s="211">
        <v>0</v>
      </c>
      <c r="S46" s="211">
        <v>0</v>
      </c>
      <c r="T46" s="211">
        <v>0</v>
      </c>
      <c r="U46" s="211">
        <v>0</v>
      </c>
      <c r="V46" s="211">
        <v>0</v>
      </c>
      <c r="W46" s="211">
        <v>0</v>
      </c>
      <c r="X46" s="211">
        <v>0</v>
      </c>
      <c r="Y46" s="211">
        <v>0</v>
      </c>
      <c r="Z46" s="211">
        <v>0</v>
      </c>
      <c r="AA46" s="211">
        <v>0</v>
      </c>
      <c r="AB46" s="211">
        <v>0</v>
      </c>
      <c r="AC46" s="211">
        <v>0</v>
      </c>
      <c r="AD46" s="211">
        <v>0</v>
      </c>
      <c r="AE46" s="211">
        <v>0</v>
      </c>
      <c r="AF46" s="211">
        <v>0</v>
      </c>
      <c r="AG46" s="211">
        <v>0</v>
      </c>
      <c r="AH46" s="211">
        <v>49023</v>
      </c>
      <c r="AI46" s="211">
        <v>0</v>
      </c>
      <c r="AJ46" s="211">
        <v>0</v>
      </c>
      <c r="AK46" s="211">
        <v>154652</v>
      </c>
      <c r="AL46" s="211">
        <v>0</v>
      </c>
      <c r="AM46" s="211">
        <v>16337</v>
      </c>
      <c r="AN46" s="211">
        <v>0</v>
      </c>
    </row>
    <row r="47" spans="3:40" x14ac:dyDescent="0.3">
      <c r="C47" s="211">
        <v>40</v>
      </c>
      <c r="D47" s="211">
        <v>6</v>
      </c>
      <c r="E47" s="211">
        <v>9</v>
      </c>
      <c r="F47" s="211">
        <v>8592</v>
      </c>
      <c r="G47" s="211">
        <v>0</v>
      </c>
      <c r="H47" s="211">
        <v>0</v>
      </c>
      <c r="I47" s="211">
        <v>0</v>
      </c>
      <c r="J47" s="211">
        <v>0</v>
      </c>
      <c r="K47" s="211">
        <v>0</v>
      </c>
      <c r="L47" s="211">
        <v>0</v>
      </c>
      <c r="M47" s="211">
        <v>0</v>
      </c>
      <c r="N47" s="211">
        <v>8592</v>
      </c>
      <c r="O47" s="211">
        <v>0</v>
      </c>
      <c r="P47" s="211">
        <v>0</v>
      </c>
      <c r="Q47" s="211">
        <v>0</v>
      </c>
      <c r="R47" s="211">
        <v>0</v>
      </c>
      <c r="S47" s="211">
        <v>0</v>
      </c>
      <c r="T47" s="211">
        <v>0</v>
      </c>
      <c r="U47" s="211">
        <v>0</v>
      </c>
      <c r="V47" s="211">
        <v>0</v>
      </c>
      <c r="W47" s="211">
        <v>0</v>
      </c>
      <c r="X47" s="211">
        <v>0</v>
      </c>
      <c r="Y47" s="211">
        <v>0</v>
      </c>
      <c r="Z47" s="211">
        <v>0</v>
      </c>
      <c r="AA47" s="211">
        <v>0</v>
      </c>
      <c r="AB47" s="211">
        <v>0</v>
      </c>
      <c r="AC47" s="211">
        <v>0</v>
      </c>
      <c r="AD47" s="211">
        <v>0</v>
      </c>
      <c r="AE47" s="211">
        <v>0</v>
      </c>
      <c r="AF47" s="211">
        <v>0</v>
      </c>
      <c r="AG47" s="211">
        <v>0</v>
      </c>
      <c r="AH47" s="211">
        <v>0</v>
      </c>
      <c r="AI47" s="211">
        <v>0</v>
      </c>
      <c r="AJ47" s="211">
        <v>0</v>
      </c>
      <c r="AK47" s="211">
        <v>0</v>
      </c>
      <c r="AL47" s="211">
        <v>0</v>
      </c>
      <c r="AM47" s="211">
        <v>0</v>
      </c>
      <c r="AN47" s="211">
        <v>0</v>
      </c>
    </row>
    <row r="48" spans="3:40" x14ac:dyDescent="0.3">
      <c r="C48" s="211">
        <v>40</v>
      </c>
      <c r="D48" s="211">
        <v>6</v>
      </c>
      <c r="E48" s="211">
        <v>11</v>
      </c>
      <c r="F48" s="211">
        <v>4765.25</v>
      </c>
      <c r="G48" s="211">
        <v>0</v>
      </c>
      <c r="H48" s="211">
        <v>1681.9166666666667</v>
      </c>
      <c r="I48" s="211">
        <v>0</v>
      </c>
      <c r="J48" s="211">
        <v>0</v>
      </c>
      <c r="K48" s="211">
        <v>3083.3333333333335</v>
      </c>
      <c r="L48" s="211">
        <v>0</v>
      </c>
      <c r="M48" s="211">
        <v>0</v>
      </c>
      <c r="N48" s="211">
        <v>0</v>
      </c>
      <c r="O48" s="211">
        <v>0</v>
      </c>
      <c r="P48" s="211">
        <v>0</v>
      </c>
      <c r="Q48" s="211">
        <v>0</v>
      </c>
      <c r="R48" s="211">
        <v>0</v>
      </c>
      <c r="S48" s="211">
        <v>0</v>
      </c>
      <c r="T48" s="211">
        <v>0</v>
      </c>
      <c r="U48" s="211">
        <v>0</v>
      </c>
      <c r="V48" s="211">
        <v>0</v>
      </c>
      <c r="W48" s="211">
        <v>0</v>
      </c>
      <c r="X48" s="211">
        <v>0</v>
      </c>
      <c r="Y48" s="211">
        <v>0</v>
      </c>
      <c r="Z48" s="211">
        <v>0</v>
      </c>
      <c r="AA48" s="211">
        <v>0</v>
      </c>
      <c r="AB48" s="211">
        <v>0</v>
      </c>
      <c r="AC48" s="211">
        <v>0</v>
      </c>
      <c r="AD48" s="211">
        <v>0</v>
      </c>
      <c r="AE48" s="211">
        <v>0</v>
      </c>
      <c r="AF48" s="211">
        <v>0</v>
      </c>
      <c r="AG48" s="211">
        <v>0</v>
      </c>
      <c r="AH48" s="211">
        <v>0</v>
      </c>
      <c r="AI48" s="211">
        <v>0</v>
      </c>
      <c r="AJ48" s="211">
        <v>0</v>
      </c>
      <c r="AK48" s="211">
        <v>0</v>
      </c>
      <c r="AL48" s="211">
        <v>0</v>
      </c>
      <c r="AM48" s="211">
        <v>0</v>
      </c>
      <c r="AN48" s="211">
        <v>0</v>
      </c>
    </row>
    <row r="49" spans="3:40" x14ac:dyDescent="0.3">
      <c r="C49" s="211">
        <v>40</v>
      </c>
      <c r="D49" s="211">
        <v>7</v>
      </c>
      <c r="E49" s="211">
        <v>1</v>
      </c>
      <c r="F49" s="211">
        <v>34</v>
      </c>
      <c r="G49" s="211">
        <v>0</v>
      </c>
      <c r="H49" s="211">
        <v>5.7</v>
      </c>
      <c r="I49" s="211">
        <v>0</v>
      </c>
      <c r="J49" s="211">
        <v>0</v>
      </c>
      <c r="K49" s="211">
        <v>0</v>
      </c>
      <c r="L49" s="211">
        <v>0</v>
      </c>
      <c r="M49" s="211">
        <v>0</v>
      </c>
      <c r="N49" s="211">
        <v>19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1">
        <v>0</v>
      </c>
      <c r="W49" s="211">
        <v>0</v>
      </c>
      <c r="X49" s="211">
        <v>0</v>
      </c>
      <c r="Y49" s="211">
        <v>0</v>
      </c>
      <c r="Z49" s="211">
        <v>0</v>
      </c>
      <c r="AA49" s="211">
        <v>0</v>
      </c>
      <c r="AB49" s="211">
        <v>0</v>
      </c>
      <c r="AC49" s="211">
        <v>0</v>
      </c>
      <c r="AD49" s="211">
        <v>0</v>
      </c>
      <c r="AE49" s="211">
        <v>0</v>
      </c>
      <c r="AF49" s="211">
        <v>0</v>
      </c>
      <c r="AG49" s="211">
        <v>0</v>
      </c>
      <c r="AH49" s="211">
        <v>3</v>
      </c>
      <c r="AI49" s="211">
        <v>0</v>
      </c>
      <c r="AJ49" s="211">
        <v>0</v>
      </c>
      <c r="AK49" s="211">
        <v>4.3</v>
      </c>
      <c r="AL49" s="211">
        <v>0</v>
      </c>
      <c r="AM49" s="211">
        <v>2</v>
      </c>
      <c r="AN49" s="211">
        <v>0</v>
      </c>
    </row>
    <row r="50" spans="3:40" x14ac:dyDescent="0.3">
      <c r="C50" s="211">
        <v>40</v>
      </c>
      <c r="D50" s="211">
        <v>7</v>
      </c>
      <c r="E50" s="211">
        <v>2</v>
      </c>
      <c r="F50" s="211">
        <v>4202</v>
      </c>
      <c r="G50" s="211">
        <v>0</v>
      </c>
      <c r="H50" s="211">
        <v>584.79999999999995</v>
      </c>
      <c r="I50" s="211">
        <v>0</v>
      </c>
      <c r="J50" s="211">
        <v>0</v>
      </c>
      <c r="K50" s="211">
        <v>0</v>
      </c>
      <c r="L50" s="211">
        <v>0</v>
      </c>
      <c r="M50" s="211">
        <v>0</v>
      </c>
      <c r="N50" s="211">
        <v>2602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1">
        <v>0</v>
      </c>
      <c r="W50" s="211">
        <v>0</v>
      </c>
      <c r="X50" s="211">
        <v>0</v>
      </c>
      <c r="Y50" s="211">
        <v>0</v>
      </c>
      <c r="Z50" s="211">
        <v>0</v>
      </c>
      <c r="AA50" s="211">
        <v>0</v>
      </c>
      <c r="AB50" s="211">
        <v>0</v>
      </c>
      <c r="AC50" s="211">
        <v>0</v>
      </c>
      <c r="AD50" s="211">
        <v>0</v>
      </c>
      <c r="AE50" s="211">
        <v>0</v>
      </c>
      <c r="AF50" s="211">
        <v>0</v>
      </c>
      <c r="AG50" s="211">
        <v>0</v>
      </c>
      <c r="AH50" s="211">
        <v>360</v>
      </c>
      <c r="AI50" s="211">
        <v>0</v>
      </c>
      <c r="AJ50" s="211">
        <v>0</v>
      </c>
      <c r="AK50" s="211">
        <v>551.20000000000005</v>
      </c>
      <c r="AL50" s="211">
        <v>0</v>
      </c>
      <c r="AM50" s="211">
        <v>104</v>
      </c>
      <c r="AN50" s="211">
        <v>0</v>
      </c>
    </row>
    <row r="51" spans="3:40" x14ac:dyDescent="0.3">
      <c r="C51" s="211">
        <v>40</v>
      </c>
      <c r="D51" s="211">
        <v>7</v>
      </c>
      <c r="E51" s="211">
        <v>3</v>
      </c>
      <c r="F51" s="211">
        <v>31</v>
      </c>
      <c r="G51" s="211">
        <v>0</v>
      </c>
      <c r="H51" s="211">
        <v>8</v>
      </c>
      <c r="I51" s="211">
        <v>0</v>
      </c>
      <c r="J51" s="211">
        <v>0</v>
      </c>
      <c r="K51" s="211">
        <v>0</v>
      </c>
      <c r="L51" s="211">
        <v>0</v>
      </c>
      <c r="M51" s="211">
        <v>0</v>
      </c>
      <c r="N51" s="211">
        <v>23</v>
      </c>
      <c r="O51" s="211">
        <v>0</v>
      </c>
      <c r="P51" s="211">
        <v>0</v>
      </c>
      <c r="Q51" s="211">
        <v>0</v>
      </c>
      <c r="R51" s="211">
        <v>0</v>
      </c>
      <c r="S51" s="211">
        <v>0</v>
      </c>
      <c r="T51" s="211">
        <v>0</v>
      </c>
      <c r="U51" s="211">
        <v>0</v>
      </c>
      <c r="V51" s="211">
        <v>0</v>
      </c>
      <c r="W51" s="211">
        <v>0</v>
      </c>
      <c r="X51" s="211">
        <v>0</v>
      </c>
      <c r="Y51" s="211">
        <v>0</v>
      </c>
      <c r="Z51" s="211">
        <v>0</v>
      </c>
      <c r="AA51" s="211">
        <v>0</v>
      </c>
      <c r="AB51" s="211">
        <v>0</v>
      </c>
      <c r="AC51" s="211">
        <v>0</v>
      </c>
      <c r="AD51" s="211">
        <v>0</v>
      </c>
      <c r="AE51" s="211">
        <v>0</v>
      </c>
      <c r="AF51" s="211">
        <v>0</v>
      </c>
      <c r="AG51" s="211">
        <v>0</v>
      </c>
      <c r="AH51" s="211">
        <v>0</v>
      </c>
      <c r="AI51" s="211">
        <v>0</v>
      </c>
      <c r="AJ51" s="211">
        <v>0</v>
      </c>
      <c r="AK51" s="211">
        <v>0</v>
      </c>
      <c r="AL51" s="211">
        <v>0</v>
      </c>
      <c r="AM51" s="211">
        <v>0</v>
      </c>
      <c r="AN51" s="211">
        <v>0</v>
      </c>
    </row>
    <row r="52" spans="3:40" x14ac:dyDescent="0.3">
      <c r="C52" s="211">
        <v>40</v>
      </c>
      <c r="D52" s="211">
        <v>7</v>
      </c>
      <c r="E52" s="211">
        <v>4</v>
      </c>
      <c r="F52" s="211">
        <v>148</v>
      </c>
      <c r="G52" s="211">
        <v>0</v>
      </c>
      <c r="H52" s="211">
        <v>19</v>
      </c>
      <c r="I52" s="211">
        <v>0</v>
      </c>
      <c r="J52" s="211">
        <v>0</v>
      </c>
      <c r="K52" s="211">
        <v>0</v>
      </c>
      <c r="L52" s="211">
        <v>0</v>
      </c>
      <c r="M52" s="211">
        <v>0</v>
      </c>
      <c r="N52" s="211">
        <v>103</v>
      </c>
      <c r="O52" s="211">
        <v>0</v>
      </c>
      <c r="P52" s="211">
        <v>0</v>
      </c>
      <c r="Q52" s="211">
        <v>0</v>
      </c>
      <c r="R52" s="211">
        <v>0</v>
      </c>
      <c r="S52" s="211">
        <v>0</v>
      </c>
      <c r="T52" s="211">
        <v>0</v>
      </c>
      <c r="U52" s="211">
        <v>0</v>
      </c>
      <c r="V52" s="211">
        <v>0</v>
      </c>
      <c r="W52" s="211">
        <v>0</v>
      </c>
      <c r="X52" s="211">
        <v>0</v>
      </c>
      <c r="Y52" s="211">
        <v>0</v>
      </c>
      <c r="Z52" s="211">
        <v>0</v>
      </c>
      <c r="AA52" s="211">
        <v>0</v>
      </c>
      <c r="AB52" s="211">
        <v>0</v>
      </c>
      <c r="AC52" s="211">
        <v>0</v>
      </c>
      <c r="AD52" s="211">
        <v>0</v>
      </c>
      <c r="AE52" s="211">
        <v>0</v>
      </c>
      <c r="AF52" s="211">
        <v>0</v>
      </c>
      <c r="AG52" s="211">
        <v>0</v>
      </c>
      <c r="AH52" s="211">
        <v>0</v>
      </c>
      <c r="AI52" s="211">
        <v>0</v>
      </c>
      <c r="AJ52" s="211">
        <v>0</v>
      </c>
      <c r="AK52" s="211">
        <v>26</v>
      </c>
      <c r="AL52" s="211">
        <v>0</v>
      </c>
      <c r="AM52" s="211">
        <v>0</v>
      </c>
      <c r="AN52" s="211">
        <v>0</v>
      </c>
    </row>
    <row r="53" spans="3:40" x14ac:dyDescent="0.3">
      <c r="C53" s="211">
        <v>40</v>
      </c>
      <c r="D53" s="211">
        <v>7</v>
      </c>
      <c r="E53" s="211">
        <v>6</v>
      </c>
      <c r="F53" s="211">
        <v>1540949</v>
      </c>
      <c r="G53" s="211">
        <v>0</v>
      </c>
      <c r="H53" s="211">
        <v>506855</v>
      </c>
      <c r="I53" s="211">
        <v>0</v>
      </c>
      <c r="J53" s="211">
        <v>0</v>
      </c>
      <c r="K53" s="211">
        <v>0</v>
      </c>
      <c r="L53" s="211">
        <v>0</v>
      </c>
      <c r="M53" s="211">
        <v>0</v>
      </c>
      <c r="N53" s="211">
        <v>726691</v>
      </c>
      <c r="O53" s="211">
        <v>0</v>
      </c>
      <c r="P53" s="211">
        <v>0</v>
      </c>
      <c r="Q53" s="211">
        <v>0</v>
      </c>
      <c r="R53" s="211">
        <v>0</v>
      </c>
      <c r="S53" s="211">
        <v>0</v>
      </c>
      <c r="T53" s="211">
        <v>0</v>
      </c>
      <c r="U53" s="211">
        <v>0</v>
      </c>
      <c r="V53" s="211">
        <v>0</v>
      </c>
      <c r="W53" s="211">
        <v>0</v>
      </c>
      <c r="X53" s="211">
        <v>0</v>
      </c>
      <c r="Y53" s="211">
        <v>0</v>
      </c>
      <c r="Z53" s="211">
        <v>0</v>
      </c>
      <c r="AA53" s="211">
        <v>0</v>
      </c>
      <c r="AB53" s="211">
        <v>0</v>
      </c>
      <c r="AC53" s="211">
        <v>0</v>
      </c>
      <c r="AD53" s="211">
        <v>0</v>
      </c>
      <c r="AE53" s="211">
        <v>0</v>
      </c>
      <c r="AF53" s="211">
        <v>0</v>
      </c>
      <c r="AG53" s="211">
        <v>0</v>
      </c>
      <c r="AH53" s="211">
        <v>71220</v>
      </c>
      <c r="AI53" s="211">
        <v>0</v>
      </c>
      <c r="AJ53" s="211">
        <v>0</v>
      </c>
      <c r="AK53" s="211">
        <v>201282</v>
      </c>
      <c r="AL53" s="211">
        <v>0</v>
      </c>
      <c r="AM53" s="211">
        <v>34901</v>
      </c>
      <c r="AN53" s="211">
        <v>0</v>
      </c>
    </row>
    <row r="54" spans="3:40" x14ac:dyDescent="0.3">
      <c r="C54" s="211">
        <v>40</v>
      </c>
      <c r="D54" s="211">
        <v>7</v>
      </c>
      <c r="E54" s="211">
        <v>9</v>
      </c>
      <c r="F54" s="211">
        <v>476514</v>
      </c>
      <c r="G54" s="211">
        <v>0</v>
      </c>
      <c r="H54" s="211">
        <v>191478</v>
      </c>
      <c r="I54" s="211">
        <v>0</v>
      </c>
      <c r="J54" s="211">
        <v>0</v>
      </c>
      <c r="K54" s="211">
        <v>0</v>
      </c>
      <c r="L54" s="211">
        <v>0</v>
      </c>
      <c r="M54" s="211">
        <v>0</v>
      </c>
      <c r="N54" s="211">
        <v>209554</v>
      </c>
      <c r="O54" s="211">
        <v>0</v>
      </c>
      <c r="P54" s="211">
        <v>0</v>
      </c>
      <c r="Q54" s="211">
        <v>0</v>
      </c>
      <c r="R54" s="211">
        <v>0</v>
      </c>
      <c r="S54" s="211">
        <v>0</v>
      </c>
      <c r="T54" s="211">
        <v>0</v>
      </c>
      <c r="U54" s="211">
        <v>0</v>
      </c>
      <c r="V54" s="211">
        <v>0</v>
      </c>
      <c r="W54" s="211">
        <v>0</v>
      </c>
      <c r="X54" s="211">
        <v>0</v>
      </c>
      <c r="Y54" s="211">
        <v>0</v>
      </c>
      <c r="Z54" s="211">
        <v>0</v>
      </c>
      <c r="AA54" s="211">
        <v>0</v>
      </c>
      <c r="AB54" s="211">
        <v>0</v>
      </c>
      <c r="AC54" s="211">
        <v>0</v>
      </c>
      <c r="AD54" s="211">
        <v>0</v>
      </c>
      <c r="AE54" s="211">
        <v>0</v>
      </c>
      <c r="AF54" s="211">
        <v>0</v>
      </c>
      <c r="AG54" s="211">
        <v>0</v>
      </c>
      <c r="AH54" s="211">
        <v>20060</v>
      </c>
      <c r="AI54" s="211">
        <v>0</v>
      </c>
      <c r="AJ54" s="211">
        <v>0</v>
      </c>
      <c r="AK54" s="211">
        <v>48222</v>
      </c>
      <c r="AL54" s="211">
        <v>0</v>
      </c>
      <c r="AM54" s="211">
        <v>7200</v>
      </c>
      <c r="AN54" s="211">
        <v>0</v>
      </c>
    </row>
    <row r="55" spans="3:40" x14ac:dyDescent="0.3">
      <c r="C55" s="211">
        <v>40</v>
      </c>
      <c r="D55" s="211">
        <v>7</v>
      </c>
      <c r="E55" s="211">
        <v>11</v>
      </c>
      <c r="F55" s="211">
        <v>4765.25</v>
      </c>
      <c r="G55" s="211">
        <v>0</v>
      </c>
      <c r="H55" s="211">
        <v>1681.9166666666667</v>
      </c>
      <c r="I55" s="211">
        <v>0</v>
      </c>
      <c r="J55" s="211">
        <v>0</v>
      </c>
      <c r="K55" s="211">
        <v>3083.3333333333335</v>
      </c>
      <c r="L55" s="211">
        <v>0</v>
      </c>
      <c r="M55" s="211">
        <v>0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  <c r="V55" s="211">
        <v>0</v>
      </c>
      <c r="W55" s="211">
        <v>0</v>
      </c>
      <c r="X55" s="211">
        <v>0</v>
      </c>
      <c r="Y55" s="211">
        <v>0</v>
      </c>
      <c r="Z55" s="211">
        <v>0</v>
      </c>
      <c r="AA55" s="211">
        <v>0</v>
      </c>
      <c r="AB55" s="211">
        <v>0</v>
      </c>
      <c r="AC55" s="211">
        <v>0</v>
      </c>
      <c r="AD55" s="211">
        <v>0</v>
      </c>
      <c r="AE55" s="211">
        <v>0</v>
      </c>
      <c r="AF55" s="211">
        <v>0</v>
      </c>
      <c r="AG55" s="211">
        <v>0</v>
      </c>
      <c r="AH55" s="211">
        <v>0</v>
      </c>
      <c r="AI55" s="211">
        <v>0</v>
      </c>
      <c r="AJ55" s="211">
        <v>0</v>
      </c>
      <c r="AK55" s="211">
        <v>0</v>
      </c>
      <c r="AL55" s="211">
        <v>0</v>
      </c>
      <c r="AM55" s="211">
        <v>0</v>
      </c>
      <c r="AN55" s="21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55" t="s">
        <v>1430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</row>
    <row r="2" spans="1:19" ht="14.4" customHeight="1" thickBot="1" x14ac:dyDescent="0.35">
      <c r="A2" s="215" t="s">
        <v>255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1" t="s">
        <v>114</v>
      </c>
      <c r="B3" s="202">
        <f>SUBTOTAL(9,B6:B1048576)</f>
        <v>19627486</v>
      </c>
      <c r="C3" s="203">
        <f t="shared" ref="C3:R3" si="0">SUBTOTAL(9,C6:C1048576)</f>
        <v>1</v>
      </c>
      <c r="D3" s="203">
        <f t="shared" si="0"/>
        <v>18008514</v>
      </c>
      <c r="E3" s="203">
        <f t="shared" si="0"/>
        <v>0.91751506025784457</v>
      </c>
      <c r="F3" s="203">
        <f t="shared" si="0"/>
        <v>19100686</v>
      </c>
      <c r="G3" s="204">
        <f>IF(B3&lt;&gt;0,F3/B3,"")</f>
        <v>0.97316008784823482</v>
      </c>
      <c r="H3" s="205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6" t="str">
        <f>IF(H3&lt;&gt;0,L3/H3,"")</f>
        <v/>
      </c>
      <c r="N3" s="202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56" t="s">
        <v>86</v>
      </c>
      <c r="B4" s="357" t="s">
        <v>87</v>
      </c>
      <c r="C4" s="358"/>
      <c r="D4" s="358"/>
      <c r="E4" s="358"/>
      <c r="F4" s="358"/>
      <c r="G4" s="359"/>
      <c r="H4" s="357" t="s">
        <v>88</v>
      </c>
      <c r="I4" s="358"/>
      <c r="J4" s="358"/>
      <c r="K4" s="358"/>
      <c r="L4" s="358"/>
      <c r="M4" s="359"/>
      <c r="N4" s="357" t="s">
        <v>89</v>
      </c>
      <c r="O4" s="358"/>
      <c r="P4" s="358"/>
      <c r="Q4" s="358"/>
      <c r="R4" s="358"/>
      <c r="S4" s="359"/>
    </row>
    <row r="5" spans="1:19" ht="14.4" customHeight="1" thickBot="1" x14ac:dyDescent="0.35">
      <c r="A5" s="498"/>
      <c r="B5" s="499">
        <v>2012</v>
      </c>
      <c r="C5" s="500"/>
      <c r="D5" s="500">
        <v>2013</v>
      </c>
      <c r="E5" s="500"/>
      <c r="F5" s="500">
        <v>2014</v>
      </c>
      <c r="G5" s="501" t="s">
        <v>2</v>
      </c>
      <c r="H5" s="499">
        <v>2012</v>
      </c>
      <c r="I5" s="500"/>
      <c r="J5" s="500">
        <v>2013</v>
      </c>
      <c r="K5" s="500"/>
      <c r="L5" s="500">
        <v>2014</v>
      </c>
      <c r="M5" s="501" t="s">
        <v>2</v>
      </c>
      <c r="N5" s="499">
        <v>2012</v>
      </c>
      <c r="O5" s="500"/>
      <c r="P5" s="500">
        <v>2013</v>
      </c>
      <c r="Q5" s="500"/>
      <c r="R5" s="500">
        <v>2014</v>
      </c>
      <c r="S5" s="501" t="s">
        <v>2</v>
      </c>
    </row>
    <row r="6" spans="1:19" ht="14.4" customHeight="1" thickBot="1" x14ac:dyDescent="0.35">
      <c r="A6" s="504" t="s">
        <v>1426</v>
      </c>
      <c r="B6" s="502">
        <v>19627486</v>
      </c>
      <c r="C6" s="503">
        <v>1</v>
      </c>
      <c r="D6" s="502">
        <v>18008514</v>
      </c>
      <c r="E6" s="503">
        <v>0.91751506025784457</v>
      </c>
      <c r="F6" s="502">
        <v>19100686</v>
      </c>
      <c r="G6" s="283">
        <v>0.97316008784823482</v>
      </c>
      <c r="H6" s="502"/>
      <c r="I6" s="503"/>
      <c r="J6" s="502"/>
      <c r="K6" s="503"/>
      <c r="L6" s="502"/>
      <c r="M6" s="283"/>
      <c r="N6" s="502"/>
      <c r="O6" s="503"/>
      <c r="P6" s="502"/>
      <c r="Q6" s="503"/>
      <c r="R6" s="502"/>
      <c r="S6" s="284"/>
    </row>
    <row r="7" spans="1:19" ht="14.4" customHeight="1" x14ac:dyDescent="0.3">
      <c r="A7" s="505" t="s">
        <v>1427</v>
      </c>
    </row>
    <row r="8" spans="1:19" ht="14.4" customHeight="1" x14ac:dyDescent="0.3">
      <c r="A8" s="506" t="s">
        <v>1428</v>
      </c>
    </row>
    <row r="9" spans="1:19" ht="14.4" customHeight="1" x14ac:dyDescent="0.3">
      <c r="A9" s="505" t="s">
        <v>1429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7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6" bestFit="1" customWidth="1"/>
    <col min="2" max="2" width="2.109375" style="116" bestFit="1" customWidth="1"/>
    <col min="3" max="3" width="8" style="116" bestFit="1" customWidth="1"/>
    <col min="4" max="4" width="50.88671875" style="116" bestFit="1" customWidth="1"/>
    <col min="5" max="6" width="11.109375" style="192" customWidth="1"/>
    <col min="7" max="8" width="9.33203125" style="116" hidden="1" customWidth="1"/>
    <col min="9" max="10" width="11.109375" style="192" customWidth="1"/>
    <col min="11" max="12" width="9.33203125" style="116" hidden="1" customWidth="1"/>
    <col min="13" max="14" width="11.109375" style="192" customWidth="1"/>
    <col min="15" max="15" width="11.109375" style="195" customWidth="1"/>
    <col min="16" max="16" width="11.109375" style="192" customWidth="1"/>
    <col min="17" max="16384" width="8.88671875" style="116"/>
  </cols>
  <sheetData>
    <row r="1" spans="1:16" ht="18.600000000000001" customHeight="1" thickBot="1" x14ac:dyDescent="0.4">
      <c r="A1" s="298" t="s">
        <v>1557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14.4" customHeight="1" thickBot="1" x14ac:dyDescent="0.35">
      <c r="A2" s="215" t="s">
        <v>255</v>
      </c>
      <c r="B2" s="117"/>
      <c r="C2" s="117"/>
      <c r="D2" s="117"/>
      <c r="E2" s="209"/>
      <c r="F2" s="209"/>
      <c r="G2" s="117"/>
      <c r="H2" s="117"/>
      <c r="I2" s="209"/>
      <c r="J2" s="209"/>
      <c r="K2" s="117"/>
      <c r="L2" s="117"/>
      <c r="M2" s="209"/>
      <c r="N2" s="209"/>
      <c r="O2" s="210"/>
      <c r="P2" s="209"/>
    </row>
    <row r="3" spans="1:16" ht="14.4" customHeight="1" thickBot="1" x14ac:dyDescent="0.35">
      <c r="D3" s="73" t="s">
        <v>114</v>
      </c>
      <c r="E3" s="88">
        <f t="shared" ref="E3:N3" si="0">SUBTOTAL(9,E6:E1048576)</f>
        <v>91859</v>
      </c>
      <c r="F3" s="89">
        <f t="shared" si="0"/>
        <v>19627486</v>
      </c>
      <c r="G3" s="66"/>
      <c r="H3" s="66"/>
      <c r="I3" s="89">
        <f t="shared" si="0"/>
        <v>85014</v>
      </c>
      <c r="J3" s="89">
        <f t="shared" si="0"/>
        <v>18008514</v>
      </c>
      <c r="K3" s="66"/>
      <c r="L3" s="66"/>
      <c r="M3" s="89">
        <f t="shared" si="0"/>
        <v>86991</v>
      </c>
      <c r="N3" s="89">
        <f t="shared" si="0"/>
        <v>19100686</v>
      </c>
      <c r="O3" s="67">
        <f>IF(F3=0,0,N3/F3)</f>
        <v>0.97316008784823482</v>
      </c>
      <c r="P3" s="90">
        <f>IF(M3=0,0,N3/M3)</f>
        <v>219.5708291662356</v>
      </c>
    </row>
    <row r="4" spans="1:16" ht="14.4" customHeight="1" x14ac:dyDescent="0.3">
      <c r="A4" s="361" t="s">
        <v>82</v>
      </c>
      <c r="B4" s="362" t="s">
        <v>83</v>
      </c>
      <c r="C4" s="363" t="s">
        <v>84</v>
      </c>
      <c r="D4" s="364" t="s">
        <v>57</v>
      </c>
      <c r="E4" s="365">
        <v>2012</v>
      </c>
      <c r="F4" s="366"/>
      <c r="G4" s="87"/>
      <c r="H4" s="87"/>
      <c r="I4" s="365">
        <v>2013</v>
      </c>
      <c r="J4" s="366"/>
      <c r="K4" s="87"/>
      <c r="L4" s="87"/>
      <c r="M4" s="365">
        <v>2014</v>
      </c>
      <c r="N4" s="366"/>
      <c r="O4" s="367" t="s">
        <v>2</v>
      </c>
      <c r="P4" s="360" t="s">
        <v>85</v>
      </c>
    </row>
    <row r="5" spans="1:16" ht="14.4" customHeight="1" thickBot="1" x14ac:dyDescent="0.35">
      <c r="A5" s="507"/>
      <c r="B5" s="508"/>
      <c r="C5" s="509"/>
      <c r="D5" s="510"/>
      <c r="E5" s="511" t="s">
        <v>59</v>
      </c>
      <c r="F5" s="512" t="s">
        <v>14</v>
      </c>
      <c r="G5" s="513"/>
      <c r="H5" s="513"/>
      <c r="I5" s="511" t="s">
        <v>59</v>
      </c>
      <c r="J5" s="512" t="s">
        <v>14</v>
      </c>
      <c r="K5" s="513"/>
      <c r="L5" s="513"/>
      <c r="M5" s="511" t="s">
        <v>59</v>
      </c>
      <c r="N5" s="512" t="s">
        <v>14</v>
      </c>
      <c r="O5" s="514"/>
      <c r="P5" s="515"/>
    </row>
    <row r="6" spans="1:16" ht="14.4" customHeight="1" x14ac:dyDescent="0.3">
      <c r="A6" s="412" t="s">
        <v>1431</v>
      </c>
      <c r="B6" s="413" t="s">
        <v>1432</v>
      </c>
      <c r="C6" s="413" t="s">
        <v>1433</v>
      </c>
      <c r="D6" s="413" t="s">
        <v>1434</v>
      </c>
      <c r="E6" s="416">
        <v>230</v>
      </c>
      <c r="F6" s="416">
        <v>36340</v>
      </c>
      <c r="G6" s="413">
        <v>1</v>
      </c>
      <c r="H6" s="413">
        <v>158</v>
      </c>
      <c r="I6" s="416">
        <v>278</v>
      </c>
      <c r="J6" s="416">
        <v>44202</v>
      </c>
      <c r="K6" s="413">
        <v>1.2163456246560265</v>
      </c>
      <c r="L6" s="413">
        <v>159</v>
      </c>
      <c r="M6" s="416">
        <v>282</v>
      </c>
      <c r="N6" s="416">
        <v>45011</v>
      </c>
      <c r="O6" s="435">
        <v>1.2386075949367088</v>
      </c>
      <c r="P6" s="417">
        <v>159.61347517730496</v>
      </c>
    </row>
    <row r="7" spans="1:16" ht="14.4" customHeight="1" x14ac:dyDescent="0.3">
      <c r="A7" s="418" t="s">
        <v>1431</v>
      </c>
      <c r="B7" s="419" t="s">
        <v>1432</v>
      </c>
      <c r="C7" s="419" t="s">
        <v>1435</v>
      </c>
      <c r="D7" s="419" t="s">
        <v>1436</v>
      </c>
      <c r="E7" s="422">
        <v>3157</v>
      </c>
      <c r="F7" s="422">
        <v>381997</v>
      </c>
      <c r="G7" s="419">
        <v>1</v>
      </c>
      <c r="H7" s="419">
        <v>121</v>
      </c>
      <c r="I7" s="422">
        <v>2906</v>
      </c>
      <c r="J7" s="422">
        <v>354532</v>
      </c>
      <c r="K7" s="419">
        <v>0.92810152959316439</v>
      </c>
      <c r="L7" s="419">
        <v>122</v>
      </c>
      <c r="M7" s="422">
        <v>3512</v>
      </c>
      <c r="N7" s="422">
        <v>432770</v>
      </c>
      <c r="O7" s="443">
        <v>1.1329146563978252</v>
      </c>
      <c r="P7" s="423">
        <v>123.22608200455581</v>
      </c>
    </row>
    <row r="8" spans="1:16" ht="14.4" customHeight="1" x14ac:dyDescent="0.3">
      <c r="A8" s="418" t="s">
        <v>1431</v>
      </c>
      <c r="B8" s="419" t="s">
        <v>1432</v>
      </c>
      <c r="C8" s="419" t="s">
        <v>1437</v>
      </c>
      <c r="D8" s="419" t="s">
        <v>1438</v>
      </c>
      <c r="E8" s="422">
        <v>3457</v>
      </c>
      <c r="F8" s="422">
        <v>217791</v>
      </c>
      <c r="G8" s="419">
        <v>1</v>
      </c>
      <c r="H8" s="419">
        <v>63</v>
      </c>
      <c r="I8" s="422">
        <v>2916</v>
      </c>
      <c r="J8" s="422">
        <v>186624</v>
      </c>
      <c r="K8" s="419">
        <v>0.85689491301293441</v>
      </c>
      <c r="L8" s="419">
        <v>64</v>
      </c>
      <c r="M8" s="422">
        <v>2908</v>
      </c>
      <c r="N8" s="422">
        <v>187772</v>
      </c>
      <c r="O8" s="443">
        <v>0.86216602155277311</v>
      </c>
      <c r="P8" s="423">
        <v>64.570839064649249</v>
      </c>
    </row>
    <row r="9" spans="1:16" ht="14.4" customHeight="1" x14ac:dyDescent="0.3">
      <c r="A9" s="418" t="s">
        <v>1431</v>
      </c>
      <c r="B9" s="419" t="s">
        <v>1432</v>
      </c>
      <c r="C9" s="419" t="s">
        <v>1439</v>
      </c>
      <c r="D9" s="419" t="s">
        <v>1440</v>
      </c>
      <c r="E9" s="422">
        <v>12</v>
      </c>
      <c r="F9" s="422">
        <v>2136</v>
      </c>
      <c r="G9" s="419">
        <v>1</v>
      </c>
      <c r="H9" s="419">
        <v>178</v>
      </c>
      <c r="I9" s="422">
        <v>13</v>
      </c>
      <c r="J9" s="422">
        <v>2340</v>
      </c>
      <c r="K9" s="419">
        <v>1.095505617977528</v>
      </c>
      <c r="L9" s="419">
        <v>180</v>
      </c>
      <c r="M9" s="422">
        <v>21</v>
      </c>
      <c r="N9" s="422">
        <v>3834</v>
      </c>
      <c r="O9" s="443">
        <v>1.7949438202247192</v>
      </c>
      <c r="P9" s="423">
        <v>182.57142857142858</v>
      </c>
    </row>
    <row r="10" spans="1:16" ht="14.4" customHeight="1" x14ac:dyDescent="0.3">
      <c r="A10" s="418" t="s">
        <v>1431</v>
      </c>
      <c r="B10" s="419" t="s">
        <v>1432</v>
      </c>
      <c r="C10" s="419" t="s">
        <v>1441</v>
      </c>
      <c r="D10" s="419" t="s">
        <v>1442</v>
      </c>
      <c r="E10" s="422">
        <v>1156</v>
      </c>
      <c r="F10" s="422">
        <v>250852</v>
      </c>
      <c r="G10" s="419">
        <v>1</v>
      </c>
      <c r="H10" s="419">
        <v>217</v>
      </c>
      <c r="I10" s="422">
        <v>1085</v>
      </c>
      <c r="J10" s="422">
        <v>237615</v>
      </c>
      <c r="K10" s="419">
        <v>0.94723183391003463</v>
      </c>
      <c r="L10" s="419">
        <v>219</v>
      </c>
      <c r="M10" s="422">
        <v>1255</v>
      </c>
      <c r="N10" s="422">
        <v>277218</v>
      </c>
      <c r="O10" s="443">
        <v>1.1051057994355238</v>
      </c>
      <c r="P10" s="423">
        <v>220.89083665338646</v>
      </c>
    </row>
    <row r="11" spans="1:16" ht="14.4" customHeight="1" x14ac:dyDescent="0.3">
      <c r="A11" s="418" t="s">
        <v>1431</v>
      </c>
      <c r="B11" s="419" t="s">
        <v>1432</v>
      </c>
      <c r="C11" s="419" t="s">
        <v>1443</v>
      </c>
      <c r="D11" s="419" t="s">
        <v>1444</v>
      </c>
      <c r="E11" s="422">
        <v>253</v>
      </c>
      <c r="F11" s="422">
        <v>21252</v>
      </c>
      <c r="G11" s="419">
        <v>1</v>
      </c>
      <c r="H11" s="419">
        <v>84</v>
      </c>
      <c r="I11" s="422">
        <v>281</v>
      </c>
      <c r="J11" s="422">
        <v>23604</v>
      </c>
      <c r="K11" s="419">
        <v>1.1106719367588933</v>
      </c>
      <c r="L11" s="419">
        <v>84</v>
      </c>
      <c r="M11" s="422">
        <v>253</v>
      </c>
      <c r="N11" s="422">
        <v>21410</v>
      </c>
      <c r="O11" s="443">
        <v>1.007434594391116</v>
      </c>
      <c r="P11" s="423">
        <v>84.62450592885375</v>
      </c>
    </row>
    <row r="12" spans="1:16" ht="14.4" customHeight="1" x14ac:dyDescent="0.3">
      <c r="A12" s="418" t="s">
        <v>1431</v>
      </c>
      <c r="B12" s="419" t="s">
        <v>1432</v>
      </c>
      <c r="C12" s="419" t="s">
        <v>1445</v>
      </c>
      <c r="D12" s="419" t="s">
        <v>1446</v>
      </c>
      <c r="E12" s="422">
        <v>102</v>
      </c>
      <c r="F12" s="422">
        <v>29478</v>
      </c>
      <c r="G12" s="419">
        <v>1</v>
      </c>
      <c r="H12" s="419">
        <v>289</v>
      </c>
      <c r="I12" s="422">
        <v>73</v>
      </c>
      <c r="J12" s="422">
        <v>21170</v>
      </c>
      <c r="K12" s="419">
        <v>0.71816269760499352</v>
      </c>
      <c r="L12" s="419">
        <v>290</v>
      </c>
      <c r="M12" s="422">
        <v>70</v>
      </c>
      <c r="N12" s="422">
        <v>20341</v>
      </c>
      <c r="O12" s="443">
        <v>0.69004002985277157</v>
      </c>
      <c r="P12" s="423">
        <v>290.58571428571429</v>
      </c>
    </row>
    <row r="13" spans="1:16" ht="14.4" customHeight="1" x14ac:dyDescent="0.3">
      <c r="A13" s="418" t="s">
        <v>1431</v>
      </c>
      <c r="B13" s="419" t="s">
        <v>1432</v>
      </c>
      <c r="C13" s="419" t="s">
        <v>1447</v>
      </c>
      <c r="D13" s="419" t="s">
        <v>1448</v>
      </c>
      <c r="E13" s="422">
        <v>510</v>
      </c>
      <c r="F13" s="422">
        <v>593640</v>
      </c>
      <c r="G13" s="419">
        <v>1</v>
      </c>
      <c r="H13" s="419">
        <v>1164</v>
      </c>
      <c r="I13" s="422">
        <v>778</v>
      </c>
      <c r="J13" s="422">
        <v>906370</v>
      </c>
      <c r="K13" s="419">
        <v>1.5268007546661275</v>
      </c>
      <c r="L13" s="419">
        <v>1165</v>
      </c>
      <c r="M13" s="422">
        <v>1062</v>
      </c>
      <c r="N13" s="422">
        <v>1239048</v>
      </c>
      <c r="O13" s="443">
        <v>2.0872043662825956</v>
      </c>
      <c r="P13" s="423">
        <v>1166.7118644067796</v>
      </c>
    </row>
    <row r="14" spans="1:16" ht="14.4" customHeight="1" x14ac:dyDescent="0.3">
      <c r="A14" s="418" t="s">
        <v>1431</v>
      </c>
      <c r="B14" s="419" t="s">
        <v>1432</v>
      </c>
      <c r="C14" s="419" t="s">
        <v>1449</v>
      </c>
      <c r="D14" s="419" t="s">
        <v>1450</v>
      </c>
      <c r="E14" s="422"/>
      <c r="F14" s="422"/>
      <c r="G14" s="419"/>
      <c r="H14" s="419"/>
      <c r="I14" s="422">
        <v>1</v>
      </c>
      <c r="J14" s="422">
        <v>63</v>
      </c>
      <c r="K14" s="419"/>
      <c r="L14" s="419">
        <v>63</v>
      </c>
      <c r="M14" s="422"/>
      <c r="N14" s="422"/>
      <c r="O14" s="443"/>
      <c r="P14" s="423"/>
    </row>
    <row r="15" spans="1:16" ht="14.4" customHeight="1" x14ac:dyDescent="0.3">
      <c r="A15" s="418" t="s">
        <v>1431</v>
      </c>
      <c r="B15" s="419" t="s">
        <v>1432</v>
      </c>
      <c r="C15" s="419" t="s">
        <v>1451</v>
      </c>
      <c r="D15" s="419" t="s">
        <v>1452</v>
      </c>
      <c r="E15" s="422">
        <v>11059</v>
      </c>
      <c r="F15" s="422">
        <v>431301</v>
      </c>
      <c r="G15" s="419">
        <v>1</v>
      </c>
      <c r="H15" s="419">
        <v>39</v>
      </c>
      <c r="I15" s="422">
        <v>11255</v>
      </c>
      <c r="J15" s="422">
        <v>438945</v>
      </c>
      <c r="K15" s="419">
        <v>1.0177231214395515</v>
      </c>
      <c r="L15" s="419">
        <v>39</v>
      </c>
      <c r="M15" s="422">
        <v>10928</v>
      </c>
      <c r="N15" s="422">
        <v>432648</v>
      </c>
      <c r="O15" s="443">
        <v>1.0031231089192931</v>
      </c>
      <c r="P15" s="423">
        <v>39.590775988286971</v>
      </c>
    </row>
    <row r="16" spans="1:16" ht="14.4" customHeight="1" x14ac:dyDescent="0.3">
      <c r="A16" s="418" t="s">
        <v>1431</v>
      </c>
      <c r="B16" s="419" t="s">
        <v>1432</v>
      </c>
      <c r="C16" s="419" t="s">
        <v>1453</v>
      </c>
      <c r="D16" s="419" t="s">
        <v>1454</v>
      </c>
      <c r="E16" s="422">
        <v>6</v>
      </c>
      <c r="F16" s="422">
        <v>2424</v>
      </c>
      <c r="G16" s="419">
        <v>1</v>
      </c>
      <c r="H16" s="419">
        <v>404</v>
      </c>
      <c r="I16" s="422"/>
      <c r="J16" s="422"/>
      <c r="K16" s="419"/>
      <c r="L16" s="419"/>
      <c r="M16" s="422"/>
      <c r="N16" s="422"/>
      <c r="O16" s="443"/>
      <c r="P16" s="423"/>
    </row>
    <row r="17" spans="1:16" ht="14.4" customHeight="1" x14ac:dyDescent="0.3">
      <c r="A17" s="418" t="s">
        <v>1431</v>
      </c>
      <c r="B17" s="419" t="s">
        <v>1432</v>
      </c>
      <c r="C17" s="419" t="s">
        <v>1455</v>
      </c>
      <c r="D17" s="419" t="s">
        <v>1456</v>
      </c>
      <c r="E17" s="422">
        <v>1522</v>
      </c>
      <c r="F17" s="422">
        <v>581404</v>
      </c>
      <c r="G17" s="419">
        <v>1</v>
      </c>
      <c r="H17" s="419">
        <v>382</v>
      </c>
      <c r="I17" s="422">
        <v>1217</v>
      </c>
      <c r="J17" s="422">
        <v>464894</v>
      </c>
      <c r="K17" s="419">
        <v>0.79960578186596587</v>
      </c>
      <c r="L17" s="419">
        <v>382</v>
      </c>
      <c r="M17" s="422">
        <v>1146</v>
      </c>
      <c r="N17" s="422">
        <v>438461</v>
      </c>
      <c r="O17" s="443">
        <v>0.75414169837152822</v>
      </c>
      <c r="P17" s="423">
        <v>382.60122164048863</v>
      </c>
    </row>
    <row r="18" spans="1:16" ht="14.4" customHeight="1" x14ac:dyDescent="0.3">
      <c r="A18" s="418" t="s">
        <v>1431</v>
      </c>
      <c r="B18" s="419" t="s">
        <v>1432</v>
      </c>
      <c r="C18" s="419" t="s">
        <v>1457</v>
      </c>
      <c r="D18" s="419" t="s">
        <v>1458</v>
      </c>
      <c r="E18" s="422">
        <v>2966</v>
      </c>
      <c r="F18" s="422">
        <v>106776</v>
      </c>
      <c r="G18" s="419">
        <v>1</v>
      </c>
      <c r="H18" s="419">
        <v>36</v>
      </c>
      <c r="I18" s="422">
        <v>2206</v>
      </c>
      <c r="J18" s="422">
        <v>81622</v>
      </c>
      <c r="K18" s="419">
        <v>0.76442271671536677</v>
      </c>
      <c r="L18" s="419">
        <v>37</v>
      </c>
      <c r="M18" s="422">
        <v>2251</v>
      </c>
      <c r="N18" s="422">
        <v>83287</v>
      </c>
      <c r="O18" s="443">
        <v>0.78001610848879899</v>
      </c>
      <c r="P18" s="423">
        <v>37</v>
      </c>
    </row>
    <row r="19" spans="1:16" ht="14.4" customHeight="1" x14ac:dyDescent="0.3">
      <c r="A19" s="418" t="s">
        <v>1431</v>
      </c>
      <c r="B19" s="419" t="s">
        <v>1432</v>
      </c>
      <c r="C19" s="419" t="s">
        <v>1459</v>
      </c>
      <c r="D19" s="419" t="s">
        <v>1460</v>
      </c>
      <c r="E19" s="422">
        <v>572</v>
      </c>
      <c r="F19" s="422">
        <v>49192</v>
      </c>
      <c r="G19" s="419">
        <v>1</v>
      </c>
      <c r="H19" s="419">
        <v>86</v>
      </c>
      <c r="I19" s="422">
        <v>507</v>
      </c>
      <c r="J19" s="422">
        <v>43602</v>
      </c>
      <c r="K19" s="419">
        <v>0.88636363636363635</v>
      </c>
      <c r="L19" s="419">
        <v>86</v>
      </c>
      <c r="M19" s="422">
        <v>480</v>
      </c>
      <c r="N19" s="422">
        <v>41900</v>
      </c>
      <c r="O19" s="443">
        <v>0.85176451455521218</v>
      </c>
      <c r="P19" s="423">
        <v>87.291666666666671</v>
      </c>
    </row>
    <row r="20" spans="1:16" ht="14.4" customHeight="1" x14ac:dyDescent="0.3">
      <c r="A20" s="418" t="s">
        <v>1431</v>
      </c>
      <c r="B20" s="419" t="s">
        <v>1432</v>
      </c>
      <c r="C20" s="419" t="s">
        <v>1461</v>
      </c>
      <c r="D20" s="419" t="s">
        <v>1462</v>
      </c>
      <c r="E20" s="422">
        <v>3475</v>
      </c>
      <c r="F20" s="422">
        <v>1542900</v>
      </c>
      <c r="G20" s="419">
        <v>1</v>
      </c>
      <c r="H20" s="419">
        <v>444</v>
      </c>
      <c r="I20" s="422">
        <v>3125</v>
      </c>
      <c r="J20" s="422">
        <v>1387500</v>
      </c>
      <c r="K20" s="419">
        <v>0.89928057553956831</v>
      </c>
      <c r="L20" s="419">
        <v>444</v>
      </c>
      <c r="M20" s="422">
        <v>3376</v>
      </c>
      <c r="N20" s="422">
        <v>1500909</v>
      </c>
      <c r="O20" s="443">
        <v>0.97278436710091387</v>
      </c>
      <c r="P20" s="423">
        <v>444.58204976303318</v>
      </c>
    </row>
    <row r="21" spans="1:16" ht="14.4" customHeight="1" x14ac:dyDescent="0.3">
      <c r="A21" s="418" t="s">
        <v>1431</v>
      </c>
      <c r="B21" s="419" t="s">
        <v>1432</v>
      </c>
      <c r="C21" s="419" t="s">
        <v>1463</v>
      </c>
      <c r="D21" s="419" t="s">
        <v>1464</v>
      </c>
      <c r="E21" s="422">
        <v>417</v>
      </c>
      <c r="F21" s="422">
        <v>16680</v>
      </c>
      <c r="G21" s="419">
        <v>1</v>
      </c>
      <c r="H21" s="419">
        <v>40</v>
      </c>
      <c r="I21" s="422">
        <v>445</v>
      </c>
      <c r="J21" s="422">
        <v>18245</v>
      </c>
      <c r="K21" s="419">
        <v>1.0938249400479616</v>
      </c>
      <c r="L21" s="419">
        <v>41</v>
      </c>
      <c r="M21" s="422">
        <v>396</v>
      </c>
      <c r="N21" s="422">
        <v>16236</v>
      </c>
      <c r="O21" s="443">
        <v>0.97338129496402881</v>
      </c>
      <c r="P21" s="423">
        <v>41</v>
      </c>
    </row>
    <row r="22" spans="1:16" ht="14.4" customHeight="1" x14ac:dyDescent="0.3">
      <c r="A22" s="418" t="s">
        <v>1431</v>
      </c>
      <c r="B22" s="419" t="s">
        <v>1432</v>
      </c>
      <c r="C22" s="419" t="s">
        <v>1465</v>
      </c>
      <c r="D22" s="419" t="s">
        <v>1466</v>
      </c>
      <c r="E22" s="422">
        <v>813</v>
      </c>
      <c r="F22" s="422">
        <v>398370</v>
      </c>
      <c r="G22" s="419">
        <v>1</v>
      </c>
      <c r="H22" s="419">
        <v>490</v>
      </c>
      <c r="I22" s="422">
        <v>840</v>
      </c>
      <c r="J22" s="422">
        <v>411600</v>
      </c>
      <c r="K22" s="419">
        <v>1.033210332103321</v>
      </c>
      <c r="L22" s="419">
        <v>490</v>
      </c>
      <c r="M22" s="422">
        <v>1342</v>
      </c>
      <c r="N22" s="422">
        <v>658449</v>
      </c>
      <c r="O22" s="443">
        <v>1.6528578959258979</v>
      </c>
      <c r="P22" s="423">
        <v>490.64754098360658</v>
      </c>
    </row>
    <row r="23" spans="1:16" ht="14.4" customHeight="1" x14ac:dyDescent="0.3">
      <c r="A23" s="418" t="s">
        <v>1431</v>
      </c>
      <c r="B23" s="419" t="s">
        <v>1432</v>
      </c>
      <c r="C23" s="419" t="s">
        <v>1467</v>
      </c>
      <c r="D23" s="419" t="s">
        <v>1468</v>
      </c>
      <c r="E23" s="422">
        <v>485</v>
      </c>
      <c r="F23" s="422">
        <v>15035</v>
      </c>
      <c r="G23" s="419">
        <v>1</v>
      </c>
      <c r="H23" s="419">
        <v>31</v>
      </c>
      <c r="I23" s="422">
        <v>507</v>
      </c>
      <c r="J23" s="422">
        <v>15717</v>
      </c>
      <c r="K23" s="419">
        <v>1.0453608247422681</v>
      </c>
      <c r="L23" s="419">
        <v>31</v>
      </c>
      <c r="M23" s="422">
        <v>599</v>
      </c>
      <c r="N23" s="422">
        <v>18569</v>
      </c>
      <c r="O23" s="443">
        <v>1.2350515463917526</v>
      </c>
      <c r="P23" s="423">
        <v>31</v>
      </c>
    </row>
    <row r="24" spans="1:16" ht="14.4" customHeight="1" x14ac:dyDescent="0.3">
      <c r="A24" s="418" t="s">
        <v>1431</v>
      </c>
      <c r="B24" s="419" t="s">
        <v>1432</v>
      </c>
      <c r="C24" s="419" t="s">
        <v>1469</v>
      </c>
      <c r="D24" s="419" t="s">
        <v>1470</v>
      </c>
      <c r="E24" s="422">
        <v>23</v>
      </c>
      <c r="F24" s="422">
        <v>1817</v>
      </c>
      <c r="G24" s="419">
        <v>1</v>
      </c>
      <c r="H24" s="419">
        <v>79</v>
      </c>
      <c r="I24" s="422">
        <v>4</v>
      </c>
      <c r="J24" s="422">
        <v>320</v>
      </c>
      <c r="K24" s="419">
        <v>0.17611447440836545</v>
      </c>
      <c r="L24" s="419">
        <v>80</v>
      </c>
      <c r="M24" s="422"/>
      <c r="N24" s="422"/>
      <c r="O24" s="443"/>
      <c r="P24" s="423"/>
    </row>
    <row r="25" spans="1:16" ht="14.4" customHeight="1" x14ac:dyDescent="0.3">
      <c r="A25" s="418" t="s">
        <v>1431</v>
      </c>
      <c r="B25" s="419" t="s">
        <v>1432</v>
      </c>
      <c r="C25" s="419" t="s">
        <v>1471</v>
      </c>
      <c r="D25" s="419" t="s">
        <v>1472</v>
      </c>
      <c r="E25" s="422">
        <v>548</v>
      </c>
      <c r="F25" s="422">
        <v>111792</v>
      </c>
      <c r="G25" s="419">
        <v>1</v>
      </c>
      <c r="H25" s="419">
        <v>204</v>
      </c>
      <c r="I25" s="422">
        <v>593</v>
      </c>
      <c r="J25" s="422">
        <v>121565</v>
      </c>
      <c r="K25" s="419">
        <v>1.0874212823815657</v>
      </c>
      <c r="L25" s="419">
        <v>205</v>
      </c>
      <c r="M25" s="422">
        <v>588</v>
      </c>
      <c r="N25" s="422">
        <v>120942</v>
      </c>
      <c r="O25" s="443">
        <v>1.0818484328037785</v>
      </c>
      <c r="P25" s="423">
        <v>205.68367346938774</v>
      </c>
    </row>
    <row r="26" spans="1:16" ht="14.4" customHeight="1" x14ac:dyDescent="0.3">
      <c r="A26" s="418" t="s">
        <v>1431</v>
      </c>
      <c r="B26" s="419" t="s">
        <v>1432</v>
      </c>
      <c r="C26" s="419" t="s">
        <v>1473</v>
      </c>
      <c r="D26" s="419" t="s">
        <v>1474</v>
      </c>
      <c r="E26" s="422">
        <v>541</v>
      </c>
      <c r="F26" s="422">
        <v>203416</v>
      </c>
      <c r="G26" s="419">
        <v>1</v>
      </c>
      <c r="H26" s="419">
        <v>376</v>
      </c>
      <c r="I26" s="422">
        <v>578</v>
      </c>
      <c r="J26" s="422">
        <v>217906</v>
      </c>
      <c r="K26" s="419">
        <v>1.0712333346442757</v>
      </c>
      <c r="L26" s="419">
        <v>377</v>
      </c>
      <c r="M26" s="422">
        <v>588</v>
      </c>
      <c r="N26" s="422">
        <v>222506</v>
      </c>
      <c r="O26" s="443">
        <v>1.0938470916742047</v>
      </c>
      <c r="P26" s="423">
        <v>378.41156462585036</v>
      </c>
    </row>
    <row r="27" spans="1:16" ht="14.4" customHeight="1" x14ac:dyDescent="0.3">
      <c r="A27" s="418" t="s">
        <v>1431</v>
      </c>
      <c r="B27" s="419" t="s">
        <v>1432</v>
      </c>
      <c r="C27" s="419" t="s">
        <v>1475</v>
      </c>
      <c r="D27" s="419" t="s">
        <v>1476</v>
      </c>
      <c r="E27" s="422">
        <v>488</v>
      </c>
      <c r="F27" s="422">
        <v>112240</v>
      </c>
      <c r="G27" s="419">
        <v>1</v>
      </c>
      <c r="H27" s="419">
        <v>230</v>
      </c>
      <c r="I27" s="422">
        <v>461</v>
      </c>
      <c r="J27" s="422">
        <v>106491</v>
      </c>
      <c r="K27" s="419">
        <v>0.94877940128296512</v>
      </c>
      <c r="L27" s="419">
        <v>231</v>
      </c>
      <c r="M27" s="422">
        <v>748</v>
      </c>
      <c r="N27" s="422">
        <v>173722</v>
      </c>
      <c r="O27" s="443">
        <v>1.5477726300784034</v>
      </c>
      <c r="P27" s="423">
        <v>232.24866310160428</v>
      </c>
    </row>
    <row r="28" spans="1:16" ht="14.4" customHeight="1" x14ac:dyDescent="0.3">
      <c r="A28" s="418" t="s">
        <v>1431</v>
      </c>
      <c r="B28" s="419" t="s">
        <v>1432</v>
      </c>
      <c r="C28" s="419" t="s">
        <v>1477</v>
      </c>
      <c r="D28" s="419" t="s">
        <v>1478</v>
      </c>
      <c r="E28" s="422">
        <v>255</v>
      </c>
      <c r="F28" s="422">
        <v>32640</v>
      </c>
      <c r="G28" s="419">
        <v>1</v>
      </c>
      <c r="H28" s="419">
        <v>128</v>
      </c>
      <c r="I28" s="422">
        <v>262</v>
      </c>
      <c r="J28" s="422">
        <v>33798</v>
      </c>
      <c r="K28" s="419">
        <v>1.0354779411764705</v>
      </c>
      <c r="L28" s="419">
        <v>129</v>
      </c>
      <c r="M28" s="422">
        <v>163</v>
      </c>
      <c r="N28" s="422">
        <v>21134</v>
      </c>
      <c r="O28" s="443">
        <v>0.64748774509803919</v>
      </c>
      <c r="P28" s="423">
        <v>129.65644171779141</v>
      </c>
    </row>
    <row r="29" spans="1:16" ht="14.4" customHeight="1" x14ac:dyDescent="0.3">
      <c r="A29" s="418" t="s">
        <v>1431</v>
      </c>
      <c r="B29" s="419" t="s">
        <v>1432</v>
      </c>
      <c r="C29" s="419" t="s">
        <v>1479</v>
      </c>
      <c r="D29" s="419" t="s">
        <v>1480</v>
      </c>
      <c r="E29" s="422"/>
      <c r="F29" s="422"/>
      <c r="G29" s="419"/>
      <c r="H29" s="419"/>
      <c r="I29" s="422"/>
      <c r="J29" s="422"/>
      <c r="K29" s="419"/>
      <c r="L29" s="419"/>
      <c r="M29" s="422">
        <v>11</v>
      </c>
      <c r="N29" s="422">
        <v>3289</v>
      </c>
      <c r="O29" s="443"/>
      <c r="P29" s="423">
        <v>299</v>
      </c>
    </row>
    <row r="30" spans="1:16" ht="14.4" customHeight="1" x14ac:dyDescent="0.3">
      <c r="A30" s="418" t="s">
        <v>1431</v>
      </c>
      <c r="B30" s="419" t="s">
        <v>1432</v>
      </c>
      <c r="C30" s="419" t="s">
        <v>1481</v>
      </c>
      <c r="D30" s="419" t="s">
        <v>1482</v>
      </c>
      <c r="E30" s="422"/>
      <c r="F30" s="422"/>
      <c r="G30" s="419"/>
      <c r="H30" s="419"/>
      <c r="I30" s="422"/>
      <c r="J30" s="422"/>
      <c r="K30" s="419"/>
      <c r="L30" s="419"/>
      <c r="M30" s="422">
        <v>13</v>
      </c>
      <c r="N30" s="422">
        <v>2574</v>
      </c>
      <c r="O30" s="443"/>
      <c r="P30" s="423">
        <v>198</v>
      </c>
    </row>
    <row r="31" spans="1:16" ht="14.4" customHeight="1" x14ac:dyDescent="0.3">
      <c r="A31" s="418" t="s">
        <v>1431</v>
      </c>
      <c r="B31" s="419" t="s">
        <v>1432</v>
      </c>
      <c r="C31" s="419" t="s">
        <v>1483</v>
      </c>
      <c r="D31" s="419" t="s">
        <v>1484</v>
      </c>
      <c r="E31" s="422">
        <v>87</v>
      </c>
      <c r="F31" s="422">
        <v>105618</v>
      </c>
      <c r="G31" s="419">
        <v>1</v>
      </c>
      <c r="H31" s="419">
        <v>1214</v>
      </c>
      <c r="I31" s="422">
        <v>78</v>
      </c>
      <c r="J31" s="422">
        <v>95394</v>
      </c>
      <c r="K31" s="419">
        <v>0.9031983184684429</v>
      </c>
      <c r="L31" s="419">
        <v>1223</v>
      </c>
      <c r="M31" s="422">
        <v>97</v>
      </c>
      <c r="N31" s="422">
        <v>119543</v>
      </c>
      <c r="O31" s="443">
        <v>1.1318430570546687</v>
      </c>
      <c r="P31" s="423">
        <v>1232.4020618556701</v>
      </c>
    </row>
    <row r="32" spans="1:16" ht="14.4" customHeight="1" x14ac:dyDescent="0.3">
      <c r="A32" s="418" t="s">
        <v>1431</v>
      </c>
      <c r="B32" s="419" t="s">
        <v>1432</v>
      </c>
      <c r="C32" s="419" t="s">
        <v>1485</v>
      </c>
      <c r="D32" s="419" t="s">
        <v>1486</v>
      </c>
      <c r="E32" s="422">
        <v>14098</v>
      </c>
      <c r="F32" s="422">
        <v>225568</v>
      </c>
      <c r="G32" s="419">
        <v>1</v>
      </c>
      <c r="H32" s="419">
        <v>16</v>
      </c>
      <c r="I32" s="422">
        <v>11992</v>
      </c>
      <c r="J32" s="422">
        <v>191872</v>
      </c>
      <c r="K32" s="419">
        <v>0.85061710880976027</v>
      </c>
      <c r="L32" s="419">
        <v>16</v>
      </c>
      <c r="M32" s="422">
        <v>11854</v>
      </c>
      <c r="N32" s="422">
        <v>189664</v>
      </c>
      <c r="O32" s="443">
        <v>0.84082848631011486</v>
      </c>
      <c r="P32" s="423">
        <v>16</v>
      </c>
    </row>
    <row r="33" spans="1:16" ht="14.4" customHeight="1" x14ac:dyDescent="0.3">
      <c r="A33" s="418" t="s">
        <v>1431</v>
      </c>
      <c r="B33" s="419" t="s">
        <v>1432</v>
      </c>
      <c r="C33" s="419" t="s">
        <v>1487</v>
      </c>
      <c r="D33" s="419" t="s">
        <v>1488</v>
      </c>
      <c r="E33" s="422">
        <v>240</v>
      </c>
      <c r="F33" s="422">
        <v>31440</v>
      </c>
      <c r="G33" s="419">
        <v>1</v>
      </c>
      <c r="H33" s="419">
        <v>131</v>
      </c>
      <c r="I33" s="422">
        <v>318</v>
      </c>
      <c r="J33" s="422">
        <v>42294</v>
      </c>
      <c r="K33" s="419">
        <v>1.3452290076335878</v>
      </c>
      <c r="L33" s="419">
        <v>133</v>
      </c>
      <c r="M33" s="422">
        <v>402</v>
      </c>
      <c r="N33" s="422">
        <v>53954</v>
      </c>
      <c r="O33" s="443">
        <v>1.7160941475826972</v>
      </c>
      <c r="P33" s="423">
        <v>134.21393034825871</v>
      </c>
    </row>
    <row r="34" spans="1:16" ht="14.4" customHeight="1" x14ac:dyDescent="0.3">
      <c r="A34" s="418" t="s">
        <v>1431</v>
      </c>
      <c r="B34" s="419" t="s">
        <v>1432</v>
      </c>
      <c r="C34" s="419" t="s">
        <v>1489</v>
      </c>
      <c r="D34" s="419" t="s">
        <v>1490</v>
      </c>
      <c r="E34" s="422">
        <v>170</v>
      </c>
      <c r="F34" s="422">
        <v>17170</v>
      </c>
      <c r="G34" s="419">
        <v>1</v>
      </c>
      <c r="H34" s="419">
        <v>101</v>
      </c>
      <c r="I34" s="422">
        <v>261</v>
      </c>
      <c r="J34" s="422">
        <v>26622</v>
      </c>
      <c r="K34" s="419">
        <v>1.5504950495049505</v>
      </c>
      <c r="L34" s="419">
        <v>102</v>
      </c>
      <c r="M34" s="422">
        <v>284</v>
      </c>
      <c r="N34" s="422">
        <v>29129</v>
      </c>
      <c r="O34" s="443">
        <v>1.6965055329062317</v>
      </c>
      <c r="P34" s="423">
        <v>102.5669014084507</v>
      </c>
    </row>
    <row r="35" spans="1:16" ht="14.4" customHeight="1" x14ac:dyDescent="0.3">
      <c r="A35" s="418" t="s">
        <v>1431</v>
      </c>
      <c r="B35" s="419" t="s">
        <v>1432</v>
      </c>
      <c r="C35" s="419" t="s">
        <v>1491</v>
      </c>
      <c r="D35" s="419" t="s">
        <v>1492</v>
      </c>
      <c r="E35" s="422">
        <v>2381</v>
      </c>
      <c r="F35" s="422">
        <v>92859</v>
      </c>
      <c r="G35" s="419">
        <v>1</v>
      </c>
      <c r="H35" s="419">
        <v>39</v>
      </c>
      <c r="I35" s="422">
        <v>2138</v>
      </c>
      <c r="J35" s="422">
        <v>83382</v>
      </c>
      <c r="K35" s="419">
        <v>0.89794204115917686</v>
      </c>
      <c r="L35" s="419">
        <v>39</v>
      </c>
      <c r="M35" s="422">
        <v>2029</v>
      </c>
      <c r="N35" s="422">
        <v>80332</v>
      </c>
      <c r="O35" s="443">
        <v>0.86509654422296167</v>
      </c>
      <c r="P35" s="423">
        <v>39.591917200591425</v>
      </c>
    </row>
    <row r="36" spans="1:16" ht="14.4" customHeight="1" x14ac:dyDescent="0.3">
      <c r="A36" s="418" t="s">
        <v>1431</v>
      </c>
      <c r="B36" s="419" t="s">
        <v>1432</v>
      </c>
      <c r="C36" s="419" t="s">
        <v>1493</v>
      </c>
      <c r="D36" s="419" t="s">
        <v>1494</v>
      </c>
      <c r="E36" s="422">
        <v>4899</v>
      </c>
      <c r="F36" s="422">
        <v>548688</v>
      </c>
      <c r="G36" s="419">
        <v>1</v>
      </c>
      <c r="H36" s="419">
        <v>112</v>
      </c>
      <c r="I36" s="422">
        <v>5363</v>
      </c>
      <c r="J36" s="422">
        <v>606019</v>
      </c>
      <c r="K36" s="419">
        <v>1.1044874318374012</v>
      </c>
      <c r="L36" s="419">
        <v>113</v>
      </c>
      <c r="M36" s="422">
        <v>4983</v>
      </c>
      <c r="N36" s="422">
        <v>568995</v>
      </c>
      <c r="O36" s="443">
        <v>1.0370101041028781</v>
      </c>
      <c r="P36" s="423">
        <v>114.18723660445515</v>
      </c>
    </row>
    <row r="37" spans="1:16" ht="14.4" customHeight="1" x14ac:dyDescent="0.3">
      <c r="A37" s="418" t="s">
        <v>1431</v>
      </c>
      <c r="B37" s="419" t="s">
        <v>1432</v>
      </c>
      <c r="C37" s="419" t="s">
        <v>1495</v>
      </c>
      <c r="D37" s="419" t="s">
        <v>1496</v>
      </c>
      <c r="E37" s="422">
        <v>340</v>
      </c>
      <c r="F37" s="422">
        <v>28220</v>
      </c>
      <c r="G37" s="419">
        <v>1</v>
      </c>
      <c r="H37" s="419">
        <v>83</v>
      </c>
      <c r="I37" s="422">
        <v>381</v>
      </c>
      <c r="J37" s="422">
        <v>32004</v>
      </c>
      <c r="K37" s="419">
        <v>1.1340892983699504</v>
      </c>
      <c r="L37" s="419">
        <v>84</v>
      </c>
      <c r="M37" s="422">
        <v>417</v>
      </c>
      <c r="N37" s="422">
        <v>35269</v>
      </c>
      <c r="O37" s="443">
        <v>1.2497873848334515</v>
      </c>
      <c r="P37" s="423">
        <v>84.577937649880099</v>
      </c>
    </row>
    <row r="38" spans="1:16" ht="14.4" customHeight="1" x14ac:dyDescent="0.3">
      <c r="A38" s="418" t="s">
        <v>1431</v>
      </c>
      <c r="B38" s="419" t="s">
        <v>1432</v>
      </c>
      <c r="C38" s="419" t="s">
        <v>1497</v>
      </c>
      <c r="D38" s="419" t="s">
        <v>1498</v>
      </c>
      <c r="E38" s="422">
        <v>1253</v>
      </c>
      <c r="F38" s="422">
        <v>119035</v>
      </c>
      <c r="G38" s="419">
        <v>1</v>
      </c>
      <c r="H38" s="419">
        <v>95</v>
      </c>
      <c r="I38" s="422">
        <v>1200</v>
      </c>
      <c r="J38" s="422">
        <v>115200</v>
      </c>
      <c r="K38" s="419">
        <v>0.96778258495400515</v>
      </c>
      <c r="L38" s="419">
        <v>96</v>
      </c>
      <c r="M38" s="422">
        <v>1596</v>
      </c>
      <c r="N38" s="422">
        <v>154199</v>
      </c>
      <c r="O38" s="443">
        <v>1.2954089133448146</v>
      </c>
      <c r="P38" s="423">
        <v>96.615914786967423</v>
      </c>
    </row>
    <row r="39" spans="1:16" ht="14.4" customHeight="1" x14ac:dyDescent="0.3">
      <c r="A39" s="418" t="s">
        <v>1431</v>
      </c>
      <c r="B39" s="419" t="s">
        <v>1432</v>
      </c>
      <c r="C39" s="419" t="s">
        <v>1499</v>
      </c>
      <c r="D39" s="419" t="s">
        <v>1500</v>
      </c>
      <c r="E39" s="422">
        <v>539</v>
      </c>
      <c r="F39" s="422">
        <v>11319</v>
      </c>
      <c r="G39" s="419">
        <v>1</v>
      </c>
      <c r="H39" s="419">
        <v>21</v>
      </c>
      <c r="I39" s="422">
        <v>703</v>
      </c>
      <c r="J39" s="422">
        <v>14763</v>
      </c>
      <c r="K39" s="419">
        <v>1.3042671614100185</v>
      </c>
      <c r="L39" s="419">
        <v>21</v>
      </c>
      <c r="M39" s="422">
        <v>1085</v>
      </c>
      <c r="N39" s="422">
        <v>22785</v>
      </c>
      <c r="O39" s="443">
        <v>2.0129870129870131</v>
      </c>
      <c r="P39" s="423">
        <v>21</v>
      </c>
    </row>
    <row r="40" spans="1:16" ht="14.4" customHeight="1" x14ac:dyDescent="0.3">
      <c r="A40" s="418" t="s">
        <v>1431</v>
      </c>
      <c r="B40" s="419" t="s">
        <v>1432</v>
      </c>
      <c r="C40" s="419" t="s">
        <v>1501</v>
      </c>
      <c r="D40" s="419" t="s">
        <v>1502</v>
      </c>
      <c r="E40" s="422">
        <v>18285</v>
      </c>
      <c r="F40" s="422">
        <v>8886510</v>
      </c>
      <c r="G40" s="419">
        <v>1</v>
      </c>
      <c r="H40" s="419">
        <v>486</v>
      </c>
      <c r="I40" s="422">
        <v>16217</v>
      </c>
      <c r="J40" s="422">
        <v>7881462</v>
      </c>
      <c r="K40" s="419">
        <v>0.88690183210281648</v>
      </c>
      <c r="L40" s="419">
        <v>486</v>
      </c>
      <c r="M40" s="422">
        <v>16123</v>
      </c>
      <c r="N40" s="422">
        <v>7845337</v>
      </c>
      <c r="O40" s="443">
        <v>0.88283668166693108</v>
      </c>
      <c r="P40" s="423">
        <v>486.59287973702163</v>
      </c>
    </row>
    <row r="41" spans="1:16" ht="14.4" customHeight="1" x14ac:dyDescent="0.3">
      <c r="A41" s="418" t="s">
        <v>1431</v>
      </c>
      <c r="B41" s="419" t="s">
        <v>1432</v>
      </c>
      <c r="C41" s="419" t="s">
        <v>1503</v>
      </c>
      <c r="D41" s="419" t="s">
        <v>1504</v>
      </c>
      <c r="E41" s="422">
        <v>1912</v>
      </c>
      <c r="F41" s="422">
        <v>609928</v>
      </c>
      <c r="G41" s="419">
        <v>1</v>
      </c>
      <c r="H41" s="419">
        <v>319</v>
      </c>
      <c r="I41" s="422">
        <v>2010</v>
      </c>
      <c r="J41" s="422">
        <v>643200</v>
      </c>
      <c r="K41" s="419">
        <v>1.0545507010663553</v>
      </c>
      <c r="L41" s="419">
        <v>320</v>
      </c>
      <c r="M41" s="422">
        <v>1917</v>
      </c>
      <c r="N41" s="422">
        <v>615722</v>
      </c>
      <c r="O41" s="443">
        <v>1.009499481906061</v>
      </c>
      <c r="P41" s="423">
        <v>321.19040166927493</v>
      </c>
    </row>
    <row r="42" spans="1:16" ht="14.4" customHeight="1" x14ac:dyDescent="0.3">
      <c r="A42" s="418" t="s">
        <v>1431</v>
      </c>
      <c r="B42" s="419" t="s">
        <v>1432</v>
      </c>
      <c r="C42" s="419" t="s">
        <v>1505</v>
      </c>
      <c r="D42" s="419" t="s">
        <v>1506</v>
      </c>
      <c r="E42" s="422">
        <v>1712</v>
      </c>
      <c r="F42" s="422">
        <v>400608</v>
      </c>
      <c r="G42" s="419">
        <v>1</v>
      </c>
      <c r="H42" s="419">
        <v>234</v>
      </c>
      <c r="I42" s="422">
        <v>967</v>
      </c>
      <c r="J42" s="422">
        <v>226278</v>
      </c>
      <c r="K42" s="419">
        <v>0.56483644859813087</v>
      </c>
      <c r="L42" s="419">
        <v>234</v>
      </c>
      <c r="M42" s="422">
        <v>1009</v>
      </c>
      <c r="N42" s="422">
        <v>236710</v>
      </c>
      <c r="O42" s="443">
        <v>0.5908768671619139</v>
      </c>
      <c r="P42" s="423">
        <v>234.59861248761149</v>
      </c>
    </row>
    <row r="43" spans="1:16" ht="14.4" customHeight="1" x14ac:dyDescent="0.3">
      <c r="A43" s="418" t="s">
        <v>1431</v>
      </c>
      <c r="B43" s="419" t="s">
        <v>1432</v>
      </c>
      <c r="C43" s="419" t="s">
        <v>1507</v>
      </c>
      <c r="D43" s="419" t="s">
        <v>1508</v>
      </c>
      <c r="E43" s="422">
        <v>3797</v>
      </c>
      <c r="F43" s="422">
        <v>246805</v>
      </c>
      <c r="G43" s="419">
        <v>1</v>
      </c>
      <c r="H43" s="419">
        <v>65</v>
      </c>
      <c r="I43" s="422">
        <v>3779</v>
      </c>
      <c r="J43" s="422">
        <v>249414</v>
      </c>
      <c r="K43" s="419">
        <v>1.0105710986406271</v>
      </c>
      <c r="L43" s="419">
        <v>66</v>
      </c>
      <c r="M43" s="422">
        <v>3095</v>
      </c>
      <c r="N43" s="422">
        <v>206030</v>
      </c>
      <c r="O43" s="443">
        <v>0.83478859828609631</v>
      </c>
      <c r="P43" s="423">
        <v>66.568659127625196</v>
      </c>
    </row>
    <row r="44" spans="1:16" ht="14.4" customHeight="1" x14ac:dyDescent="0.3">
      <c r="A44" s="418" t="s">
        <v>1431</v>
      </c>
      <c r="B44" s="419" t="s">
        <v>1432</v>
      </c>
      <c r="C44" s="419" t="s">
        <v>1509</v>
      </c>
      <c r="D44" s="419" t="s">
        <v>1510</v>
      </c>
      <c r="E44" s="422">
        <v>1423</v>
      </c>
      <c r="F44" s="422">
        <v>56920</v>
      </c>
      <c r="G44" s="419">
        <v>1</v>
      </c>
      <c r="H44" s="419">
        <v>40</v>
      </c>
      <c r="I44" s="422">
        <v>1654</v>
      </c>
      <c r="J44" s="422">
        <v>66160</v>
      </c>
      <c r="K44" s="419">
        <v>1.1623330990864371</v>
      </c>
      <c r="L44" s="419">
        <v>40</v>
      </c>
      <c r="M44" s="422">
        <v>1682</v>
      </c>
      <c r="N44" s="422">
        <v>68298</v>
      </c>
      <c r="O44" s="443">
        <v>1.1998945888966972</v>
      </c>
      <c r="P44" s="423">
        <v>40.605231866825207</v>
      </c>
    </row>
    <row r="45" spans="1:16" ht="14.4" customHeight="1" x14ac:dyDescent="0.3">
      <c r="A45" s="418" t="s">
        <v>1431</v>
      </c>
      <c r="B45" s="419" t="s">
        <v>1432</v>
      </c>
      <c r="C45" s="419" t="s">
        <v>1511</v>
      </c>
      <c r="D45" s="419" t="s">
        <v>1512</v>
      </c>
      <c r="E45" s="422">
        <v>2490</v>
      </c>
      <c r="F45" s="422">
        <v>174300</v>
      </c>
      <c r="G45" s="419">
        <v>1</v>
      </c>
      <c r="H45" s="419">
        <v>70</v>
      </c>
      <c r="I45" s="422">
        <v>2700</v>
      </c>
      <c r="J45" s="422">
        <v>191700</v>
      </c>
      <c r="K45" s="419">
        <v>1.0998278829604131</v>
      </c>
      <c r="L45" s="419">
        <v>71</v>
      </c>
      <c r="M45" s="422">
        <v>2906</v>
      </c>
      <c r="N45" s="422">
        <v>208058</v>
      </c>
      <c r="O45" s="443">
        <v>1.1936775674125071</v>
      </c>
      <c r="P45" s="423">
        <v>71.596008258774944</v>
      </c>
    </row>
    <row r="46" spans="1:16" ht="14.4" customHeight="1" x14ac:dyDescent="0.3">
      <c r="A46" s="418" t="s">
        <v>1431</v>
      </c>
      <c r="B46" s="419" t="s">
        <v>1432</v>
      </c>
      <c r="C46" s="419" t="s">
        <v>1513</v>
      </c>
      <c r="D46" s="419" t="s">
        <v>1514</v>
      </c>
      <c r="E46" s="422">
        <v>418</v>
      </c>
      <c r="F46" s="422">
        <v>29678</v>
      </c>
      <c r="G46" s="419">
        <v>1</v>
      </c>
      <c r="H46" s="419">
        <v>71</v>
      </c>
      <c r="I46" s="422">
        <v>443</v>
      </c>
      <c r="J46" s="422">
        <v>31896</v>
      </c>
      <c r="K46" s="419">
        <v>1.0747354943055463</v>
      </c>
      <c r="L46" s="419">
        <v>72</v>
      </c>
      <c r="M46" s="422">
        <v>391</v>
      </c>
      <c r="N46" s="422">
        <v>28397</v>
      </c>
      <c r="O46" s="443">
        <v>0.95683671406429005</v>
      </c>
      <c r="P46" s="423">
        <v>72.626598465473151</v>
      </c>
    </row>
    <row r="47" spans="1:16" ht="14.4" customHeight="1" x14ac:dyDescent="0.3">
      <c r="A47" s="418" t="s">
        <v>1431</v>
      </c>
      <c r="B47" s="419" t="s">
        <v>1432</v>
      </c>
      <c r="C47" s="419" t="s">
        <v>1515</v>
      </c>
      <c r="D47" s="419" t="s">
        <v>1516</v>
      </c>
      <c r="E47" s="422">
        <v>2314</v>
      </c>
      <c r="F47" s="422">
        <v>654862</v>
      </c>
      <c r="G47" s="419">
        <v>1</v>
      </c>
      <c r="H47" s="419">
        <v>283</v>
      </c>
      <c r="I47" s="422">
        <v>1722</v>
      </c>
      <c r="J47" s="422">
        <v>487326</v>
      </c>
      <c r="K47" s="419">
        <v>0.74416594641313738</v>
      </c>
      <c r="L47" s="419">
        <v>283</v>
      </c>
      <c r="M47" s="422">
        <v>1816</v>
      </c>
      <c r="N47" s="422">
        <v>515057</v>
      </c>
      <c r="O47" s="443">
        <v>0.78651227281473046</v>
      </c>
      <c r="P47" s="423">
        <v>283.62169603524228</v>
      </c>
    </row>
    <row r="48" spans="1:16" ht="14.4" customHeight="1" x14ac:dyDescent="0.3">
      <c r="A48" s="418" t="s">
        <v>1431</v>
      </c>
      <c r="B48" s="419" t="s">
        <v>1432</v>
      </c>
      <c r="C48" s="419" t="s">
        <v>1517</v>
      </c>
      <c r="D48" s="419" t="s">
        <v>1518</v>
      </c>
      <c r="E48" s="422">
        <v>35</v>
      </c>
      <c r="F48" s="422">
        <v>7490</v>
      </c>
      <c r="G48" s="419">
        <v>1</v>
      </c>
      <c r="H48" s="419">
        <v>214</v>
      </c>
      <c r="I48" s="422">
        <v>58</v>
      </c>
      <c r="J48" s="422">
        <v>12470</v>
      </c>
      <c r="K48" s="419">
        <v>1.6648865153538051</v>
      </c>
      <c r="L48" s="419">
        <v>215</v>
      </c>
      <c r="M48" s="422">
        <v>60</v>
      </c>
      <c r="N48" s="422">
        <v>12999</v>
      </c>
      <c r="O48" s="443">
        <v>1.7355140186915887</v>
      </c>
      <c r="P48" s="423">
        <v>216.65</v>
      </c>
    </row>
    <row r="49" spans="1:16" ht="14.4" customHeight="1" x14ac:dyDescent="0.3">
      <c r="A49" s="418" t="s">
        <v>1431</v>
      </c>
      <c r="B49" s="419" t="s">
        <v>1432</v>
      </c>
      <c r="C49" s="419" t="s">
        <v>1519</v>
      </c>
      <c r="D49" s="419" t="s">
        <v>1520</v>
      </c>
      <c r="E49" s="422">
        <v>286</v>
      </c>
      <c r="F49" s="422">
        <v>217646</v>
      </c>
      <c r="G49" s="419">
        <v>1</v>
      </c>
      <c r="H49" s="419">
        <v>761</v>
      </c>
      <c r="I49" s="422">
        <v>313</v>
      </c>
      <c r="J49" s="422">
        <v>238193</v>
      </c>
      <c r="K49" s="419">
        <v>1.0944055944055944</v>
      </c>
      <c r="L49" s="419">
        <v>761</v>
      </c>
      <c r="M49" s="422">
        <v>352</v>
      </c>
      <c r="N49" s="422">
        <v>268093</v>
      </c>
      <c r="O49" s="443">
        <v>1.2317846411144704</v>
      </c>
      <c r="P49" s="423">
        <v>761.62784090909088</v>
      </c>
    </row>
    <row r="50" spans="1:16" ht="14.4" customHeight="1" x14ac:dyDescent="0.3">
      <c r="A50" s="418" t="s">
        <v>1431</v>
      </c>
      <c r="B50" s="419" t="s">
        <v>1432</v>
      </c>
      <c r="C50" s="419" t="s">
        <v>1521</v>
      </c>
      <c r="D50" s="419" t="s">
        <v>1522</v>
      </c>
      <c r="E50" s="422">
        <v>477</v>
      </c>
      <c r="F50" s="422">
        <v>960201</v>
      </c>
      <c r="G50" s="419">
        <v>1</v>
      </c>
      <c r="H50" s="419">
        <v>2013</v>
      </c>
      <c r="I50" s="422">
        <v>430</v>
      </c>
      <c r="J50" s="422">
        <v>872470</v>
      </c>
      <c r="K50" s="419">
        <v>0.90863267170102924</v>
      </c>
      <c r="L50" s="419">
        <v>2029</v>
      </c>
      <c r="M50" s="422">
        <v>450</v>
      </c>
      <c r="N50" s="422">
        <v>921090</v>
      </c>
      <c r="O50" s="443">
        <v>0.95926790328275013</v>
      </c>
      <c r="P50" s="423">
        <v>2046.8666666666666</v>
      </c>
    </row>
    <row r="51" spans="1:16" ht="14.4" customHeight="1" x14ac:dyDescent="0.3">
      <c r="A51" s="418" t="s">
        <v>1431</v>
      </c>
      <c r="B51" s="419" t="s">
        <v>1432</v>
      </c>
      <c r="C51" s="419" t="s">
        <v>1523</v>
      </c>
      <c r="D51" s="419" t="s">
        <v>1524</v>
      </c>
      <c r="E51" s="422">
        <v>81</v>
      </c>
      <c r="F51" s="422">
        <v>48843</v>
      </c>
      <c r="G51" s="419">
        <v>1</v>
      </c>
      <c r="H51" s="419">
        <v>603</v>
      </c>
      <c r="I51" s="422">
        <v>68</v>
      </c>
      <c r="J51" s="422">
        <v>41072</v>
      </c>
      <c r="K51" s="419">
        <v>0.84089838871486189</v>
      </c>
      <c r="L51" s="419">
        <v>604</v>
      </c>
      <c r="M51" s="422">
        <v>142</v>
      </c>
      <c r="N51" s="422">
        <v>86047</v>
      </c>
      <c r="O51" s="443">
        <v>1.7617058739225682</v>
      </c>
      <c r="P51" s="423">
        <v>605.96478873239437</v>
      </c>
    </row>
    <row r="52" spans="1:16" ht="14.4" customHeight="1" x14ac:dyDescent="0.3">
      <c r="A52" s="418" t="s">
        <v>1431</v>
      </c>
      <c r="B52" s="419" t="s">
        <v>1432</v>
      </c>
      <c r="C52" s="419" t="s">
        <v>1525</v>
      </c>
      <c r="D52" s="419" t="s">
        <v>1526</v>
      </c>
      <c r="E52" s="422">
        <v>33</v>
      </c>
      <c r="F52" s="422">
        <v>31713</v>
      </c>
      <c r="G52" s="419">
        <v>1</v>
      </c>
      <c r="H52" s="419">
        <v>961</v>
      </c>
      <c r="I52" s="422">
        <v>16</v>
      </c>
      <c r="J52" s="422">
        <v>15376</v>
      </c>
      <c r="K52" s="419">
        <v>0.48484848484848486</v>
      </c>
      <c r="L52" s="419">
        <v>961</v>
      </c>
      <c r="M52" s="422">
        <v>42</v>
      </c>
      <c r="N52" s="422">
        <v>40391</v>
      </c>
      <c r="O52" s="443">
        <v>1.2736417242140448</v>
      </c>
      <c r="P52" s="423">
        <v>961.69047619047615</v>
      </c>
    </row>
    <row r="53" spans="1:16" ht="14.4" customHeight="1" x14ac:dyDescent="0.3">
      <c r="A53" s="418" t="s">
        <v>1431</v>
      </c>
      <c r="B53" s="419" t="s">
        <v>1432</v>
      </c>
      <c r="C53" s="419" t="s">
        <v>1527</v>
      </c>
      <c r="D53" s="419" t="s">
        <v>1528</v>
      </c>
      <c r="E53" s="422">
        <v>34</v>
      </c>
      <c r="F53" s="422">
        <v>6732</v>
      </c>
      <c r="G53" s="419">
        <v>1</v>
      </c>
      <c r="H53" s="419">
        <v>198</v>
      </c>
      <c r="I53" s="422"/>
      <c r="J53" s="422"/>
      <c r="K53" s="419"/>
      <c r="L53" s="419"/>
      <c r="M53" s="422"/>
      <c r="N53" s="422"/>
      <c r="O53" s="443"/>
      <c r="P53" s="423"/>
    </row>
    <row r="54" spans="1:16" ht="14.4" customHeight="1" x14ac:dyDescent="0.3">
      <c r="A54" s="418" t="s">
        <v>1431</v>
      </c>
      <c r="B54" s="419" t="s">
        <v>1432</v>
      </c>
      <c r="C54" s="419" t="s">
        <v>1529</v>
      </c>
      <c r="D54" s="419" t="s">
        <v>1530</v>
      </c>
      <c r="E54" s="422">
        <v>43</v>
      </c>
      <c r="F54" s="422">
        <v>21715</v>
      </c>
      <c r="G54" s="419">
        <v>1</v>
      </c>
      <c r="H54" s="419">
        <v>505</v>
      </c>
      <c r="I54" s="422">
        <v>101</v>
      </c>
      <c r="J54" s="422">
        <v>51106</v>
      </c>
      <c r="K54" s="419">
        <v>2.3534883720930231</v>
      </c>
      <c r="L54" s="419">
        <v>506</v>
      </c>
      <c r="M54" s="422">
        <v>90</v>
      </c>
      <c r="N54" s="422">
        <v>45626</v>
      </c>
      <c r="O54" s="443">
        <v>2.1011282523601196</v>
      </c>
      <c r="P54" s="423">
        <v>506.95555555555558</v>
      </c>
    </row>
    <row r="55" spans="1:16" ht="14.4" customHeight="1" x14ac:dyDescent="0.3">
      <c r="A55" s="418" t="s">
        <v>1431</v>
      </c>
      <c r="B55" s="419" t="s">
        <v>1432</v>
      </c>
      <c r="C55" s="419" t="s">
        <v>1531</v>
      </c>
      <c r="D55" s="419" t="s">
        <v>1532</v>
      </c>
      <c r="E55" s="422">
        <v>143</v>
      </c>
      <c r="F55" s="422">
        <v>241813</v>
      </c>
      <c r="G55" s="419">
        <v>1</v>
      </c>
      <c r="H55" s="419">
        <v>1691</v>
      </c>
      <c r="I55" s="422">
        <v>136</v>
      </c>
      <c r="J55" s="422">
        <v>231880</v>
      </c>
      <c r="K55" s="419">
        <v>0.95892280398489738</v>
      </c>
      <c r="L55" s="419">
        <v>1705</v>
      </c>
      <c r="M55" s="422">
        <v>140</v>
      </c>
      <c r="N55" s="422">
        <v>241040</v>
      </c>
      <c r="O55" s="443">
        <v>0.99680331495825292</v>
      </c>
      <c r="P55" s="423">
        <v>1721.7142857142858</v>
      </c>
    </row>
    <row r="56" spans="1:16" ht="14.4" customHeight="1" x14ac:dyDescent="0.3">
      <c r="A56" s="418" t="s">
        <v>1431</v>
      </c>
      <c r="B56" s="419" t="s">
        <v>1432</v>
      </c>
      <c r="C56" s="419" t="s">
        <v>1533</v>
      </c>
      <c r="D56" s="419" t="s">
        <v>1534</v>
      </c>
      <c r="E56" s="422">
        <v>812</v>
      </c>
      <c r="F56" s="422">
        <v>394632</v>
      </c>
      <c r="G56" s="419">
        <v>1</v>
      </c>
      <c r="H56" s="419">
        <v>486</v>
      </c>
      <c r="I56" s="422">
        <v>315</v>
      </c>
      <c r="J56" s="422">
        <v>153405</v>
      </c>
      <c r="K56" s="419">
        <v>0.38872924648786716</v>
      </c>
      <c r="L56" s="419">
        <v>487</v>
      </c>
      <c r="M56" s="422">
        <v>380</v>
      </c>
      <c r="N56" s="422">
        <v>185468</v>
      </c>
      <c r="O56" s="443">
        <v>0.46997709258245657</v>
      </c>
      <c r="P56" s="423">
        <v>488.07368421052632</v>
      </c>
    </row>
    <row r="57" spans="1:16" ht="14.4" customHeight="1" x14ac:dyDescent="0.3">
      <c r="A57" s="418" t="s">
        <v>1431</v>
      </c>
      <c r="B57" s="419" t="s">
        <v>1432</v>
      </c>
      <c r="C57" s="419" t="s">
        <v>1535</v>
      </c>
      <c r="D57" s="419" t="s">
        <v>1536</v>
      </c>
      <c r="E57" s="422">
        <v>403</v>
      </c>
      <c r="F57" s="422">
        <v>38285</v>
      </c>
      <c r="G57" s="419">
        <v>1</v>
      </c>
      <c r="H57" s="419">
        <v>95</v>
      </c>
      <c r="I57" s="422">
        <v>286</v>
      </c>
      <c r="J57" s="422">
        <v>27456</v>
      </c>
      <c r="K57" s="419">
        <v>0.71714770797962646</v>
      </c>
      <c r="L57" s="419">
        <v>96</v>
      </c>
      <c r="M57" s="422">
        <v>312</v>
      </c>
      <c r="N57" s="422">
        <v>30130</v>
      </c>
      <c r="O57" s="443">
        <v>0.78699229463236253</v>
      </c>
      <c r="P57" s="423">
        <v>96.570512820512818</v>
      </c>
    </row>
    <row r="58" spans="1:16" ht="14.4" customHeight="1" x14ac:dyDescent="0.3">
      <c r="A58" s="418" t="s">
        <v>1431</v>
      </c>
      <c r="B58" s="419" t="s">
        <v>1432</v>
      </c>
      <c r="C58" s="419" t="s">
        <v>1537</v>
      </c>
      <c r="D58" s="419" t="s">
        <v>1538</v>
      </c>
      <c r="E58" s="422">
        <v>488</v>
      </c>
      <c r="F58" s="422">
        <v>119072</v>
      </c>
      <c r="G58" s="419">
        <v>1</v>
      </c>
      <c r="H58" s="419">
        <v>244</v>
      </c>
      <c r="I58" s="422">
        <v>461</v>
      </c>
      <c r="J58" s="422">
        <v>112945</v>
      </c>
      <c r="K58" s="419">
        <v>0.94854373824240801</v>
      </c>
      <c r="L58" s="419">
        <v>245</v>
      </c>
      <c r="M58" s="422">
        <v>748</v>
      </c>
      <c r="N58" s="422">
        <v>184194</v>
      </c>
      <c r="O58" s="443">
        <v>1.5469127922601451</v>
      </c>
      <c r="P58" s="423">
        <v>246.24866310160428</v>
      </c>
    </row>
    <row r="59" spans="1:16" ht="14.4" customHeight="1" x14ac:dyDescent="0.3">
      <c r="A59" s="418" t="s">
        <v>1431</v>
      </c>
      <c r="B59" s="419" t="s">
        <v>1432</v>
      </c>
      <c r="C59" s="419" t="s">
        <v>1539</v>
      </c>
      <c r="D59" s="419" t="s">
        <v>1540</v>
      </c>
      <c r="E59" s="422">
        <v>341</v>
      </c>
      <c r="F59" s="422">
        <v>50809</v>
      </c>
      <c r="G59" s="419">
        <v>1</v>
      </c>
      <c r="H59" s="419">
        <v>149</v>
      </c>
      <c r="I59" s="422">
        <v>356</v>
      </c>
      <c r="J59" s="422">
        <v>53400</v>
      </c>
      <c r="K59" s="419">
        <v>1.0509949024779075</v>
      </c>
      <c r="L59" s="419">
        <v>150</v>
      </c>
      <c r="M59" s="422">
        <v>368</v>
      </c>
      <c r="N59" s="422">
        <v>55598</v>
      </c>
      <c r="O59" s="443">
        <v>1.0942549548308371</v>
      </c>
      <c r="P59" s="423">
        <v>151.08152173913044</v>
      </c>
    </row>
    <row r="60" spans="1:16" ht="14.4" customHeight="1" x14ac:dyDescent="0.3">
      <c r="A60" s="418" t="s">
        <v>1431</v>
      </c>
      <c r="B60" s="419" t="s">
        <v>1432</v>
      </c>
      <c r="C60" s="419" t="s">
        <v>1541</v>
      </c>
      <c r="D60" s="419" t="s">
        <v>1542</v>
      </c>
      <c r="E60" s="422">
        <v>189</v>
      </c>
      <c r="F60" s="422">
        <v>100170</v>
      </c>
      <c r="G60" s="419">
        <v>1</v>
      </c>
      <c r="H60" s="419">
        <v>530</v>
      </c>
      <c r="I60" s="422">
        <v>168</v>
      </c>
      <c r="J60" s="422">
        <v>89040</v>
      </c>
      <c r="K60" s="419">
        <v>0.88888888888888884</v>
      </c>
      <c r="L60" s="419">
        <v>530</v>
      </c>
      <c r="M60" s="422">
        <v>152</v>
      </c>
      <c r="N60" s="422">
        <v>80661</v>
      </c>
      <c r="O60" s="443">
        <v>0.80524109014675049</v>
      </c>
      <c r="P60" s="423">
        <v>530.66447368421052</v>
      </c>
    </row>
    <row r="61" spans="1:16" ht="14.4" customHeight="1" x14ac:dyDescent="0.3">
      <c r="A61" s="418" t="s">
        <v>1431</v>
      </c>
      <c r="B61" s="419" t="s">
        <v>1432</v>
      </c>
      <c r="C61" s="419" t="s">
        <v>1543</v>
      </c>
      <c r="D61" s="419" t="s">
        <v>1544</v>
      </c>
      <c r="E61" s="422">
        <v>54</v>
      </c>
      <c r="F61" s="422">
        <v>8154</v>
      </c>
      <c r="G61" s="419">
        <v>1</v>
      </c>
      <c r="H61" s="419">
        <v>151</v>
      </c>
      <c r="I61" s="422">
        <v>32</v>
      </c>
      <c r="J61" s="422">
        <v>4864</v>
      </c>
      <c r="K61" s="419">
        <v>0.59651704684817264</v>
      </c>
      <c r="L61" s="419">
        <v>152</v>
      </c>
      <c r="M61" s="422">
        <v>58</v>
      </c>
      <c r="N61" s="422">
        <v>8816</v>
      </c>
      <c r="O61" s="443">
        <v>1.0811871474123129</v>
      </c>
      <c r="P61" s="423">
        <v>152</v>
      </c>
    </row>
    <row r="62" spans="1:16" ht="14.4" customHeight="1" x14ac:dyDescent="0.3">
      <c r="A62" s="418" t="s">
        <v>1431</v>
      </c>
      <c r="B62" s="419" t="s">
        <v>1432</v>
      </c>
      <c r="C62" s="419" t="s">
        <v>1545</v>
      </c>
      <c r="D62" s="419" t="s">
        <v>1546</v>
      </c>
      <c r="E62" s="422">
        <v>20</v>
      </c>
      <c r="F62" s="422">
        <v>540</v>
      </c>
      <c r="G62" s="419">
        <v>1</v>
      </c>
      <c r="H62" s="419">
        <v>27</v>
      </c>
      <c r="I62" s="422">
        <v>8</v>
      </c>
      <c r="J62" s="422">
        <v>216</v>
      </c>
      <c r="K62" s="419">
        <v>0.4</v>
      </c>
      <c r="L62" s="419">
        <v>27</v>
      </c>
      <c r="M62" s="422">
        <v>10</v>
      </c>
      <c r="N62" s="422">
        <v>270</v>
      </c>
      <c r="O62" s="443">
        <v>0.5</v>
      </c>
      <c r="P62" s="423">
        <v>27</v>
      </c>
    </row>
    <row r="63" spans="1:16" ht="14.4" customHeight="1" x14ac:dyDescent="0.3">
      <c r="A63" s="418" t="s">
        <v>1431</v>
      </c>
      <c r="B63" s="419" t="s">
        <v>1432</v>
      </c>
      <c r="C63" s="419" t="s">
        <v>1547</v>
      </c>
      <c r="D63" s="419" t="s">
        <v>1548</v>
      </c>
      <c r="E63" s="422">
        <v>10</v>
      </c>
      <c r="F63" s="422">
        <v>390</v>
      </c>
      <c r="G63" s="419">
        <v>1</v>
      </c>
      <c r="H63" s="419">
        <v>39</v>
      </c>
      <c r="I63" s="422">
        <v>5</v>
      </c>
      <c r="J63" s="422">
        <v>200</v>
      </c>
      <c r="K63" s="419">
        <v>0.51282051282051277</v>
      </c>
      <c r="L63" s="419">
        <v>40</v>
      </c>
      <c r="M63" s="422">
        <v>4</v>
      </c>
      <c r="N63" s="422">
        <v>164</v>
      </c>
      <c r="O63" s="443">
        <v>0.42051282051282052</v>
      </c>
      <c r="P63" s="423">
        <v>41</v>
      </c>
    </row>
    <row r="64" spans="1:16" ht="14.4" customHeight="1" x14ac:dyDescent="0.3">
      <c r="A64" s="418" t="s">
        <v>1431</v>
      </c>
      <c r="B64" s="419" t="s">
        <v>1432</v>
      </c>
      <c r="C64" s="419" t="s">
        <v>1549</v>
      </c>
      <c r="D64" s="419" t="s">
        <v>1550</v>
      </c>
      <c r="E64" s="422"/>
      <c r="F64" s="422"/>
      <c r="G64" s="419"/>
      <c r="H64" s="419"/>
      <c r="I64" s="422">
        <v>2</v>
      </c>
      <c r="J64" s="422">
        <v>654</v>
      </c>
      <c r="K64" s="419"/>
      <c r="L64" s="419">
        <v>327</v>
      </c>
      <c r="M64" s="422"/>
      <c r="N64" s="422"/>
      <c r="O64" s="443"/>
      <c r="P64" s="423"/>
    </row>
    <row r="65" spans="1:16" ht="14.4" customHeight="1" x14ac:dyDescent="0.3">
      <c r="A65" s="418" t="s">
        <v>1431</v>
      </c>
      <c r="B65" s="419" t="s">
        <v>1432</v>
      </c>
      <c r="C65" s="419" t="s">
        <v>1551</v>
      </c>
      <c r="D65" s="419" t="s">
        <v>1552</v>
      </c>
      <c r="E65" s="422">
        <v>5</v>
      </c>
      <c r="F65" s="422">
        <v>280</v>
      </c>
      <c r="G65" s="419">
        <v>1</v>
      </c>
      <c r="H65" s="419">
        <v>56</v>
      </c>
      <c r="I65" s="422"/>
      <c r="J65" s="422"/>
      <c r="K65" s="419"/>
      <c r="L65" s="419"/>
      <c r="M65" s="422"/>
      <c r="N65" s="422"/>
      <c r="O65" s="443"/>
      <c r="P65" s="423"/>
    </row>
    <row r="66" spans="1:16" ht="14.4" customHeight="1" x14ac:dyDescent="0.3">
      <c r="A66" s="418" t="s">
        <v>1431</v>
      </c>
      <c r="B66" s="419" t="s">
        <v>1432</v>
      </c>
      <c r="C66" s="419" t="s">
        <v>1553</v>
      </c>
      <c r="D66" s="419" t="s">
        <v>1554</v>
      </c>
      <c r="E66" s="422"/>
      <c r="F66" s="422"/>
      <c r="G66" s="419"/>
      <c r="H66" s="419"/>
      <c r="I66" s="422">
        <v>2</v>
      </c>
      <c r="J66" s="422">
        <v>56</v>
      </c>
      <c r="K66" s="419"/>
      <c r="L66" s="419">
        <v>28</v>
      </c>
      <c r="M66" s="422"/>
      <c r="N66" s="422"/>
      <c r="O66" s="443"/>
      <c r="P66" s="423"/>
    </row>
    <row r="67" spans="1:16" ht="14.4" customHeight="1" thickBot="1" x14ac:dyDescent="0.35">
      <c r="A67" s="424" t="s">
        <v>1431</v>
      </c>
      <c r="B67" s="425" t="s">
        <v>1432</v>
      </c>
      <c r="C67" s="425" t="s">
        <v>1555</v>
      </c>
      <c r="D67" s="425" t="s">
        <v>1556</v>
      </c>
      <c r="E67" s="428"/>
      <c r="F67" s="428"/>
      <c r="G67" s="425"/>
      <c r="H67" s="425"/>
      <c r="I67" s="428"/>
      <c r="J67" s="428"/>
      <c r="K67" s="425"/>
      <c r="L67" s="425"/>
      <c r="M67" s="428">
        <v>5</v>
      </c>
      <c r="N67" s="428">
        <v>590</v>
      </c>
      <c r="O67" s="436"/>
      <c r="P67" s="429">
        <v>118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07" t="s">
        <v>113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</row>
    <row r="2" spans="1:19" ht="14.4" customHeight="1" thickBot="1" x14ac:dyDescent="0.35">
      <c r="A2" s="215" t="s">
        <v>255</v>
      </c>
      <c r="B2" s="207"/>
      <c r="C2" s="97"/>
      <c r="D2" s="207"/>
      <c r="E2" s="97"/>
      <c r="F2" s="207"/>
      <c r="G2" s="208"/>
      <c r="H2" s="207"/>
      <c r="I2" s="97"/>
      <c r="J2" s="207"/>
      <c r="K2" s="97"/>
      <c r="L2" s="207"/>
      <c r="M2" s="208"/>
      <c r="N2" s="207"/>
      <c r="O2" s="97"/>
      <c r="P2" s="207"/>
      <c r="Q2" s="97"/>
      <c r="R2" s="207"/>
      <c r="S2" s="208"/>
    </row>
    <row r="3" spans="1:19" ht="14.4" customHeight="1" thickBot="1" x14ac:dyDescent="0.35">
      <c r="A3" s="201" t="s">
        <v>114</v>
      </c>
      <c r="B3" s="202">
        <f>SUBTOTAL(9,B6:B1048576)</f>
        <v>13260599</v>
      </c>
      <c r="C3" s="203">
        <f t="shared" ref="C3:R3" si="0">SUBTOTAL(9,C6:C1048576)</f>
        <v>29</v>
      </c>
      <c r="D3" s="203">
        <f t="shared" si="0"/>
        <v>13113456</v>
      </c>
      <c r="E3" s="203">
        <f t="shared" si="0"/>
        <v>27.851874258424182</v>
      </c>
      <c r="F3" s="203">
        <f t="shared" si="0"/>
        <v>17615573</v>
      </c>
      <c r="G3" s="206">
        <f>IF(B3&lt;&gt;0,F3/B3,"")</f>
        <v>1.3284145761439585</v>
      </c>
      <c r="H3" s="202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4" t="str">
        <f>IF(H3&lt;&gt;0,L3/H3,"")</f>
        <v/>
      </c>
      <c r="N3" s="205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56" t="s">
        <v>93</v>
      </c>
      <c r="B4" s="357" t="s">
        <v>87</v>
      </c>
      <c r="C4" s="358"/>
      <c r="D4" s="358"/>
      <c r="E4" s="358"/>
      <c r="F4" s="358"/>
      <c r="G4" s="359"/>
      <c r="H4" s="357" t="s">
        <v>88</v>
      </c>
      <c r="I4" s="358"/>
      <c r="J4" s="358"/>
      <c r="K4" s="358"/>
      <c r="L4" s="358"/>
      <c r="M4" s="359"/>
      <c r="N4" s="357" t="s">
        <v>89</v>
      </c>
      <c r="O4" s="358"/>
      <c r="P4" s="358"/>
      <c r="Q4" s="358"/>
      <c r="R4" s="358"/>
      <c r="S4" s="359"/>
    </row>
    <row r="5" spans="1:19" ht="14.4" customHeight="1" thickBot="1" x14ac:dyDescent="0.35">
      <c r="A5" s="498"/>
      <c r="B5" s="499">
        <v>2012</v>
      </c>
      <c r="C5" s="500"/>
      <c r="D5" s="500">
        <v>2013</v>
      </c>
      <c r="E5" s="500"/>
      <c r="F5" s="500">
        <v>2014</v>
      </c>
      <c r="G5" s="501" t="s">
        <v>2</v>
      </c>
      <c r="H5" s="499">
        <v>2012</v>
      </c>
      <c r="I5" s="500"/>
      <c r="J5" s="500">
        <v>2013</v>
      </c>
      <c r="K5" s="500"/>
      <c r="L5" s="500">
        <v>2014</v>
      </c>
      <c r="M5" s="501" t="s">
        <v>2</v>
      </c>
      <c r="N5" s="499">
        <v>2012</v>
      </c>
      <c r="O5" s="500"/>
      <c r="P5" s="500">
        <v>2013</v>
      </c>
      <c r="Q5" s="500"/>
      <c r="R5" s="500">
        <v>2014</v>
      </c>
      <c r="S5" s="501" t="s">
        <v>2</v>
      </c>
    </row>
    <row r="6" spans="1:19" ht="14.4" customHeight="1" x14ac:dyDescent="0.3">
      <c r="A6" s="447" t="s">
        <v>1558</v>
      </c>
      <c r="B6" s="516">
        <v>540761</v>
      </c>
      <c r="C6" s="413">
        <v>1</v>
      </c>
      <c r="D6" s="516">
        <v>651082</v>
      </c>
      <c r="E6" s="413">
        <v>1.204010644258739</v>
      </c>
      <c r="F6" s="516">
        <v>463825</v>
      </c>
      <c r="G6" s="435">
        <v>0.85772642627704287</v>
      </c>
      <c r="H6" s="516"/>
      <c r="I6" s="413"/>
      <c r="J6" s="516"/>
      <c r="K6" s="413"/>
      <c r="L6" s="516"/>
      <c r="M6" s="435"/>
      <c r="N6" s="516"/>
      <c r="O6" s="413"/>
      <c r="P6" s="516"/>
      <c r="Q6" s="413"/>
      <c r="R6" s="516"/>
      <c r="S6" s="459"/>
    </row>
    <row r="7" spans="1:19" ht="14.4" customHeight="1" x14ac:dyDescent="0.3">
      <c r="A7" s="448" t="s">
        <v>1559</v>
      </c>
      <c r="B7" s="517">
        <v>814443</v>
      </c>
      <c r="C7" s="419">
        <v>1</v>
      </c>
      <c r="D7" s="517">
        <v>915445</v>
      </c>
      <c r="E7" s="419">
        <v>1.1240135896557524</v>
      </c>
      <c r="F7" s="517">
        <v>1116424</v>
      </c>
      <c r="G7" s="443">
        <v>1.3707822401322129</v>
      </c>
      <c r="H7" s="517"/>
      <c r="I7" s="419"/>
      <c r="J7" s="517"/>
      <c r="K7" s="419"/>
      <c r="L7" s="517"/>
      <c r="M7" s="443"/>
      <c r="N7" s="517"/>
      <c r="O7" s="419"/>
      <c r="P7" s="517"/>
      <c r="Q7" s="419"/>
      <c r="R7" s="517"/>
      <c r="S7" s="518"/>
    </row>
    <row r="8" spans="1:19" ht="14.4" customHeight="1" x14ac:dyDescent="0.3">
      <c r="A8" s="448" t="s">
        <v>1560</v>
      </c>
      <c r="B8" s="517">
        <v>1614758</v>
      </c>
      <c r="C8" s="419">
        <v>1</v>
      </c>
      <c r="D8" s="517">
        <v>1258010</v>
      </c>
      <c r="E8" s="419">
        <v>0.77907030031744695</v>
      </c>
      <c r="F8" s="517">
        <v>1526412</v>
      </c>
      <c r="G8" s="443">
        <v>0.9452883961559565</v>
      </c>
      <c r="H8" s="517"/>
      <c r="I8" s="419"/>
      <c r="J8" s="517"/>
      <c r="K8" s="419"/>
      <c r="L8" s="517"/>
      <c r="M8" s="443"/>
      <c r="N8" s="517"/>
      <c r="O8" s="419"/>
      <c r="P8" s="517"/>
      <c r="Q8" s="419"/>
      <c r="R8" s="517"/>
      <c r="S8" s="518"/>
    </row>
    <row r="9" spans="1:19" ht="14.4" customHeight="1" x14ac:dyDescent="0.3">
      <c r="A9" s="448" t="s">
        <v>1561</v>
      </c>
      <c r="B9" s="517">
        <v>572891</v>
      </c>
      <c r="C9" s="419">
        <v>1</v>
      </c>
      <c r="D9" s="517">
        <v>470138</v>
      </c>
      <c r="E9" s="419">
        <v>0.8206412738199762</v>
      </c>
      <c r="F9" s="517">
        <v>588288</v>
      </c>
      <c r="G9" s="443">
        <v>1.0268759676797157</v>
      </c>
      <c r="H9" s="517"/>
      <c r="I9" s="419"/>
      <c r="J9" s="517"/>
      <c r="K9" s="419"/>
      <c r="L9" s="517"/>
      <c r="M9" s="443"/>
      <c r="N9" s="517"/>
      <c r="O9" s="419"/>
      <c r="P9" s="517"/>
      <c r="Q9" s="419"/>
      <c r="R9" s="517"/>
      <c r="S9" s="518"/>
    </row>
    <row r="10" spans="1:19" ht="14.4" customHeight="1" x14ac:dyDescent="0.3">
      <c r="A10" s="448" t="s">
        <v>1562</v>
      </c>
      <c r="B10" s="517">
        <v>137134</v>
      </c>
      <c r="C10" s="419">
        <v>1</v>
      </c>
      <c r="D10" s="517">
        <v>155708</v>
      </c>
      <c r="E10" s="419">
        <v>1.135444164102265</v>
      </c>
      <c r="F10" s="517">
        <v>163720</v>
      </c>
      <c r="G10" s="443">
        <v>1.1938687706914406</v>
      </c>
      <c r="H10" s="517"/>
      <c r="I10" s="419"/>
      <c r="J10" s="517"/>
      <c r="K10" s="419"/>
      <c r="L10" s="517"/>
      <c r="M10" s="443"/>
      <c r="N10" s="517"/>
      <c r="O10" s="419"/>
      <c r="P10" s="517"/>
      <c r="Q10" s="419"/>
      <c r="R10" s="517"/>
      <c r="S10" s="518"/>
    </row>
    <row r="11" spans="1:19" ht="14.4" customHeight="1" x14ac:dyDescent="0.3">
      <c r="A11" s="448" t="s">
        <v>1563</v>
      </c>
      <c r="B11" s="517">
        <v>258983</v>
      </c>
      <c r="C11" s="419">
        <v>1</v>
      </c>
      <c r="D11" s="517">
        <v>262853</v>
      </c>
      <c r="E11" s="419">
        <v>1.0149430657610732</v>
      </c>
      <c r="F11" s="517">
        <v>287295</v>
      </c>
      <c r="G11" s="443">
        <v>1.1093199167512926</v>
      </c>
      <c r="H11" s="517"/>
      <c r="I11" s="419"/>
      <c r="J11" s="517"/>
      <c r="K11" s="419"/>
      <c r="L11" s="517"/>
      <c r="M11" s="443"/>
      <c r="N11" s="517"/>
      <c r="O11" s="419"/>
      <c r="P11" s="517"/>
      <c r="Q11" s="419"/>
      <c r="R11" s="517"/>
      <c r="S11" s="518"/>
    </row>
    <row r="12" spans="1:19" ht="14.4" customHeight="1" x14ac:dyDescent="0.3">
      <c r="A12" s="448" t="s">
        <v>1564</v>
      </c>
      <c r="B12" s="517">
        <v>542661</v>
      </c>
      <c r="C12" s="419">
        <v>1</v>
      </c>
      <c r="D12" s="517">
        <v>796046</v>
      </c>
      <c r="E12" s="419">
        <v>1.4669305514861029</v>
      </c>
      <c r="F12" s="517">
        <v>1101929</v>
      </c>
      <c r="G12" s="443">
        <v>2.0306028994160257</v>
      </c>
      <c r="H12" s="517"/>
      <c r="I12" s="419"/>
      <c r="J12" s="517"/>
      <c r="K12" s="419"/>
      <c r="L12" s="517"/>
      <c r="M12" s="443"/>
      <c r="N12" s="517"/>
      <c r="O12" s="419"/>
      <c r="P12" s="517"/>
      <c r="Q12" s="419"/>
      <c r="R12" s="517"/>
      <c r="S12" s="518"/>
    </row>
    <row r="13" spans="1:19" ht="14.4" customHeight="1" x14ac:dyDescent="0.3">
      <c r="A13" s="448" t="s">
        <v>1565</v>
      </c>
      <c r="B13" s="517">
        <v>168440</v>
      </c>
      <c r="C13" s="419">
        <v>1</v>
      </c>
      <c r="D13" s="517">
        <v>234765</v>
      </c>
      <c r="E13" s="419">
        <v>1.3937603894561861</v>
      </c>
      <c r="F13" s="517">
        <v>242538</v>
      </c>
      <c r="G13" s="443">
        <v>1.4399073854191404</v>
      </c>
      <c r="H13" s="517"/>
      <c r="I13" s="419"/>
      <c r="J13" s="517"/>
      <c r="K13" s="419"/>
      <c r="L13" s="517"/>
      <c r="M13" s="443"/>
      <c r="N13" s="517"/>
      <c r="O13" s="419"/>
      <c r="P13" s="517"/>
      <c r="Q13" s="419"/>
      <c r="R13" s="517"/>
      <c r="S13" s="518"/>
    </row>
    <row r="14" spans="1:19" ht="14.4" customHeight="1" x14ac:dyDescent="0.3">
      <c r="A14" s="448" t="s">
        <v>1566</v>
      </c>
      <c r="B14" s="517">
        <v>367207</v>
      </c>
      <c r="C14" s="419">
        <v>1</v>
      </c>
      <c r="D14" s="517">
        <v>347634</v>
      </c>
      <c r="E14" s="419">
        <v>0.9466976392062243</v>
      </c>
      <c r="F14" s="517">
        <v>350090</v>
      </c>
      <c r="G14" s="443">
        <v>0.95338596486450422</v>
      </c>
      <c r="H14" s="517"/>
      <c r="I14" s="419"/>
      <c r="J14" s="517"/>
      <c r="K14" s="419"/>
      <c r="L14" s="517"/>
      <c r="M14" s="443"/>
      <c r="N14" s="517"/>
      <c r="O14" s="419"/>
      <c r="P14" s="517"/>
      <c r="Q14" s="419"/>
      <c r="R14" s="517"/>
      <c r="S14" s="518"/>
    </row>
    <row r="15" spans="1:19" ht="14.4" customHeight="1" x14ac:dyDescent="0.3">
      <c r="A15" s="448" t="s">
        <v>1567</v>
      </c>
      <c r="B15" s="517">
        <v>1649274</v>
      </c>
      <c r="C15" s="419">
        <v>1</v>
      </c>
      <c r="D15" s="517">
        <v>1803622</v>
      </c>
      <c r="E15" s="419">
        <v>1.0935854200090465</v>
      </c>
      <c r="F15" s="517">
        <v>2007818</v>
      </c>
      <c r="G15" s="443">
        <v>1.2173950477604085</v>
      </c>
      <c r="H15" s="517"/>
      <c r="I15" s="419"/>
      <c r="J15" s="517"/>
      <c r="K15" s="419"/>
      <c r="L15" s="517"/>
      <c r="M15" s="443"/>
      <c r="N15" s="517"/>
      <c r="O15" s="419"/>
      <c r="P15" s="517"/>
      <c r="Q15" s="419"/>
      <c r="R15" s="517"/>
      <c r="S15" s="518"/>
    </row>
    <row r="16" spans="1:19" ht="14.4" customHeight="1" x14ac:dyDescent="0.3">
      <c r="A16" s="448" t="s">
        <v>1568</v>
      </c>
      <c r="B16" s="517">
        <v>311133</v>
      </c>
      <c r="C16" s="419">
        <v>1</v>
      </c>
      <c r="D16" s="517">
        <v>382257</v>
      </c>
      <c r="E16" s="419">
        <v>1.2285967737269914</v>
      </c>
      <c r="F16" s="517">
        <v>389693</v>
      </c>
      <c r="G16" s="443">
        <v>1.2524965207805023</v>
      </c>
      <c r="H16" s="517"/>
      <c r="I16" s="419"/>
      <c r="J16" s="517"/>
      <c r="K16" s="419"/>
      <c r="L16" s="517"/>
      <c r="M16" s="443"/>
      <c r="N16" s="517"/>
      <c r="O16" s="419"/>
      <c r="P16" s="517"/>
      <c r="Q16" s="419"/>
      <c r="R16" s="517"/>
      <c r="S16" s="518"/>
    </row>
    <row r="17" spans="1:19" ht="14.4" customHeight="1" x14ac:dyDescent="0.3">
      <c r="A17" s="448" t="s">
        <v>1569</v>
      </c>
      <c r="B17" s="517">
        <v>115394</v>
      </c>
      <c r="C17" s="419">
        <v>1</v>
      </c>
      <c r="D17" s="517">
        <v>110495</v>
      </c>
      <c r="E17" s="419">
        <v>0.95754545296982507</v>
      </c>
      <c r="F17" s="517">
        <v>105416</v>
      </c>
      <c r="G17" s="443">
        <v>0.91353103280933146</v>
      </c>
      <c r="H17" s="517"/>
      <c r="I17" s="419"/>
      <c r="J17" s="517"/>
      <c r="K17" s="419"/>
      <c r="L17" s="517"/>
      <c r="M17" s="443"/>
      <c r="N17" s="517"/>
      <c r="O17" s="419"/>
      <c r="P17" s="517"/>
      <c r="Q17" s="419"/>
      <c r="R17" s="517"/>
      <c r="S17" s="518"/>
    </row>
    <row r="18" spans="1:19" ht="14.4" customHeight="1" x14ac:dyDescent="0.3">
      <c r="A18" s="448" t="s">
        <v>1570</v>
      </c>
      <c r="B18" s="517">
        <v>65243</v>
      </c>
      <c r="C18" s="419">
        <v>1</v>
      </c>
      <c r="D18" s="517">
        <v>46159</v>
      </c>
      <c r="E18" s="419">
        <v>0.70749352420949374</v>
      </c>
      <c r="F18" s="517">
        <v>85398</v>
      </c>
      <c r="G18" s="443">
        <v>1.3089220299495732</v>
      </c>
      <c r="H18" s="517"/>
      <c r="I18" s="419"/>
      <c r="J18" s="517"/>
      <c r="K18" s="419"/>
      <c r="L18" s="517"/>
      <c r="M18" s="443"/>
      <c r="N18" s="517"/>
      <c r="O18" s="419"/>
      <c r="P18" s="517"/>
      <c r="Q18" s="419"/>
      <c r="R18" s="517"/>
      <c r="S18" s="518"/>
    </row>
    <row r="19" spans="1:19" ht="14.4" customHeight="1" x14ac:dyDescent="0.3">
      <c r="A19" s="448" t="s">
        <v>1571</v>
      </c>
      <c r="B19" s="517">
        <v>42625</v>
      </c>
      <c r="C19" s="419">
        <v>1</v>
      </c>
      <c r="D19" s="517">
        <v>40874</v>
      </c>
      <c r="E19" s="419">
        <v>0.95892082111436949</v>
      </c>
      <c r="F19" s="517">
        <v>32088</v>
      </c>
      <c r="G19" s="443">
        <v>0.75279765395894427</v>
      </c>
      <c r="H19" s="517"/>
      <c r="I19" s="419"/>
      <c r="J19" s="517"/>
      <c r="K19" s="419"/>
      <c r="L19" s="517"/>
      <c r="M19" s="443"/>
      <c r="N19" s="517"/>
      <c r="O19" s="419"/>
      <c r="P19" s="517"/>
      <c r="Q19" s="419"/>
      <c r="R19" s="517"/>
      <c r="S19" s="518"/>
    </row>
    <row r="20" spans="1:19" ht="14.4" customHeight="1" x14ac:dyDescent="0.3">
      <c r="A20" s="448" t="s">
        <v>1572</v>
      </c>
      <c r="B20" s="517">
        <v>2162886</v>
      </c>
      <c r="C20" s="419">
        <v>1</v>
      </c>
      <c r="D20" s="517">
        <v>1756021</v>
      </c>
      <c r="E20" s="419">
        <v>0.81188791272401784</v>
      </c>
      <c r="F20" s="517">
        <v>2144110</v>
      </c>
      <c r="G20" s="443">
        <v>0.99131900617970614</v>
      </c>
      <c r="H20" s="517"/>
      <c r="I20" s="419"/>
      <c r="J20" s="517"/>
      <c r="K20" s="419"/>
      <c r="L20" s="517"/>
      <c r="M20" s="443"/>
      <c r="N20" s="517"/>
      <c r="O20" s="419"/>
      <c r="P20" s="517"/>
      <c r="Q20" s="419"/>
      <c r="R20" s="517"/>
      <c r="S20" s="518"/>
    </row>
    <row r="21" spans="1:19" ht="14.4" customHeight="1" x14ac:dyDescent="0.3">
      <c r="A21" s="448" t="s">
        <v>1573</v>
      </c>
      <c r="B21" s="517">
        <v>206322</v>
      </c>
      <c r="C21" s="419">
        <v>1</v>
      </c>
      <c r="D21" s="517">
        <v>346022</v>
      </c>
      <c r="E21" s="419">
        <v>1.6770969649383003</v>
      </c>
      <c r="F21" s="517">
        <v>3113141</v>
      </c>
      <c r="G21" s="443">
        <v>15.088749624373552</v>
      </c>
      <c r="H21" s="517"/>
      <c r="I21" s="419"/>
      <c r="J21" s="517"/>
      <c r="K21" s="419"/>
      <c r="L21" s="517"/>
      <c r="M21" s="443"/>
      <c r="N21" s="517"/>
      <c r="O21" s="419"/>
      <c r="P21" s="517"/>
      <c r="Q21" s="419"/>
      <c r="R21" s="517"/>
      <c r="S21" s="518"/>
    </row>
    <row r="22" spans="1:19" ht="14.4" customHeight="1" x14ac:dyDescent="0.3">
      <c r="A22" s="448" t="s">
        <v>1574</v>
      </c>
      <c r="B22" s="517">
        <v>20444</v>
      </c>
      <c r="C22" s="419">
        <v>1</v>
      </c>
      <c r="D22" s="517">
        <v>21580</v>
      </c>
      <c r="E22" s="419">
        <v>1.0555664253570729</v>
      </c>
      <c r="F22" s="517">
        <v>38420</v>
      </c>
      <c r="G22" s="443">
        <v>1.8792799843474859</v>
      </c>
      <c r="H22" s="517"/>
      <c r="I22" s="419"/>
      <c r="J22" s="517"/>
      <c r="K22" s="419"/>
      <c r="L22" s="517"/>
      <c r="M22" s="443"/>
      <c r="N22" s="517"/>
      <c r="O22" s="419"/>
      <c r="P22" s="517"/>
      <c r="Q22" s="419"/>
      <c r="R22" s="517"/>
      <c r="S22" s="518"/>
    </row>
    <row r="23" spans="1:19" ht="14.4" customHeight="1" x14ac:dyDescent="0.3">
      <c r="A23" s="448" t="s">
        <v>1575</v>
      </c>
      <c r="B23" s="517">
        <v>9152</v>
      </c>
      <c r="C23" s="419">
        <v>1</v>
      </c>
      <c r="D23" s="517"/>
      <c r="E23" s="419"/>
      <c r="F23" s="517"/>
      <c r="G23" s="443"/>
      <c r="H23" s="517"/>
      <c r="I23" s="419"/>
      <c r="J23" s="517"/>
      <c r="K23" s="419"/>
      <c r="L23" s="517"/>
      <c r="M23" s="443"/>
      <c r="N23" s="517"/>
      <c r="O23" s="419"/>
      <c r="P23" s="517"/>
      <c r="Q23" s="419"/>
      <c r="R23" s="517"/>
      <c r="S23" s="518"/>
    </row>
    <row r="24" spans="1:19" ht="14.4" customHeight="1" x14ac:dyDescent="0.3">
      <c r="A24" s="448" t="s">
        <v>1576</v>
      </c>
      <c r="B24" s="517">
        <v>609770</v>
      </c>
      <c r="C24" s="419">
        <v>1</v>
      </c>
      <c r="D24" s="517">
        <v>676960</v>
      </c>
      <c r="E24" s="419">
        <v>1.1101890876888008</v>
      </c>
      <c r="F24" s="517">
        <v>593822</v>
      </c>
      <c r="G24" s="443">
        <v>0.97384587631402009</v>
      </c>
      <c r="H24" s="517"/>
      <c r="I24" s="419"/>
      <c r="J24" s="517"/>
      <c r="K24" s="419"/>
      <c r="L24" s="517"/>
      <c r="M24" s="443"/>
      <c r="N24" s="517"/>
      <c r="O24" s="419"/>
      <c r="P24" s="517"/>
      <c r="Q24" s="419"/>
      <c r="R24" s="517"/>
      <c r="S24" s="518"/>
    </row>
    <row r="25" spans="1:19" ht="14.4" customHeight="1" x14ac:dyDescent="0.3">
      <c r="A25" s="448" t="s">
        <v>1577</v>
      </c>
      <c r="B25" s="517">
        <v>94224</v>
      </c>
      <c r="C25" s="419">
        <v>1</v>
      </c>
      <c r="D25" s="517">
        <v>95722</v>
      </c>
      <c r="E25" s="419">
        <v>1.01589828493802</v>
      </c>
      <c r="F25" s="517">
        <v>133970</v>
      </c>
      <c r="G25" s="443">
        <v>1.4218245882153167</v>
      </c>
      <c r="H25" s="517"/>
      <c r="I25" s="419"/>
      <c r="J25" s="517"/>
      <c r="K25" s="419"/>
      <c r="L25" s="517"/>
      <c r="M25" s="443"/>
      <c r="N25" s="517"/>
      <c r="O25" s="419"/>
      <c r="P25" s="517"/>
      <c r="Q25" s="419"/>
      <c r="R25" s="517"/>
      <c r="S25" s="518"/>
    </row>
    <row r="26" spans="1:19" ht="14.4" customHeight="1" x14ac:dyDescent="0.3">
      <c r="A26" s="448" t="s">
        <v>1578</v>
      </c>
      <c r="B26" s="517">
        <v>95</v>
      </c>
      <c r="C26" s="419">
        <v>1</v>
      </c>
      <c r="D26" s="517">
        <v>39</v>
      </c>
      <c r="E26" s="419">
        <v>0.41052631578947368</v>
      </c>
      <c r="F26" s="517">
        <v>1477</v>
      </c>
      <c r="G26" s="443">
        <v>15.547368421052632</v>
      </c>
      <c r="H26" s="517"/>
      <c r="I26" s="419"/>
      <c r="J26" s="517"/>
      <c r="K26" s="419"/>
      <c r="L26" s="517"/>
      <c r="M26" s="443"/>
      <c r="N26" s="517"/>
      <c r="O26" s="419"/>
      <c r="P26" s="517"/>
      <c r="Q26" s="419"/>
      <c r="R26" s="517"/>
      <c r="S26" s="518"/>
    </row>
    <row r="27" spans="1:19" ht="14.4" customHeight="1" x14ac:dyDescent="0.3">
      <c r="A27" s="448" t="s">
        <v>1579</v>
      </c>
      <c r="B27" s="517">
        <v>26199</v>
      </c>
      <c r="C27" s="419">
        <v>1</v>
      </c>
      <c r="D27" s="517">
        <v>25259</v>
      </c>
      <c r="E27" s="419">
        <v>0.96412076796824309</v>
      </c>
      <c r="F27" s="517">
        <v>47518</v>
      </c>
      <c r="G27" s="443">
        <v>1.8137333486010916</v>
      </c>
      <c r="H27" s="517"/>
      <c r="I27" s="419"/>
      <c r="J27" s="517"/>
      <c r="K27" s="419"/>
      <c r="L27" s="517"/>
      <c r="M27" s="443"/>
      <c r="N27" s="517"/>
      <c r="O27" s="419"/>
      <c r="P27" s="517"/>
      <c r="Q27" s="419"/>
      <c r="R27" s="517"/>
      <c r="S27" s="518"/>
    </row>
    <row r="28" spans="1:19" ht="14.4" customHeight="1" x14ac:dyDescent="0.3">
      <c r="A28" s="448" t="s">
        <v>1580</v>
      </c>
      <c r="B28" s="517">
        <v>34707</v>
      </c>
      <c r="C28" s="419">
        <v>1</v>
      </c>
      <c r="D28" s="517">
        <v>26710</v>
      </c>
      <c r="E28" s="419">
        <v>0.76958538623332473</v>
      </c>
      <c r="F28" s="517">
        <v>20461</v>
      </c>
      <c r="G28" s="443">
        <v>0.58953525225458836</v>
      </c>
      <c r="H28" s="517"/>
      <c r="I28" s="419"/>
      <c r="J28" s="517"/>
      <c r="K28" s="419"/>
      <c r="L28" s="517"/>
      <c r="M28" s="443"/>
      <c r="N28" s="517"/>
      <c r="O28" s="419"/>
      <c r="P28" s="517"/>
      <c r="Q28" s="419"/>
      <c r="R28" s="517"/>
      <c r="S28" s="518"/>
    </row>
    <row r="29" spans="1:19" ht="14.4" customHeight="1" x14ac:dyDescent="0.3">
      <c r="A29" s="448" t="s">
        <v>1581</v>
      </c>
      <c r="B29" s="517">
        <v>63697</v>
      </c>
      <c r="C29" s="419">
        <v>1</v>
      </c>
      <c r="D29" s="517"/>
      <c r="E29" s="419"/>
      <c r="F29" s="517"/>
      <c r="G29" s="443"/>
      <c r="H29" s="517"/>
      <c r="I29" s="419"/>
      <c r="J29" s="517"/>
      <c r="K29" s="419"/>
      <c r="L29" s="517"/>
      <c r="M29" s="443"/>
      <c r="N29" s="517"/>
      <c r="O29" s="419"/>
      <c r="P29" s="517"/>
      <c r="Q29" s="419"/>
      <c r="R29" s="517"/>
      <c r="S29" s="518"/>
    </row>
    <row r="30" spans="1:19" ht="14.4" customHeight="1" x14ac:dyDescent="0.3">
      <c r="A30" s="448" t="s">
        <v>1582</v>
      </c>
      <c r="B30" s="517">
        <v>245192</v>
      </c>
      <c r="C30" s="419">
        <v>1</v>
      </c>
      <c r="D30" s="517">
        <v>252813</v>
      </c>
      <c r="E30" s="419">
        <v>1.0310817644947632</v>
      </c>
      <c r="F30" s="517">
        <v>235353</v>
      </c>
      <c r="G30" s="443">
        <v>0.9598722633691148</v>
      </c>
      <c r="H30" s="517"/>
      <c r="I30" s="419"/>
      <c r="J30" s="517"/>
      <c r="K30" s="419"/>
      <c r="L30" s="517"/>
      <c r="M30" s="443"/>
      <c r="N30" s="517"/>
      <c r="O30" s="419"/>
      <c r="P30" s="517"/>
      <c r="Q30" s="419"/>
      <c r="R30" s="517"/>
      <c r="S30" s="518"/>
    </row>
    <row r="31" spans="1:19" ht="14.4" customHeight="1" x14ac:dyDescent="0.3">
      <c r="A31" s="448" t="s">
        <v>1583</v>
      </c>
      <c r="B31" s="517">
        <v>169190</v>
      </c>
      <c r="C31" s="419">
        <v>1</v>
      </c>
      <c r="D31" s="517">
        <v>155044</v>
      </c>
      <c r="E31" s="419">
        <v>0.91638985755659319</v>
      </c>
      <c r="F31" s="517">
        <v>175527</v>
      </c>
      <c r="G31" s="443">
        <v>1.0374549323246054</v>
      </c>
      <c r="H31" s="517"/>
      <c r="I31" s="419"/>
      <c r="J31" s="517"/>
      <c r="K31" s="419"/>
      <c r="L31" s="517"/>
      <c r="M31" s="443"/>
      <c r="N31" s="517"/>
      <c r="O31" s="419"/>
      <c r="P31" s="517"/>
      <c r="Q31" s="419"/>
      <c r="R31" s="517"/>
      <c r="S31" s="518"/>
    </row>
    <row r="32" spans="1:19" ht="14.4" customHeight="1" x14ac:dyDescent="0.3">
      <c r="A32" s="448" t="s">
        <v>1584</v>
      </c>
      <c r="B32" s="517">
        <v>1876622</v>
      </c>
      <c r="C32" s="419">
        <v>1</v>
      </c>
      <c r="D32" s="517">
        <v>1620496</v>
      </c>
      <c r="E32" s="419">
        <v>0.86351753309936685</v>
      </c>
      <c r="F32" s="517">
        <v>1983489</v>
      </c>
      <c r="G32" s="443">
        <v>1.0569464708396257</v>
      </c>
      <c r="H32" s="517"/>
      <c r="I32" s="419"/>
      <c r="J32" s="517"/>
      <c r="K32" s="419"/>
      <c r="L32" s="517"/>
      <c r="M32" s="443"/>
      <c r="N32" s="517"/>
      <c r="O32" s="419"/>
      <c r="P32" s="517"/>
      <c r="Q32" s="419"/>
      <c r="R32" s="517"/>
      <c r="S32" s="518"/>
    </row>
    <row r="33" spans="1:19" ht="14.4" customHeight="1" x14ac:dyDescent="0.3">
      <c r="A33" s="448" t="s">
        <v>1585</v>
      </c>
      <c r="B33" s="517">
        <v>245788</v>
      </c>
      <c r="C33" s="419">
        <v>1</v>
      </c>
      <c r="D33" s="517">
        <v>225609</v>
      </c>
      <c r="E33" s="419">
        <v>0.91790079255293178</v>
      </c>
      <c r="F33" s="517">
        <v>221446</v>
      </c>
      <c r="G33" s="443">
        <v>0.90096343190066241</v>
      </c>
      <c r="H33" s="517"/>
      <c r="I33" s="419"/>
      <c r="J33" s="517"/>
      <c r="K33" s="419"/>
      <c r="L33" s="517"/>
      <c r="M33" s="443"/>
      <c r="N33" s="517"/>
      <c r="O33" s="419"/>
      <c r="P33" s="517"/>
      <c r="Q33" s="419"/>
      <c r="R33" s="517"/>
      <c r="S33" s="518"/>
    </row>
    <row r="34" spans="1:19" ht="14.4" customHeight="1" thickBot="1" x14ac:dyDescent="0.35">
      <c r="A34" s="520" t="s">
        <v>1586</v>
      </c>
      <c r="B34" s="519">
        <v>295364</v>
      </c>
      <c r="C34" s="425">
        <v>1</v>
      </c>
      <c r="D34" s="519">
        <v>436093</v>
      </c>
      <c r="E34" s="425">
        <v>1.4764595549897754</v>
      </c>
      <c r="F34" s="519">
        <v>445905</v>
      </c>
      <c r="G34" s="436">
        <v>1.5096795818041469</v>
      </c>
      <c r="H34" s="519"/>
      <c r="I34" s="425"/>
      <c r="J34" s="519"/>
      <c r="K34" s="425"/>
      <c r="L34" s="519"/>
      <c r="M34" s="436"/>
      <c r="N34" s="519"/>
      <c r="O34" s="425"/>
      <c r="P34" s="519"/>
      <c r="Q34" s="425"/>
      <c r="R34" s="519"/>
      <c r="S34" s="46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2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2" customWidth="1"/>
    <col min="8" max="9" width="9.33203125" style="192" hidden="1" customWidth="1"/>
    <col min="10" max="11" width="11.109375" style="192" customWidth="1"/>
    <col min="12" max="13" width="9.33203125" style="192" hidden="1" customWidth="1"/>
    <col min="14" max="15" width="11.109375" style="192" customWidth="1"/>
    <col min="16" max="16" width="11.109375" style="195" customWidth="1"/>
    <col min="17" max="17" width="11.109375" style="192" customWidth="1"/>
    <col min="18" max="16384" width="8.88671875" style="116"/>
  </cols>
  <sheetData>
    <row r="1" spans="1:17" ht="18.600000000000001" customHeight="1" thickBot="1" x14ac:dyDescent="0.4">
      <c r="A1" s="298" t="s">
        <v>1620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</row>
    <row r="2" spans="1:17" ht="14.4" customHeight="1" thickBot="1" x14ac:dyDescent="0.35">
      <c r="A2" s="215" t="s">
        <v>255</v>
      </c>
      <c r="B2" s="117"/>
      <c r="C2" s="117"/>
      <c r="D2" s="117"/>
      <c r="E2" s="117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10"/>
      <c r="Q2" s="209"/>
    </row>
    <row r="3" spans="1:17" ht="14.4" customHeight="1" thickBot="1" x14ac:dyDescent="0.35">
      <c r="E3" s="73" t="s">
        <v>114</v>
      </c>
      <c r="F3" s="88">
        <f t="shared" ref="F3:O3" si="0">SUBTOTAL(9,F6:F1048576)</f>
        <v>78875</v>
      </c>
      <c r="G3" s="89">
        <f t="shared" si="0"/>
        <v>13260599</v>
      </c>
      <c r="H3" s="89"/>
      <c r="I3" s="89"/>
      <c r="J3" s="89">
        <f t="shared" si="0"/>
        <v>80070</v>
      </c>
      <c r="K3" s="89">
        <f t="shared" si="0"/>
        <v>13113456</v>
      </c>
      <c r="L3" s="89"/>
      <c r="M3" s="89"/>
      <c r="N3" s="89">
        <f t="shared" si="0"/>
        <v>91190</v>
      </c>
      <c r="O3" s="89">
        <f t="shared" si="0"/>
        <v>17615573</v>
      </c>
      <c r="P3" s="67">
        <f>IF(G3=0,0,O3/G3)</f>
        <v>1.3284145761439585</v>
      </c>
      <c r="Q3" s="90">
        <f>IF(N3=0,0,O3/N3)</f>
        <v>193.17439412216251</v>
      </c>
    </row>
    <row r="4" spans="1:17" ht="14.4" customHeight="1" x14ac:dyDescent="0.3">
      <c r="A4" s="362" t="s">
        <v>56</v>
      </c>
      <c r="B4" s="361" t="s">
        <v>82</v>
      </c>
      <c r="C4" s="362" t="s">
        <v>83</v>
      </c>
      <c r="D4" s="363" t="s">
        <v>84</v>
      </c>
      <c r="E4" s="364" t="s">
        <v>57</v>
      </c>
      <c r="F4" s="368">
        <v>2012</v>
      </c>
      <c r="G4" s="369"/>
      <c r="H4" s="91"/>
      <c r="I4" s="91"/>
      <c r="J4" s="368">
        <v>2013</v>
      </c>
      <c r="K4" s="369"/>
      <c r="L4" s="91"/>
      <c r="M4" s="91"/>
      <c r="N4" s="368">
        <v>2014</v>
      </c>
      <c r="O4" s="369"/>
      <c r="P4" s="370" t="s">
        <v>2</v>
      </c>
      <c r="Q4" s="360" t="s">
        <v>85</v>
      </c>
    </row>
    <row r="5" spans="1:17" ht="14.4" customHeight="1" thickBot="1" x14ac:dyDescent="0.35">
      <c r="A5" s="508"/>
      <c r="B5" s="507"/>
      <c r="C5" s="508"/>
      <c r="D5" s="509"/>
      <c r="E5" s="510"/>
      <c r="F5" s="521" t="s">
        <v>59</v>
      </c>
      <c r="G5" s="522" t="s">
        <v>14</v>
      </c>
      <c r="H5" s="523"/>
      <c r="I5" s="523"/>
      <c r="J5" s="521" t="s">
        <v>59</v>
      </c>
      <c r="K5" s="522" t="s">
        <v>14</v>
      </c>
      <c r="L5" s="523"/>
      <c r="M5" s="523"/>
      <c r="N5" s="521" t="s">
        <v>59</v>
      </c>
      <c r="O5" s="522" t="s">
        <v>14</v>
      </c>
      <c r="P5" s="524"/>
      <c r="Q5" s="515"/>
    </row>
    <row r="6" spans="1:17" ht="14.4" customHeight="1" x14ac:dyDescent="0.3">
      <c r="A6" s="412" t="s">
        <v>1587</v>
      </c>
      <c r="B6" s="413" t="s">
        <v>1431</v>
      </c>
      <c r="C6" s="413" t="s">
        <v>1432</v>
      </c>
      <c r="D6" s="413" t="s">
        <v>1433</v>
      </c>
      <c r="E6" s="413" t="s">
        <v>1434</v>
      </c>
      <c r="F6" s="416">
        <v>291</v>
      </c>
      <c r="G6" s="416">
        <v>45978</v>
      </c>
      <c r="H6" s="416">
        <v>1</v>
      </c>
      <c r="I6" s="416">
        <v>158</v>
      </c>
      <c r="J6" s="416">
        <v>340</v>
      </c>
      <c r="K6" s="416">
        <v>54060</v>
      </c>
      <c r="L6" s="416">
        <v>1.1757797207360041</v>
      </c>
      <c r="M6" s="416">
        <v>159</v>
      </c>
      <c r="N6" s="416">
        <v>374</v>
      </c>
      <c r="O6" s="416">
        <v>59693</v>
      </c>
      <c r="P6" s="435">
        <v>1.2982948366610119</v>
      </c>
      <c r="Q6" s="417">
        <v>159.60695187165774</v>
      </c>
    </row>
    <row r="7" spans="1:17" ht="14.4" customHeight="1" x14ac:dyDescent="0.3">
      <c r="A7" s="418" t="s">
        <v>1587</v>
      </c>
      <c r="B7" s="419" t="s">
        <v>1431</v>
      </c>
      <c r="C7" s="419" t="s">
        <v>1432</v>
      </c>
      <c r="D7" s="419" t="s">
        <v>1447</v>
      </c>
      <c r="E7" s="419" t="s">
        <v>1448</v>
      </c>
      <c r="F7" s="422"/>
      <c r="G7" s="422"/>
      <c r="H7" s="422"/>
      <c r="I7" s="422"/>
      <c r="J7" s="422">
        <v>24</v>
      </c>
      <c r="K7" s="422">
        <v>27960</v>
      </c>
      <c r="L7" s="422"/>
      <c r="M7" s="422">
        <v>1165</v>
      </c>
      <c r="N7" s="422">
        <v>4</v>
      </c>
      <c r="O7" s="422">
        <v>4666</v>
      </c>
      <c r="P7" s="443"/>
      <c r="Q7" s="423">
        <v>1166.5</v>
      </c>
    </row>
    <row r="8" spans="1:17" ht="14.4" customHeight="1" x14ac:dyDescent="0.3">
      <c r="A8" s="418" t="s">
        <v>1587</v>
      </c>
      <c r="B8" s="419" t="s">
        <v>1431</v>
      </c>
      <c r="C8" s="419" t="s">
        <v>1432</v>
      </c>
      <c r="D8" s="419" t="s">
        <v>1451</v>
      </c>
      <c r="E8" s="419" t="s">
        <v>1452</v>
      </c>
      <c r="F8" s="422">
        <v>553</v>
      </c>
      <c r="G8" s="422">
        <v>21567</v>
      </c>
      <c r="H8" s="422">
        <v>1</v>
      </c>
      <c r="I8" s="422">
        <v>39</v>
      </c>
      <c r="J8" s="422">
        <v>613</v>
      </c>
      <c r="K8" s="422">
        <v>23907</v>
      </c>
      <c r="L8" s="422">
        <v>1.108499095840868</v>
      </c>
      <c r="M8" s="422">
        <v>39</v>
      </c>
      <c r="N8" s="422">
        <v>661</v>
      </c>
      <c r="O8" s="422">
        <v>26190</v>
      </c>
      <c r="P8" s="443">
        <v>1.2143552649881764</v>
      </c>
      <c r="Q8" s="423">
        <v>39.621785173978822</v>
      </c>
    </row>
    <row r="9" spans="1:17" ht="14.4" customHeight="1" x14ac:dyDescent="0.3">
      <c r="A9" s="418" t="s">
        <v>1587</v>
      </c>
      <c r="B9" s="419" t="s">
        <v>1431</v>
      </c>
      <c r="C9" s="419" t="s">
        <v>1432</v>
      </c>
      <c r="D9" s="419" t="s">
        <v>1455</v>
      </c>
      <c r="E9" s="419" t="s">
        <v>1456</v>
      </c>
      <c r="F9" s="422">
        <v>43</v>
      </c>
      <c r="G9" s="422">
        <v>16426</v>
      </c>
      <c r="H9" s="422">
        <v>1</v>
      </c>
      <c r="I9" s="422">
        <v>382</v>
      </c>
      <c r="J9" s="422">
        <v>31</v>
      </c>
      <c r="K9" s="422">
        <v>11842</v>
      </c>
      <c r="L9" s="422">
        <v>0.72093023255813948</v>
      </c>
      <c r="M9" s="422">
        <v>382</v>
      </c>
      <c r="N9" s="422">
        <v>16</v>
      </c>
      <c r="O9" s="422">
        <v>6128</v>
      </c>
      <c r="P9" s="443">
        <v>0.37306708876171923</v>
      </c>
      <c r="Q9" s="423">
        <v>383</v>
      </c>
    </row>
    <row r="10" spans="1:17" ht="14.4" customHeight="1" x14ac:dyDescent="0.3">
      <c r="A10" s="418" t="s">
        <v>1587</v>
      </c>
      <c r="B10" s="419" t="s">
        <v>1431</v>
      </c>
      <c r="C10" s="419" t="s">
        <v>1432</v>
      </c>
      <c r="D10" s="419" t="s">
        <v>1457</v>
      </c>
      <c r="E10" s="419" t="s">
        <v>1458</v>
      </c>
      <c r="F10" s="422">
        <v>38</v>
      </c>
      <c r="G10" s="422">
        <v>1368</v>
      </c>
      <c r="H10" s="422">
        <v>1</v>
      </c>
      <c r="I10" s="422">
        <v>36</v>
      </c>
      <c r="J10" s="422">
        <v>77</v>
      </c>
      <c r="K10" s="422">
        <v>2849</v>
      </c>
      <c r="L10" s="422">
        <v>2.0826023391812867</v>
      </c>
      <c r="M10" s="422">
        <v>37</v>
      </c>
      <c r="N10" s="422">
        <v>39</v>
      </c>
      <c r="O10" s="422">
        <v>1443</v>
      </c>
      <c r="P10" s="443">
        <v>1.0548245614035088</v>
      </c>
      <c r="Q10" s="423">
        <v>37</v>
      </c>
    </row>
    <row r="11" spans="1:17" ht="14.4" customHeight="1" x14ac:dyDescent="0.3">
      <c r="A11" s="418" t="s">
        <v>1587</v>
      </c>
      <c r="B11" s="419" t="s">
        <v>1431</v>
      </c>
      <c r="C11" s="419" t="s">
        <v>1432</v>
      </c>
      <c r="D11" s="419" t="s">
        <v>1461</v>
      </c>
      <c r="E11" s="419" t="s">
        <v>1462</v>
      </c>
      <c r="F11" s="422">
        <v>105</v>
      </c>
      <c r="G11" s="422">
        <v>46620</v>
      </c>
      <c r="H11" s="422">
        <v>1</v>
      </c>
      <c r="I11" s="422">
        <v>444</v>
      </c>
      <c r="J11" s="422">
        <v>108</v>
      </c>
      <c r="K11" s="422">
        <v>47952</v>
      </c>
      <c r="L11" s="422">
        <v>1.0285714285714285</v>
      </c>
      <c r="M11" s="422">
        <v>444</v>
      </c>
      <c r="N11" s="422">
        <v>48</v>
      </c>
      <c r="O11" s="422">
        <v>21351</v>
      </c>
      <c r="P11" s="443">
        <v>0.457979407979408</v>
      </c>
      <c r="Q11" s="423">
        <v>444.8125</v>
      </c>
    </row>
    <row r="12" spans="1:17" ht="14.4" customHeight="1" x14ac:dyDescent="0.3">
      <c r="A12" s="418" t="s">
        <v>1587</v>
      </c>
      <c r="B12" s="419" t="s">
        <v>1431</v>
      </c>
      <c r="C12" s="419" t="s">
        <v>1432</v>
      </c>
      <c r="D12" s="419" t="s">
        <v>1463</v>
      </c>
      <c r="E12" s="419" t="s">
        <v>1464</v>
      </c>
      <c r="F12" s="422">
        <v>55</v>
      </c>
      <c r="G12" s="422">
        <v>2200</v>
      </c>
      <c r="H12" s="422">
        <v>1</v>
      </c>
      <c r="I12" s="422">
        <v>40</v>
      </c>
      <c r="J12" s="422">
        <v>29</v>
      </c>
      <c r="K12" s="422">
        <v>1189</v>
      </c>
      <c r="L12" s="422">
        <v>0.54045454545454541</v>
      </c>
      <c r="M12" s="422">
        <v>41</v>
      </c>
      <c r="N12" s="422">
        <v>21</v>
      </c>
      <c r="O12" s="422">
        <v>861</v>
      </c>
      <c r="P12" s="443">
        <v>0.39136363636363636</v>
      </c>
      <c r="Q12" s="423">
        <v>41</v>
      </c>
    </row>
    <row r="13" spans="1:17" ht="14.4" customHeight="1" x14ac:dyDescent="0.3">
      <c r="A13" s="418" t="s">
        <v>1587</v>
      </c>
      <c r="B13" s="419" t="s">
        <v>1431</v>
      </c>
      <c r="C13" s="419" t="s">
        <v>1432</v>
      </c>
      <c r="D13" s="419" t="s">
        <v>1465</v>
      </c>
      <c r="E13" s="419" t="s">
        <v>1466</v>
      </c>
      <c r="F13" s="422">
        <v>24</v>
      </c>
      <c r="G13" s="422">
        <v>11760</v>
      </c>
      <c r="H13" s="422">
        <v>1</v>
      </c>
      <c r="I13" s="422">
        <v>490</v>
      </c>
      <c r="J13" s="422">
        <v>12</v>
      </c>
      <c r="K13" s="422">
        <v>5880</v>
      </c>
      <c r="L13" s="422">
        <v>0.5</v>
      </c>
      <c r="M13" s="422">
        <v>490</v>
      </c>
      <c r="N13" s="422">
        <v>8</v>
      </c>
      <c r="O13" s="422">
        <v>3926</v>
      </c>
      <c r="P13" s="443">
        <v>0.33384353741496597</v>
      </c>
      <c r="Q13" s="423">
        <v>490.75</v>
      </c>
    </row>
    <row r="14" spans="1:17" ht="14.4" customHeight="1" x14ac:dyDescent="0.3">
      <c r="A14" s="418" t="s">
        <v>1587</v>
      </c>
      <c r="B14" s="419" t="s">
        <v>1431</v>
      </c>
      <c r="C14" s="419" t="s">
        <v>1432</v>
      </c>
      <c r="D14" s="419" t="s">
        <v>1467</v>
      </c>
      <c r="E14" s="419" t="s">
        <v>1468</v>
      </c>
      <c r="F14" s="422">
        <v>14</v>
      </c>
      <c r="G14" s="422">
        <v>434</v>
      </c>
      <c r="H14" s="422">
        <v>1</v>
      </c>
      <c r="I14" s="422">
        <v>31</v>
      </c>
      <c r="J14" s="422">
        <v>32</v>
      </c>
      <c r="K14" s="422">
        <v>992</v>
      </c>
      <c r="L14" s="422">
        <v>2.2857142857142856</v>
      </c>
      <c r="M14" s="422">
        <v>31</v>
      </c>
      <c r="N14" s="422">
        <v>12</v>
      </c>
      <c r="O14" s="422">
        <v>372</v>
      </c>
      <c r="P14" s="443">
        <v>0.8571428571428571</v>
      </c>
      <c r="Q14" s="423">
        <v>31</v>
      </c>
    </row>
    <row r="15" spans="1:17" ht="14.4" customHeight="1" x14ac:dyDescent="0.3">
      <c r="A15" s="418" t="s">
        <v>1587</v>
      </c>
      <c r="B15" s="419" t="s">
        <v>1431</v>
      </c>
      <c r="C15" s="419" t="s">
        <v>1432</v>
      </c>
      <c r="D15" s="419" t="s">
        <v>1471</v>
      </c>
      <c r="E15" s="419" t="s">
        <v>1472</v>
      </c>
      <c r="F15" s="422"/>
      <c r="G15" s="422"/>
      <c r="H15" s="422"/>
      <c r="I15" s="422"/>
      <c r="J15" s="422">
        <v>6</v>
      </c>
      <c r="K15" s="422">
        <v>1230</v>
      </c>
      <c r="L15" s="422"/>
      <c r="M15" s="422">
        <v>205</v>
      </c>
      <c r="N15" s="422">
        <v>4</v>
      </c>
      <c r="O15" s="422">
        <v>823</v>
      </c>
      <c r="P15" s="443"/>
      <c r="Q15" s="423">
        <v>205.75</v>
      </c>
    </row>
    <row r="16" spans="1:17" ht="14.4" customHeight="1" x14ac:dyDescent="0.3">
      <c r="A16" s="418" t="s">
        <v>1587</v>
      </c>
      <c r="B16" s="419" t="s">
        <v>1431</v>
      </c>
      <c r="C16" s="419" t="s">
        <v>1432</v>
      </c>
      <c r="D16" s="419" t="s">
        <v>1473</v>
      </c>
      <c r="E16" s="419" t="s">
        <v>1474</v>
      </c>
      <c r="F16" s="422"/>
      <c r="G16" s="422"/>
      <c r="H16" s="422"/>
      <c r="I16" s="422"/>
      <c r="J16" s="422">
        <v>6</v>
      </c>
      <c r="K16" s="422">
        <v>2262</v>
      </c>
      <c r="L16" s="422"/>
      <c r="M16" s="422">
        <v>377</v>
      </c>
      <c r="N16" s="422">
        <v>3</v>
      </c>
      <c r="O16" s="422">
        <v>1137</v>
      </c>
      <c r="P16" s="443"/>
      <c r="Q16" s="423">
        <v>379</v>
      </c>
    </row>
    <row r="17" spans="1:17" ht="14.4" customHeight="1" x14ac:dyDescent="0.3">
      <c r="A17" s="418" t="s">
        <v>1587</v>
      </c>
      <c r="B17" s="419" t="s">
        <v>1431</v>
      </c>
      <c r="C17" s="419" t="s">
        <v>1432</v>
      </c>
      <c r="D17" s="419" t="s">
        <v>1475</v>
      </c>
      <c r="E17" s="419" t="s">
        <v>1476</v>
      </c>
      <c r="F17" s="422">
        <v>1</v>
      </c>
      <c r="G17" s="422">
        <v>230</v>
      </c>
      <c r="H17" s="422">
        <v>1</v>
      </c>
      <c r="I17" s="422">
        <v>230</v>
      </c>
      <c r="J17" s="422"/>
      <c r="K17" s="422"/>
      <c r="L17" s="422"/>
      <c r="M17" s="422"/>
      <c r="N17" s="422"/>
      <c r="O17" s="422"/>
      <c r="P17" s="443"/>
      <c r="Q17" s="423"/>
    </row>
    <row r="18" spans="1:17" ht="14.4" customHeight="1" x14ac:dyDescent="0.3">
      <c r="A18" s="418" t="s">
        <v>1587</v>
      </c>
      <c r="B18" s="419" t="s">
        <v>1431</v>
      </c>
      <c r="C18" s="419" t="s">
        <v>1432</v>
      </c>
      <c r="D18" s="419" t="s">
        <v>1477</v>
      </c>
      <c r="E18" s="419" t="s">
        <v>1478</v>
      </c>
      <c r="F18" s="422"/>
      <c r="G18" s="422"/>
      <c r="H18" s="422"/>
      <c r="I18" s="422"/>
      <c r="J18" s="422">
        <v>4</v>
      </c>
      <c r="K18" s="422">
        <v>516</v>
      </c>
      <c r="L18" s="422"/>
      <c r="M18" s="422">
        <v>129</v>
      </c>
      <c r="N18" s="422"/>
      <c r="O18" s="422"/>
      <c r="P18" s="443"/>
      <c r="Q18" s="423"/>
    </row>
    <row r="19" spans="1:17" ht="14.4" customHeight="1" x14ac:dyDescent="0.3">
      <c r="A19" s="418" t="s">
        <v>1587</v>
      </c>
      <c r="B19" s="419" t="s">
        <v>1431</v>
      </c>
      <c r="C19" s="419" t="s">
        <v>1432</v>
      </c>
      <c r="D19" s="419" t="s">
        <v>1485</v>
      </c>
      <c r="E19" s="419" t="s">
        <v>1486</v>
      </c>
      <c r="F19" s="422">
        <v>542</v>
      </c>
      <c r="G19" s="422">
        <v>8672</v>
      </c>
      <c r="H19" s="422">
        <v>1</v>
      </c>
      <c r="I19" s="422">
        <v>16</v>
      </c>
      <c r="J19" s="422">
        <v>471</v>
      </c>
      <c r="K19" s="422">
        <v>7536</v>
      </c>
      <c r="L19" s="422">
        <v>0.86900369003690037</v>
      </c>
      <c r="M19" s="422">
        <v>16</v>
      </c>
      <c r="N19" s="422">
        <v>289</v>
      </c>
      <c r="O19" s="422">
        <v>4624</v>
      </c>
      <c r="P19" s="443">
        <v>0.53321033210332103</v>
      </c>
      <c r="Q19" s="423">
        <v>16</v>
      </c>
    </row>
    <row r="20" spans="1:17" ht="14.4" customHeight="1" x14ac:dyDescent="0.3">
      <c r="A20" s="418" t="s">
        <v>1587</v>
      </c>
      <c r="B20" s="419" t="s">
        <v>1431</v>
      </c>
      <c r="C20" s="419" t="s">
        <v>1432</v>
      </c>
      <c r="D20" s="419" t="s">
        <v>1487</v>
      </c>
      <c r="E20" s="419" t="s">
        <v>1488</v>
      </c>
      <c r="F20" s="422">
        <v>3</v>
      </c>
      <c r="G20" s="422">
        <v>393</v>
      </c>
      <c r="H20" s="422">
        <v>1</v>
      </c>
      <c r="I20" s="422">
        <v>131</v>
      </c>
      <c r="J20" s="422">
        <v>4</v>
      </c>
      <c r="K20" s="422">
        <v>532</v>
      </c>
      <c r="L20" s="422">
        <v>1.3536895674300256</v>
      </c>
      <c r="M20" s="422">
        <v>133</v>
      </c>
      <c r="N20" s="422">
        <v>6</v>
      </c>
      <c r="O20" s="422">
        <v>804</v>
      </c>
      <c r="P20" s="443">
        <v>2.0458015267175571</v>
      </c>
      <c r="Q20" s="423">
        <v>134</v>
      </c>
    </row>
    <row r="21" spans="1:17" ht="14.4" customHeight="1" x14ac:dyDescent="0.3">
      <c r="A21" s="418" t="s">
        <v>1587</v>
      </c>
      <c r="B21" s="419" t="s">
        <v>1431</v>
      </c>
      <c r="C21" s="419" t="s">
        <v>1432</v>
      </c>
      <c r="D21" s="419" t="s">
        <v>1489</v>
      </c>
      <c r="E21" s="419" t="s">
        <v>1490</v>
      </c>
      <c r="F21" s="422">
        <v>17</v>
      </c>
      <c r="G21" s="422">
        <v>1717</v>
      </c>
      <c r="H21" s="422">
        <v>1</v>
      </c>
      <c r="I21" s="422">
        <v>101</v>
      </c>
      <c r="J21" s="422">
        <v>30</v>
      </c>
      <c r="K21" s="422">
        <v>3060</v>
      </c>
      <c r="L21" s="422">
        <v>1.7821782178217822</v>
      </c>
      <c r="M21" s="422">
        <v>102</v>
      </c>
      <c r="N21" s="422">
        <v>16</v>
      </c>
      <c r="O21" s="422">
        <v>1638</v>
      </c>
      <c r="P21" s="443">
        <v>0.95398951659871867</v>
      </c>
      <c r="Q21" s="423">
        <v>102.375</v>
      </c>
    </row>
    <row r="22" spans="1:17" ht="14.4" customHeight="1" x14ac:dyDescent="0.3">
      <c r="A22" s="418" t="s">
        <v>1587</v>
      </c>
      <c r="B22" s="419" t="s">
        <v>1431</v>
      </c>
      <c r="C22" s="419" t="s">
        <v>1432</v>
      </c>
      <c r="D22" s="419" t="s">
        <v>1493</v>
      </c>
      <c r="E22" s="419" t="s">
        <v>1494</v>
      </c>
      <c r="F22" s="422">
        <v>339</v>
      </c>
      <c r="G22" s="422">
        <v>37968</v>
      </c>
      <c r="H22" s="422">
        <v>1</v>
      </c>
      <c r="I22" s="422">
        <v>112</v>
      </c>
      <c r="J22" s="422">
        <v>443</v>
      </c>
      <c r="K22" s="422">
        <v>50059</v>
      </c>
      <c r="L22" s="422">
        <v>1.3184523809523809</v>
      </c>
      <c r="M22" s="422">
        <v>113</v>
      </c>
      <c r="N22" s="422">
        <v>403</v>
      </c>
      <c r="O22" s="422">
        <v>46003</v>
      </c>
      <c r="P22" s="443">
        <v>1.2116255794353139</v>
      </c>
      <c r="Q22" s="423">
        <v>114.151364764268</v>
      </c>
    </row>
    <row r="23" spans="1:17" ht="14.4" customHeight="1" x14ac:dyDescent="0.3">
      <c r="A23" s="418" t="s">
        <v>1587</v>
      </c>
      <c r="B23" s="419" t="s">
        <v>1431</v>
      </c>
      <c r="C23" s="419" t="s">
        <v>1432</v>
      </c>
      <c r="D23" s="419" t="s">
        <v>1495</v>
      </c>
      <c r="E23" s="419" t="s">
        <v>1496</v>
      </c>
      <c r="F23" s="422">
        <v>98</v>
      </c>
      <c r="G23" s="422">
        <v>8134</v>
      </c>
      <c r="H23" s="422">
        <v>1</v>
      </c>
      <c r="I23" s="422">
        <v>83</v>
      </c>
      <c r="J23" s="422">
        <v>134</v>
      </c>
      <c r="K23" s="422">
        <v>11256</v>
      </c>
      <c r="L23" s="422">
        <v>1.3838209982788297</v>
      </c>
      <c r="M23" s="422">
        <v>84</v>
      </c>
      <c r="N23" s="422">
        <v>104</v>
      </c>
      <c r="O23" s="422">
        <v>8812</v>
      </c>
      <c r="P23" s="443">
        <v>1.0833538234570936</v>
      </c>
      <c r="Q23" s="423">
        <v>84.730769230769226</v>
      </c>
    </row>
    <row r="24" spans="1:17" ht="14.4" customHeight="1" x14ac:dyDescent="0.3">
      <c r="A24" s="418" t="s">
        <v>1587</v>
      </c>
      <c r="B24" s="419" t="s">
        <v>1431</v>
      </c>
      <c r="C24" s="419" t="s">
        <v>1432</v>
      </c>
      <c r="D24" s="419" t="s">
        <v>1497</v>
      </c>
      <c r="E24" s="419" t="s">
        <v>1498</v>
      </c>
      <c r="F24" s="422">
        <v>4</v>
      </c>
      <c r="G24" s="422">
        <v>380</v>
      </c>
      <c r="H24" s="422">
        <v>1</v>
      </c>
      <c r="I24" s="422">
        <v>95</v>
      </c>
      <c r="J24" s="422">
        <v>3</v>
      </c>
      <c r="K24" s="422">
        <v>288</v>
      </c>
      <c r="L24" s="422">
        <v>0.75789473684210529</v>
      </c>
      <c r="M24" s="422">
        <v>96</v>
      </c>
      <c r="N24" s="422">
        <v>4</v>
      </c>
      <c r="O24" s="422">
        <v>387</v>
      </c>
      <c r="P24" s="443">
        <v>1.0184210526315789</v>
      </c>
      <c r="Q24" s="423">
        <v>96.75</v>
      </c>
    </row>
    <row r="25" spans="1:17" ht="14.4" customHeight="1" x14ac:dyDescent="0.3">
      <c r="A25" s="418" t="s">
        <v>1587</v>
      </c>
      <c r="B25" s="419" t="s">
        <v>1431</v>
      </c>
      <c r="C25" s="419" t="s">
        <v>1432</v>
      </c>
      <c r="D25" s="419" t="s">
        <v>1499</v>
      </c>
      <c r="E25" s="419" t="s">
        <v>1500</v>
      </c>
      <c r="F25" s="422">
        <v>36</v>
      </c>
      <c r="G25" s="422">
        <v>756</v>
      </c>
      <c r="H25" s="422">
        <v>1</v>
      </c>
      <c r="I25" s="422">
        <v>21</v>
      </c>
      <c r="J25" s="422">
        <v>34</v>
      </c>
      <c r="K25" s="422">
        <v>714</v>
      </c>
      <c r="L25" s="422">
        <v>0.94444444444444442</v>
      </c>
      <c r="M25" s="422">
        <v>21</v>
      </c>
      <c r="N25" s="422">
        <v>67</v>
      </c>
      <c r="O25" s="422">
        <v>1407</v>
      </c>
      <c r="P25" s="443">
        <v>1.8611111111111112</v>
      </c>
      <c r="Q25" s="423">
        <v>21</v>
      </c>
    </row>
    <row r="26" spans="1:17" ht="14.4" customHeight="1" x14ac:dyDescent="0.3">
      <c r="A26" s="418" t="s">
        <v>1587</v>
      </c>
      <c r="B26" s="419" t="s">
        <v>1431</v>
      </c>
      <c r="C26" s="419" t="s">
        <v>1432</v>
      </c>
      <c r="D26" s="419" t="s">
        <v>1501</v>
      </c>
      <c r="E26" s="419" t="s">
        <v>1502</v>
      </c>
      <c r="F26" s="422">
        <v>612</v>
      </c>
      <c r="G26" s="422">
        <v>297432</v>
      </c>
      <c r="H26" s="422">
        <v>1</v>
      </c>
      <c r="I26" s="422">
        <v>486</v>
      </c>
      <c r="J26" s="422">
        <v>712</v>
      </c>
      <c r="K26" s="422">
        <v>346032</v>
      </c>
      <c r="L26" s="422">
        <v>1.1633986928104576</v>
      </c>
      <c r="M26" s="422">
        <v>486</v>
      </c>
      <c r="N26" s="422">
        <v>490</v>
      </c>
      <c r="O26" s="422">
        <v>238415</v>
      </c>
      <c r="P26" s="443">
        <v>0.80157817585195945</v>
      </c>
      <c r="Q26" s="423">
        <v>486.5612244897959</v>
      </c>
    </row>
    <row r="27" spans="1:17" ht="14.4" customHeight="1" x14ac:dyDescent="0.3">
      <c r="A27" s="418" t="s">
        <v>1587</v>
      </c>
      <c r="B27" s="419" t="s">
        <v>1431</v>
      </c>
      <c r="C27" s="419" t="s">
        <v>1432</v>
      </c>
      <c r="D27" s="419" t="s">
        <v>1509</v>
      </c>
      <c r="E27" s="419" t="s">
        <v>1510</v>
      </c>
      <c r="F27" s="422">
        <v>69</v>
      </c>
      <c r="G27" s="422">
        <v>2760</v>
      </c>
      <c r="H27" s="422">
        <v>1</v>
      </c>
      <c r="I27" s="422">
        <v>40</v>
      </c>
      <c r="J27" s="422">
        <v>79</v>
      </c>
      <c r="K27" s="422">
        <v>3160</v>
      </c>
      <c r="L27" s="422">
        <v>1.144927536231884</v>
      </c>
      <c r="M27" s="422">
        <v>40</v>
      </c>
      <c r="N27" s="422">
        <v>105</v>
      </c>
      <c r="O27" s="422">
        <v>4263</v>
      </c>
      <c r="P27" s="443">
        <v>1.5445652173913043</v>
      </c>
      <c r="Q27" s="423">
        <v>40.6</v>
      </c>
    </row>
    <row r="28" spans="1:17" ht="14.4" customHeight="1" x14ac:dyDescent="0.3">
      <c r="A28" s="418" t="s">
        <v>1587</v>
      </c>
      <c r="B28" s="419" t="s">
        <v>1431</v>
      </c>
      <c r="C28" s="419" t="s">
        <v>1432</v>
      </c>
      <c r="D28" s="419" t="s">
        <v>1517</v>
      </c>
      <c r="E28" s="419" t="s">
        <v>1518</v>
      </c>
      <c r="F28" s="422">
        <v>1</v>
      </c>
      <c r="G28" s="422">
        <v>214</v>
      </c>
      <c r="H28" s="422">
        <v>1</v>
      </c>
      <c r="I28" s="422">
        <v>214</v>
      </c>
      <c r="J28" s="422"/>
      <c r="K28" s="422"/>
      <c r="L28" s="422"/>
      <c r="M28" s="422"/>
      <c r="N28" s="422"/>
      <c r="O28" s="422"/>
      <c r="P28" s="443"/>
      <c r="Q28" s="423"/>
    </row>
    <row r="29" spans="1:17" ht="14.4" customHeight="1" x14ac:dyDescent="0.3">
      <c r="A29" s="418" t="s">
        <v>1587</v>
      </c>
      <c r="B29" s="419" t="s">
        <v>1431</v>
      </c>
      <c r="C29" s="419" t="s">
        <v>1432</v>
      </c>
      <c r="D29" s="419" t="s">
        <v>1519</v>
      </c>
      <c r="E29" s="419" t="s">
        <v>1520</v>
      </c>
      <c r="F29" s="422">
        <v>3</v>
      </c>
      <c r="G29" s="422">
        <v>2283</v>
      </c>
      <c r="H29" s="422">
        <v>1</v>
      </c>
      <c r="I29" s="422">
        <v>761</v>
      </c>
      <c r="J29" s="422">
        <v>1</v>
      </c>
      <c r="K29" s="422">
        <v>761</v>
      </c>
      <c r="L29" s="422">
        <v>0.33333333333333331</v>
      </c>
      <c r="M29" s="422">
        <v>761</v>
      </c>
      <c r="N29" s="422">
        <v>5</v>
      </c>
      <c r="O29" s="422">
        <v>3807</v>
      </c>
      <c r="P29" s="443">
        <v>1.6675427069645203</v>
      </c>
      <c r="Q29" s="423">
        <v>761.4</v>
      </c>
    </row>
    <row r="30" spans="1:17" ht="14.4" customHeight="1" x14ac:dyDescent="0.3">
      <c r="A30" s="418" t="s">
        <v>1587</v>
      </c>
      <c r="B30" s="419" t="s">
        <v>1431</v>
      </c>
      <c r="C30" s="419" t="s">
        <v>1432</v>
      </c>
      <c r="D30" s="419" t="s">
        <v>1521</v>
      </c>
      <c r="E30" s="419" t="s">
        <v>1522</v>
      </c>
      <c r="F30" s="422">
        <v>15</v>
      </c>
      <c r="G30" s="422">
        <v>30195</v>
      </c>
      <c r="H30" s="422">
        <v>1</v>
      </c>
      <c r="I30" s="422">
        <v>2013</v>
      </c>
      <c r="J30" s="422">
        <v>16</v>
      </c>
      <c r="K30" s="422">
        <v>32464</v>
      </c>
      <c r="L30" s="422">
        <v>1.0751448915383341</v>
      </c>
      <c r="M30" s="422">
        <v>2029</v>
      </c>
      <c r="N30" s="422">
        <v>8</v>
      </c>
      <c r="O30" s="422">
        <v>16352</v>
      </c>
      <c r="P30" s="443">
        <v>0.54154661367776125</v>
      </c>
      <c r="Q30" s="423">
        <v>2044</v>
      </c>
    </row>
    <row r="31" spans="1:17" ht="14.4" customHeight="1" x14ac:dyDescent="0.3">
      <c r="A31" s="418" t="s">
        <v>1587</v>
      </c>
      <c r="B31" s="419" t="s">
        <v>1431</v>
      </c>
      <c r="C31" s="419" t="s">
        <v>1432</v>
      </c>
      <c r="D31" s="419" t="s">
        <v>1523</v>
      </c>
      <c r="E31" s="419" t="s">
        <v>1524</v>
      </c>
      <c r="F31" s="422"/>
      <c r="G31" s="422"/>
      <c r="H31" s="422"/>
      <c r="I31" s="422"/>
      <c r="J31" s="422">
        <v>6</v>
      </c>
      <c r="K31" s="422">
        <v>3624</v>
      </c>
      <c r="L31" s="422"/>
      <c r="M31" s="422">
        <v>604</v>
      </c>
      <c r="N31" s="422">
        <v>11</v>
      </c>
      <c r="O31" s="422">
        <v>6671</v>
      </c>
      <c r="P31" s="443"/>
      <c r="Q31" s="423">
        <v>606.4545454545455</v>
      </c>
    </row>
    <row r="32" spans="1:17" ht="14.4" customHeight="1" x14ac:dyDescent="0.3">
      <c r="A32" s="418" t="s">
        <v>1587</v>
      </c>
      <c r="B32" s="419" t="s">
        <v>1431</v>
      </c>
      <c r="C32" s="419" t="s">
        <v>1432</v>
      </c>
      <c r="D32" s="419" t="s">
        <v>1529</v>
      </c>
      <c r="E32" s="419" t="s">
        <v>1530</v>
      </c>
      <c r="F32" s="422">
        <v>6</v>
      </c>
      <c r="G32" s="422">
        <v>3030</v>
      </c>
      <c r="H32" s="422">
        <v>1</v>
      </c>
      <c r="I32" s="422">
        <v>505</v>
      </c>
      <c r="J32" s="422">
        <v>21</v>
      </c>
      <c r="K32" s="422">
        <v>10626</v>
      </c>
      <c r="L32" s="422">
        <v>3.5069306930693069</v>
      </c>
      <c r="M32" s="422">
        <v>506</v>
      </c>
      <c r="N32" s="422">
        <v>8</v>
      </c>
      <c r="O32" s="422">
        <v>4052</v>
      </c>
      <c r="P32" s="443">
        <v>1.3372937293729372</v>
      </c>
      <c r="Q32" s="423">
        <v>506.5</v>
      </c>
    </row>
    <row r="33" spans="1:17" ht="14.4" customHeight="1" x14ac:dyDescent="0.3">
      <c r="A33" s="418" t="s">
        <v>1587</v>
      </c>
      <c r="B33" s="419" t="s">
        <v>1431</v>
      </c>
      <c r="C33" s="419" t="s">
        <v>1432</v>
      </c>
      <c r="D33" s="419" t="s">
        <v>1537</v>
      </c>
      <c r="E33" s="419" t="s">
        <v>1538</v>
      </c>
      <c r="F33" s="422">
        <v>1</v>
      </c>
      <c r="G33" s="422">
        <v>244</v>
      </c>
      <c r="H33" s="422">
        <v>1</v>
      </c>
      <c r="I33" s="422">
        <v>244</v>
      </c>
      <c r="J33" s="422"/>
      <c r="K33" s="422"/>
      <c r="L33" s="422"/>
      <c r="M33" s="422"/>
      <c r="N33" s="422"/>
      <c r="O33" s="422"/>
      <c r="P33" s="443"/>
      <c r="Q33" s="423"/>
    </row>
    <row r="34" spans="1:17" ht="14.4" customHeight="1" x14ac:dyDescent="0.3">
      <c r="A34" s="418" t="s">
        <v>1587</v>
      </c>
      <c r="B34" s="419" t="s">
        <v>1431</v>
      </c>
      <c r="C34" s="419" t="s">
        <v>1432</v>
      </c>
      <c r="D34" s="419" t="s">
        <v>1543</v>
      </c>
      <c r="E34" s="419" t="s">
        <v>1544</v>
      </c>
      <c r="F34" s="422"/>
      <c r="G34" s="422"/>
      <c r="H34" s="422"/>
      <c r="I34" s="422"/>
      <c r="J34" s="422">
        <v>2</v>
      </c>
      <c r="K34" s="422">
        <v>304</v>
      </c>
      <c r="L34" s="422"/>
      <c r="M34" s="422">
        <v>152</v>
      </c>
      <c r="N34" s="422"/>
      <c r="O34" s="422"/>
      <c r="P34" s="443"/>
      <c r="Q34" s="423"/>
    </row>
    <row r="35" spans="1:17" ht="14.4" customHeight="1" x14ac:dyDescent="0.3">
      <c r="A35" s="418" t="s">
        <v>1587</v>
      </c>
      <c r="B35" s="419" t="s">
        <v>1431</v>
      </c>
      <c r="C35" s="419" t="s">
        <v>1432</v>
      </c>
      <c r="D35" s="419" t="s">
        <v>1545</v>
      </c>
      <c r="E35" s="419" t="s">
        <v>1546</v>
      </c>
      <c r="F35" s="422"/>
      <c r="G35" s="422"/>
      <c r="H35" s="422"/>
      <c r="I35" s="422"/>
      <c r="J35" s="422">
        <v>1</v>
      </c>
      <c r="K35" s="422">
        <v>27</v>
      </c>
      <c r="L35" s="422"/>
      <c r="M35" s="422">
        <v>27</v>
      </c>
      <c r="N35" s="422"/>
      <c r="O35" s="422"/>
      <c r="P35" s="443"/>
      <c r="Q35" s="423"/>
    </row>
    <row r="36" spans="1:17" ht="14.4" customHeight="1" x14ac:dyDescent="0.3">
      <c r="A36" s="418" t="s">
        <v>1588</v>
      </c>
      <c r="B36" s="419" t="s">
        <v>1431</v>
      </c>
      <c r="C36" s="419" t="s">
        <v>1432</v>
      </c>
      <c r="D36" s="419" t="s">
        <v>1433</v>
      </c>
      <c r="E36" s="419" t="s">
        <v>1434</v>
      </c>
      <c r="F36" s="422">
        <v>647</v>
      </c>
      <c r="G36" s="422">
        <v>102226</v>
      </c>
      <c r="H36" s="422">
        <v>1</v>
      </c>
      <c r="I36" s="422">
        <v>158</v>
      </c>
      <c r="J36" s="422">
        <v>825</v>
      </c>
      <c r="K36" s="422">
        <v>131175</v>
      </c>
      <c r="L36" s="422">
        <v>1.28318627355076</v>
      </c>
      <c r="M36" s="422">
        <v>159</v>
      </c>
      <c r="N36" s="422">
        <v>916</v>
      </c>
      <c r="O36" s="422">
        <v>146245</v>
      </c>
      <c r="P36" s="443">
        <v>1.4306047385205329</v>
      </c>
      <c r="Q36" s="423">
        <v>159.6561135371179</v>
      </c>
    </row>
    <row r="37" spans="1:17" ht="14.4" customHeight="1" x14ac:dyDescent="0.3">
      <c r="A37" s="418" t="s">
        <v>1588</v>
      </c>
      <c r="B37" s="419" t="s">
        <v>1431</v>
      </c>
      <c r="C37" s="419" t="s">
        <v>1432</v>
      </c>
      <c r="D37" s="419" t="s">
        <v>1447</v>
      </c>
      <c r="E37" s="419" t="s">
        <v>1448</v>
      </c>
      <c r="F37" s="422">
        <v>8</v>
      </c>
      <c r="G37" s="422">
        <v>9312</v>
      </c>
      <c r="H37" s="422">
        <v>1</v>
      </c>
      <c r="I37" s="422">
        <v>1164</v>
      </c>
      <c r="J37" s="422">
        <v>6</v>
      </c>
      <c r="K37" s="422">
        <v>6990</v>
      </c>
      <c r="L37" s="422">
        <v>0.75064432989690721</v>
      </c>
      <c r="M37" s="422">
        <v>1165</v>
      </c>
      <c r="N37" s="422">
        <v>7</v>
      </c>
      <c r="O37" s="422">
        <v>8167</v>
      </c>
      <c r="P37" s="443">
        <v>0.87704037800687284</v>
      </c>
      <c r="Q37" s="423">
        <v>1166.7142857142858</v>
      </c>
    </row>
    <row r="38" spans="1:17" ht="14.4" customHeight="1" x14ac:dyDescent="0.3">
      <c r="A38" s="418" t="s">
        <v>1588</v>
      </c>
      <c r="B38" s="419" t="s">
        <v>1431</v>
      </c>
      <c r="C38" s="419" t="s">
        <v>1432</v>
      </c>
      <c r="D38" s="419" t="s">
        <v>1451</v>
      </c>
      <c r="E38" s="419" t="s">
        <v>1452</v>
      </c>
      <c r="F38" s="422">
        <v>412</v>
      </c>
      <c r="G38" s="422">
        <v>16068</v>
      </c>
      <c r="H38" s="422">
        <v>1</v>
      </c>
      <c r="I38" s="422">
        <v>39</v>
      </c>
      <c r="J38" s="422">
        <v>525</v>
      </c>
      <c r="K38" s="422">
        <v>20475</v>
      </c>
      <c r="L38" s="422">
        <v>1.2742718446601942</v>
      </c>
      <c r="M38" s="422">
        <v>39</v>
      </c>
      <c r="N38" s="422">
        <v>581</v>
      </c>
      <c r="O38" s="422">
        <v>23039</v>
      </c>
      <c r="P38" s="443">
        <v>1.4338436644261887</v>
      </c>
      <c r="Q38" s="423">
        <v>39.654044750430295</v>
      </c>
    </row>
    <row r="39" spans="1:17" ht="14.4" customHeight="1" x14ac:dyDescent="0.3">
      <c r="A39" s="418" t="s">
        <v>1588</v>
      </c>
      <c r="B39" s="419" t="s">
        <v>1431</v>
      </c>
      <c r="C39" s="419" t="s">
        <v>1432</v>
      </c>
      <c r="D39" s="419" t="s">
        <v>1455</v>
      </c>
      <c r="E39" s="419" t="s">
        <v>1456</v>
      </c>
      <c r="F39" s="422">
        <v>157</v>
      </c>
      <c r="G39" s="422">
        <v>59974</v>
      </c>
      <c r="H39" s="422">
        <v>1</v>
      </c>
      <c r="I39" s="422">
        <v>382</v>
      </c>
      <c r="J39" s="422">
        <v>113</v>
      </c>
      <c r="K39" s="422">
        <v>43166</v>
      </c>
      <c r="L39" s="422">
        <v>0.71974522292993626</v>
      </c>
      <c r="M39" s="422">
        <v>382</v>
      </c>
      <c r="N39" s="422">
        <v>189</v>
      </c>
      <c r="O39" s="422">
        <v>72329</v>
      </c>
      <c r="P39" s="443">
        <v>1.206005935905559</v>
      </c>
      <c r="Q39" s="423">
        <v>382.69312169312167</v>
      </c>
    </row>
    <row r="40" spans="1:17" ht="14.4" customHeight="1" x14ac:dyDescent="0.3">
      <c r="A40" s="418" t="s">
        <v>1588</v>
      </c>
      <c r="B40" s="419" t="s">
        <v>1431</v>
      </c>
      <c r="C40" s="419" t="s">
        <v>1432</v>
      </c>
      <c r="D40" s="419" t="s">
        <v>1457</v>
      </c>
      <c r="E40" s="419" t="s">
        <v>1458</v>
      </c>
      <c r="F40" s="422">
        <v>469</v>
      </c>
      <c r="G40" s="422">
        <v>16884</v>
      </c>
      <c r="H40" s="422">
        <v>1</v>
      </c>
      <c r="I40" s="422">
        <v>36</v>
      </c>
      <c r="J40" s="422">
        <v>623</v>
      </c>
      <c r="K40" s="422">
        <v>23051</v>
      </c>
      <c r="L40" s="422">
        <v>1.365257048092869</v>
      </c>
      <c r="M40" s="422">
        <v>37</v>
      </c>
      <c r="N40" s="422">
        <v>724</v>
      </c>
      <c r="O40" s="422">
        <v>26788</v>
      </c>
      <c r="P40" s="443">
        <v>1.5865908552475716</v>
      </c>
      <c r="Q40" s="423">
        <v>37</v>
      </c>
    </row>
    <row r="41" spans="1:17" ht="14.4" customHeight="1" x14ac:dyDescent="0.3">
      <c r="A41" s="418" t="s">
        <v>1588</v>
      </c>
      <c r="B41" s="419" t="s">
        <v>1431</v>
      </c>
      <c r="C41" s="419" t="s">
        <v>1432</v>
      </c>
      <c r="D41" s="419" t="s">
        <v>1461</v>
      </c>
      <c r="E41" s="419" t="s">
        <v>1462</v>
      </c>
      <c r="F41" s="422">
        <v>111</v>
      </c>
      <c r="G41" s="422">
        <v>49284</v>
      </c>
      <c r="H41" s="422">
        <v>1</v>
      </c>
      <c r="I41" s="422">
        <v>444</v>
      </c>
      <c r="J41" s="422">
        <v>127</v>
      </c>
      <c r="K41" s="422">
        <v>56388</v>
      </c>
      <c r="L41" s="422">
        <v>1.1441441441441442</v>
      </c>
      <c r="M41" s="422">
        <v>444</v>
      </c>
      <c r="N41" s="422">
        <v>177</v>
      </c>
      <c r="O41" s="422">
        <v>78708</v>
      </c>
      <c r="P41" s="443">
        <v>1.5970294618943268</v>
      </c>
      <c r="Q41" s="423">
        <v>444.67796610169489</v>
      </c>
    </row>
    <row r="42" spans="1:17" ht="14.4" customHeight="1" x14ac:dyDescent="0.3">
      <c r="A42" s="418" t="s">
        <v>1588</v>
      </c>
      <c r="B42" s="419" t="s">
        <v>1431</v>
      </c>
      <c r="C42" s="419" t="s">
        <v>1432</v>
      </c>
      <c r="D42" s="419" t="s">
        <v>1463</v>
      </c>
      <c r="E42" s="419" t="s">
        <v>1464</v>
      </c>
      <c r="F42" s="422">
        <v>3</v>
      </c>
      <c r="G42" s="422">
        <v>120</v>
      </c>
      <c r="H42" s="422">
        <v>1</v>
      </c>
      <c r="I42" s="422">
        <v>40</v>
      </c>
      <c r="J42" s="422">
        <v>6</v>
      </c>
      <c r="K42" s="422">
        <v>246</v>
      </c>
      <c r="L42" s="422">
        <v>2.0499999999999998</v>
      </c>
      <c r="M42" s="422">
        <v>41</v>
      </c>
      <c r="N42" s="422">
        <v>2</v>
      </c>
      <c r="O42" s="422">
        <v>82</v>
      </c>
      <c r="P42" s="443">
        <v>0.68333333333333335</v>
      </c>
      <c r="Q42" s="423">
        <v>41</v>
      </c>
    </row>
    <row r="43" spans="1:17" ht="14.4" customHeight="1" x14ac:dyDescent="0.3">
      <c r="A43" s="418" t="s">
        <v>1588</v>
      </c>
      <c r="B43" s="419" t="s">
        <v>1431</v>
      </c>
      <c r="C43" s="419" t="s">
        <v>1432</v>
      </c>
      <c r="D43" s="419" t="s">
        <v>1465</v>
      </c>
      <c r="E43" s="419" t="s">
        <v>1466</v>
      </c>
      <c r="F43" s="422">
        <v>6</v>
      </c>
      <c r="G43" s="422">
        <v>2940</v>
      </c>
      <c r="H43" s="422">
        <v>1</v>
      </c>
      <c r="I43" s="422">
        <v>490</v>
      </c>
      <c r="J43" s="422">
        <v>12</v>
      </c>
      <c r="K43" s="422">
        <v>5880</v>
      </c>
      <c r="L43" s="422">
        <v>2</v>
      </c>
      <c r="M43" s="422">
        <v>490</v>
      </c>
      <c r="N43" s="422">
        <v>73</v>
      </c>
      <c r="O43" s="422">
        <v>35827</v>
      </c>
      <c r="P43" s="443">
        <v>12.186054421768707</v>
      </c>
      <c r="Q43" s="423">
        <v>490.78082191780823</v>
      </c>
    </row>
    <row r="44" spans="1:17" ht="14.4" customHeight="1" x14ac:dyDescent="0.3">
      <c r="A44" s="418" t="s">
        <v>1588</v>
      </c>
      <c r="B44" s="419" t="s">
        <v>1431</v>
      </c>
      <c r="C44" s="419" t="s">
        <v>1432</v>
      </c>
      <c r="D44" s="419" t="s">
        <v>1467</v>
      </c>
      <c r="E44" s="419" t="s">
        <v>1468</v>
      </c>
      <c r="F44" s="422">
        <v>23</v>
      </c>
      <c r="G44" s="422">
        <v>713</v>
      </c>
      <c r="H44" s="422">
        <v>1</v>
      </c>
      <c r="I44" s="422">
        <v>31</v>
      </c>
      <c r="J44" s="422">
        <v>46</v>
      </c>
      <c r="K44" s="422">
        <v>1426</v>
      </c>
      <c r="L44" s="422">
        <v>2</v>
      </c>
      <c r="M44" s="422">
        <v>31</v>
      </c>
      <c r="N44" s="422">
        <v>27</v>
      </c>
      <c r="O44" s="422">
        <v>837</v>
      </c>
      <c r="P44" s="443">
        <v>1.173913043478261</v>
      </c>
      <c r="Q44" s="423">
        <v>31</v>
      </c>
    </row>
    <row r="45" spans="1:17" ht="14.4" customHeight="1" x14ac:dyDescent="0.3">
      <c r="A45" s="418" t="s">
        <v>1588</v>
      </c>
      <c r="B45" s="419" t="s">
        <v>1431</v>
      </c>
      <c r="C45" s="419" t="s">
        <v>1432</v>
      </c>
      <c r="D45" s="419" t="s">
        <v>1471</v>
      </c>
      <c r="E45" s="419" t="s">
        <v>1472</v>
      </c>
      <c r="F45" s="422">
        <v>12</v>
      </c>
      <c r="G45" s="422">
        <v>2448</v>
      </c>
      <c r="H45" s="422">
        <v>1</v>
      </c>
      <c r="I45" s="422">
        <v>204</v>
      </c>
      <c r="J45" s="422">
        <v>7</v>
      </c>
      <c r="K45" s="422">
        <v>1435</v>
      </c>
      <c r="L45" s="422">
        <v>0.58619281045751637</v>
      </c>
      <c r="M45" s="422">
        <v>205</v>
      </c>
      <c r="N45" s="422">
        <v>4</v>
      </c>
      <c r="O45" s="422">
        <v>822</v>
      </c>
      <c r="P45" s="443">
        <v>0.33578431372549017</v>
      </c>
      <c r="Q45" s="423">
        <v>205.5</v>
      </c>
    </row>
    <row r="46" spans="1:17" ht="14.4" customHeight="1" x14ac:dyDescent="0.3">
      <c r="A46" s="418" t="s">
        <v>1588</v>
      </c>
      <c r="B46" s="419" t="s">
        <v>1431</v>
      </c>
      <c r="C46" s="419" t="s">
        <v>1432</v>
      </c>
      <c r="D46" s="419" t="s">
        <v>1473</v>
      </c>
      <c r="E46" s="419" t="s">
        <v>1474</v>
      </c>
      <c r="F46" s="422">
        <v>12</v>
      </c>
      <c r="G46" s="422">
        <v>4512</v>
      </c>
      <c r="H46" s="422">
        <v>1</v>
      </c>
      <c r="I46" s="422">
        <v>376</v>
      </c>
      <c r="J46" s="422">
        <v>7</v>
      </c>
      <c r="K46" s="422">
        <v>2639</v>
      </c>
      <c r="L46" s="422">
        <v>0.58488475177304966</v>
      </c>
      <c r="M46" s="422">
        <v>377</v>
      </c>
      <c r="N46" s="422">
        <v>3</v>
      </c>
      <c r="O46" s="422">
        <v>1135</v>
      </c>
      <c r="P46" s="443">
        <v>0.25155141843971629</v>
      </c>
      <c r="Q46" s="423">
        <v>378.33333333333331</v>
      </c>
    </row>
    <row r="47" spans="1:17" ht="14.4" customHeight="1" x14ac:dyDescent="0.3">
      <c r="A47" s="418" t="s">
        <v>1588</v>
      </c>
      <c r="B47" s="419" t="s">
        <v>1431</v>
      </c>
      <c r="C47" s="419" t="s">
        <v>1432</v>
      </c>
      <c r="D47" s="419" t="s">
        <v>1475</v>
      </c>
      <c r="E47" s="419" t="s">
        <v>1476</v>
      </c>
      <c r="F47" s="422"/>
      <c r="G47" s="422"/>
      <c r="H47" s="422"/>
      <c r="I47" s="422"/>
      <c r="J47" s="422"/>
      <c r="K47" s="422"/>
      <c r="L47" s="422"/>
      <c r="M47" s="422"/>
      <c r="N47" s="422">
        <v>2</v>
      </c>
      <c r="O47" s="422">
        <v>466</v>
      </c>
      <c r="P47" s="443"/>
      <c r="Q47" s="423">
        <v>233</v>
      </c>
    </row>
    <row r="48" spans="1:17" ht="14.4" customHeight="1" x14ac:dyDescent="0.3">
      <c r="A48" s="418" t="s">
        <v>1588</v>
      </c>
      <c r="B48" s="419" t="s">
        <v>1431</v>
      </c>
      <c r="C48" s="419" t="s">
        <v>1432</v>
      </c>
      <c r="D48" s="419" t="s">
        <v>1477</v>
      </c>
      <c r="E48" s="419" t="s">
        <v>1478</v>
      </c>
      <c r="F48" s="422">
        <v>16</v>
      </c>
      <c r="G48" s="422">
        <v>2048</v>
      </c>
      <c r="H48" s="422">
        <v>1</v>
      </c>
      <c r="I48" s="422">
        <v>128</v>
      </c>
      <c r="J48" s="422">
        <v>6</v>
      </c>
      <c r="K48" s="422">
        <v>774</v>
      </c>
      <c r="L48" s="422">
        <v>0.3779296875</v>
      </c>
      <c r="M48" s="422">
        <v>129</v>
      </c>
      <c r="N48" s="422">
        <v>4</v>
      </c>
      <c r="O48" s="422">
        <v>518</v>
      </c>
      <c r="P48" s="443">
        <v>0.2529296875</v>
      </c>
      <c r="Q48" s="423">
        <v>129.5</v>
      </c>
    </row>
    <row r="49" spans="1:17" ht="14.4" customHeight="1" x14ac:dyDescent="0.3">
      <c r="A49" s="418" t="s">
        <v>1588</v>
      </c>
      <c r="B49" s="419" t="s">
        <v>1431</v>
      </c>
      <c r="C49" s="419" t="s">
        <v>1432</v>
      </c>
      <c r="D49" s="419" t="s">
        <v>1485</v>
      </c>
      <c r="E49" s="419" t="s">
        <v>1486</v>
      </c>
      <c r="F49" s="422">
        <v>604</v>
      </c>
      <c r="G49" s="422">
        <v>9664</v>
      </c>
      <c r="H49" s="422">
        <v>1</v>
      </c>
      <c r="I49" s="422">
        <v>16</v>
      </c>
      <c r="J49" s="422">
        <v>632</v>
      </c>
      <c r="K49" s="422">
        <v>10112</v>
      </c>
      <c r="L49" s="422">
        <v>1.0463576158940397</v>
      </c>
      <c r="M49" s="422">
        <v>16</v>
      </c>
      <c r="N49" s="422">
        <v>744</v>
      </c>
      <c r="O49" s="422">
        <v>11904</v>
      </c>
      <c r="P49" s="443">
        <v>1.2317880794701987</v>
      </c>
      <c r="Q49" s="423">
        <v>16</v>
      </c>
    </row>
    <row r="50" spans="1:17" ht="14.4" customHeight="1" x14ac:dyDescent="0.3">
      <c r="A50" s="418" t="s">
        <v>1588</v>
      </c>
      <c r="B50" s="419" t="s">
        <v>1431</v>
      </c>
      <c r="C50" s="419" t="s">
        <v>1432</v>
      </c>
      <c r="D50" s="419" t="s">
        <v>1487</v>
      </c>
      <c r="E50" s="419" t="s">
        <v>1488</v>
      </c>
      <c r="F50" s="422">
        <v>1</v>
      </c>
      <c r="G50" s="422">
        <v>131</v>
      </c>
      <c r="H50" s="422">
        <v>1</v>
      </c>
      <c r="I50" s="422">
        <v>131</v>
      </c>
      <c r="J50" s="422">
        <v>3</v>
      </c>
      <c r="K50" s="422">
        <v>399</v>
      </c>
      <c r="L50" s="422">
        <v>3.0458015267175571</v>
      </c>
      <c r="M50" s="422">
        <v>133</v>
      </c>
      <c r="N50" s="422">
        <v>1</v>
      </c>
      <c r="O50" s="422">
        <v>135</v>
      </c>
      <c r="P50" s="443">
        <v>1.0305343511450382</v>
      </c>
      <c r="Q50" s="423">
        <v>135</v>
      </c>
    </row>
    <row r="51" spans="1:17" ht="14.4" customHeight="1" x14ac:dyDescent="0.3">
      <c r="A51" s="418" t="s">
        <v>1588</v>
      </c>
      <c r="B51" s="419" t="s">
        <v>1431</v>
      </c>
      <c r="C51" s="419" t="s">
        <v>1432</v>
      </c>
      <c r="D51" s="419" t="s">
        <v>1489</v>
      </c>
      <c r="E51" s="419" t="s">
        <v>1490</v>
      </c>
      <c r="F51" s="422">
        <v>13</v>
      </c>
      <c r="G51" s="422">
        <v>1313</v>
      </c>
      <c r="H51" s="422">
        <v>1</v>
      </c>
      <c r="I51" s="422">
        <v>101</v>
      </c>
      <c r="J51" s="422">
        <v>59</v>
      </c>
      <c r="K51" s="422">
        <v>6018</v>
      </c>
      <c r="L51" s="422">
        <v>4.5833968012185835</v>
      </c>
      <c r="M51" s="422">
        <v>102</v>
      </c>
      <c r="N51" s="422">
        <v>47</v>
      </c>
      <c r="O51" s="422">
        <v>4822</v>
      </c>
      <c r="P51" s="443">
        <v>3.6725057121096727</v>
      </c>
      <c r="Q51" s="423">
        <v>102.59574468085107</v>
      </c>
    </row>
    <row r="52" spans="1:17" ht="14.4" customHeight="1" x14ac:dyDescent="0.3">
      <c r="A52" s="418" t="s">
        <v>1588</v>
      </c>
      <c r="B52" s="419" t="s">
        <v>1431</v>
      </c>
      <c r="C52" s="419" t="s">
        <v>1432</v>
      </c>
      <c r="D52" s="419" t="s">
        <v>1493</v>
      </c>
      <c r="E52" s="419" t="s">
        <v>1494</v>
      </c>
      <c r="F52" s="422">
        <v>704</v>
      </c>
      <c r="G52" s="422">
        <v>78848</v>
      </c>
      <c r="H52" s="422">
        <v>1</v>
      </c>
      <c r="I52" s="422">
        <v>112</v>
      </c>
      <c r="J52" s="422">
        <v>819</v>
      </c>
      <c r="K52" s="422">
        <v>92547</v>
      </c>
      <c r="L52" s="422">
        <v>1.1737393465909092</v>
      </c>
      <c r="M52" s="422">
        <v>113</v>
      </c>
      <c r="N52" s="422">
        <v>925</v>
      </c>
      <c r="O52" s="422">
        <v>105627</v>
      </c>
      <c r="P52" s="443">
        <v>1.3396281452922079</v>
      </c>
      <c r="Q52" s="423">
        <v>114.19135135135136</v>
      </c>
    </row>
    <row r="53" spans="1:17" ht="14.4" customHeight="1" x14ac:dyDescent="0.3">
      <c r="A53" s="418" t="s">
        <v>1588</v>
      </c>
      <c r="B53" s="419" t="s">
        <v>1431</v>
      </c>
      <c r="C53" s="419" t="s">
        <v>1432</v>
      </c>
      <c r="D53" s="419" t="s">
        <v>1495</v>
      </c>
      <c r="E53" s="419" t="s">
        <v>1496</v>
      </c>
      <c r="F53" s="422">
        <v>214</v>
      </c>
      <c r="G53" s="422">
        <v>17762</v>
      </c>
      <c r="H53" s="422">
        <v>1</v>
      </c>
      <c r="I53" s="422">
        <v>83</v>
      </c>
      <c r="J53" s="422">
        <v>271</v>
      </c>
      <c r="K53" s="422">
        <v>22764</v>
      </c>
      <c r="L53" s="422">
        <v>1.2816124310325414</v>
      </c>
      <c r="M53" s="422">
        <v>84</v>
      </c>
      <c r="N53" s="422">
        <v>301</v>
      </c>
      <c r="O53" s="422">
        <v>25490</v>
      </c>
      <c r="P53" s="443">
        <v>1.4350861389483167</v>
      </c>
      <c r="Q53" s="423">
        <v>84.684385382059801</v>
      </c>
    </row>
    <row r="54" spans="1:17" ht="14.4" customHeight="1" x14ac:dyDescent="0.3">
      <c r="A54" s="418" t="s">
        <v>1588</v>
      </c>
      <c r="B54" s="419" t="s">
        <v>1431</v>
      </c>
      <c r="C54" s="419" t="s">
        <v>1432</v>
      </c>
      <c r="D54" s="419" t="s">
        <v>1497</v>
      </c>
      <c r="E54" s="419" t="s">
        <v>1498</v>
      </c>
      <c r="F54" s="422">
        <v>3</v>
      </c>
      <c r="G54" s="422">
        <v>285</v>
      </c>
      <c r="H54" s="422">
        <v>1</v>
      </c>
      <c r="I54" s="422">
        <v>95</v>
      </c>
      <c r="J54" s="422">
        <v>4</v>
      </c>
      <c r="K54" s="422">
        <v>384</v>
      </c>
      <c r="L54" s="422">
        <v>1.3473684210526315</v>
      </c>
      <c r="M54" s="422">
        <v>96</v>
      </c>
      <c r="N54" s="422">
        <v>7</v>
      </c>
      <c r="O54" s="422">
        <v>678</v>
      </c>
      <c r="P54" s="443">
        <v>2.3789473684210525</v>
      </c>
      <c r="Q54" s="423">
        <v>96.857142857142861</v>
      </c>
    </row>
    <row r="55" spans="1:17" ht="14.4" customHeight="1" x14ac:dyDescent="0.3">
      <c r="A55" s="418" t="s">
        <v>1588</v>
      </c>
      <c r="B55" s="419" t="s">
        <v>1431</v>
      </c>
      <c r="C55" s="419" t="s">
        <v>1432</v>
      </c>
      <c r="D55" s="419" t="s">
        <v>1499</v>
      </c>
      <c r="E55" s="419" t="s">
        <v>1500</v>
      </c>
      <c r="F55" s="422">
        <v>106</v>
      </c>
      <c r="G55" s="422">
        <v>2226</v>
      </c>
      <c r="H55" s="422">
        <v>1</v>
      </c>
      <c r="I55" s="422">
        <v>21</v>
      </c>
      <c r="J55" s="422">
        <v>92</v>
      </c>
      <c r="K55" s="422">
        <v>1932</v>
      </c>
      <c r="L55" s="422">
        <v>0.86792452830188682</v>
      </c>
      <c r="M55" s="422">
        <v>21</v>
      </c>
      <c r="N55" s="422">
        <v>71</v>
      </c>
      <c r="O55" s="422">
        <v>1491</v>
      </c>
      <c r="P55" s="443">
        <v>0.66981132075471694</v>
      </c>
      <c r="Q55" s="423">
        <v>21</v>
      </c>
    </row>
    <row r="56" spans="1:17" ht="14.4" customHeight="1" x14ac:dyDescent="0.3">
      <c r="A56" s="418" t="s">
        <v>1588</v>
      </c>
      <c r="B56" s="419" t="s">
        <v>1431</v>
      </c>
      <c r="C56" s="419" t="s">
        <v>1432</v>
      </c>
      <c r="D56" s="419" t="s">
        <v>1501</v>
      </c>
      <c r="E56" s="419" t="s">
        <v>1502</v>
      </c>
      <c r="F56" s="422">
        <v>675</v>
      </c>
      <c r="G56" s="422">
        <v>328050</v>
      </c>
      <c r="H56" s="422">
        <v>1</v>
      </c>
      <c r="I56" s="422">
        <v>486</v>
      </c>
      <c r="J56" s="422">
        <v>730</v>
      </c>
      <c r="K56" s="422">
        <v>354780</v>
      </c>
      <c r="L56" s="422">
        <v>1.0814814814814815</v>
      </c>
      <c r="M56" s="422">
        <v>486</v>
      </c>
      <c r="N56" s="422">
        <v>698</v>
      </c>
      <c r="O56" s="422">
        <v>339649</v>
      </c>
      <c r="P56" s="443">
        <v>1.035357415028197</v>
      </c>
      <c r="Q56" s="423">
        <v>486.60315186246419</v>
      </c>
    </row>
    <row r="57" spans="1:17" ht="14.4" customHeight="1" x14ac:dyDescent="0.3">
      <c r="A57" s="418" t="s">
        <v>1588</v>
      </c>
      <c r="B57" s="419" t="s">
        <v>1431</v>
      </c>
      <c r="C57" s="419" t="s">
        <v>1432</v>
      </c>
      <c r="D57" s="419" t="s">
        <v>1509</v>
      </c>
      <c r="E57" s="419" t="s">
        <v>1510</v>
      </c>
      <c r="F57" s="422">
        <v>127</v>
      </c>
      <c r="G57" s="422">
        <v>5080</v>
      </c>
      <c r="H57" s="422">
        <v>1</v>
      </c>
      <c r="I57" s="422">
        <v>40</v>
      </c>
      <c r="J57" s="422">
        <v>147</v>
      </c>
      <c r="K57" s="422">
        <v>5880</v>
      </c>
      <c r="L57" s="422">
        <v>1.1574803149606299</v>
      </c>
      <c r="M57" s="422">
        <v>40</v>
      </c>
      <c r="N57" s="422">
        <v>164</v>
      </c>
      <c r="O57" s="422">
        <v>6645</v>
      </c>
      <c r="P57" s="443">
        <v>1.3080708661417322</v>
      </c>
      <c r="Q57" s="423">
        <v>40.518292682926827</v>
      </c>
    </row>
    <row r="58" spans="1:17" ht="14.4" customHeight="1" x14ac:dyDescent="0.3">
      <c r="A58" s="418" t="s">
        <v>1588</v>
      </c>
      <c r="B58" s="419" t="s">
        <v>1431</v>
      </c>
      <c r="C58" s="419" t="s">
        <v>1432</v>
      </c>
      <c r="D58" s="419" t="s">
        <v>1517</v>
      </c>
      <c r="E58" s="419" t="s">
        <v>1518</v>
      </c>
      <c r="F58" s="422"/>
      <c r="G58" s="422"/>
      <c r="H58" s="422"/>
      <c r="I58" s="422"/>
      <c r="J58" s="422">
        <v>1</v>
      </c>
      <c r="K58" s="422">
        <v>215</v>
      </c>
      <c r="L58" s="422"/>
      <c r="M58" s="422">
        <v>215</v>
      </c>
      <c r="N58" s="422">
        <v>1</v>
      </c>
      <c r="O58" s="422">
        <v>215</v>
      </c>
      <c r="P58" s="443"/>
      <c r="Q58" s="423">
        <v>215</v>
      </c>
    </row>
    <row r="59" spans="1:17" ht="14.4" customHeight="1" x14ac:dyDescent="0.3">
      <c r="A59" s="418" t="s">
        <v>1588</v>
      </c>
      <c r="B59" s="419" t="s">
        <v>1431</v>
      </c>
      <c r="C59" s="419" t="s">
        <v>1432</v>
      </c>
      <c r="D59" s="419" t="s">
        <v>1519</v>
      </c>
      <c r="E59" s="419" t="s">
        <v>1520</v>
      </c>
      <c r="F59" s="422">
        <v>29</v>
      </c>
      <c r="G59" s="422">
        <v>22069</v>
      </c>
      <c r="H59" s="422">
        <v>1</v>
      </c>
      <c r="I59" s="422">
        <v>761</v>
      </c>
      <c r="J59" s="422">
        <v>28</v>
      </c>
      <c r="K59" s="422">
        <v>21308</v>
      </c>
      <c r="L59" s="422">
        <v>0.96551724137931039</v>
      </c>
      <c r="M59" s="422">
        <v>761</v>
      </c>
      <c r="N59" s="422">
        <v>38</v>
      </c>
      <c r="O59" s="422">
        <v>28945</v>
      </c>
      <c r="P59" s="443">
        <v>1.3115682631745889</v>
      </c>
      <c r="Q59" s="423">
        <v>761.71052631578948</v>
      </c>
    </row>
    <row r="60" spans="1:17" ht="14.4" customHeight="1" x14ac:dyDescent="0.3">
      <c r="A60" s="418" t="s">
        <v>1588</v>
      </c>
      <c r="B60" s="419" t="s">
        <v>1431</v>
      </c>
      <c r="C60" s="419" t="s">
        <v>1432</v>
      </c>
      <c r="D60" s="419" t="s">
        <v>1521</v>
      </c>
      <c r="E60" s="419" t="s">
        <v>1522</v>
      </c>
      <c r="F60" s="422">
        <v>6</v>
      </c>
      <c r="G60" s="422">
        <v>12078</v>
      </c>
      <c r="H60" s="422">
        <v>1</v>
      </c>
      <c r="I60" s="422">
        <v>2013</v>
      </c>
      <c r="J60" s="422">
        <v>3</v>
      </c>
      <c r="K60" s="422">
        <v>6087</v>
      </c>
      <c r="L60" s="422">
        <v>0.50397416790859417</v>
      </c>
      <c r="M60" s="422">
        <v>2029</v>
      </c>
      <c r="N60" s="422">
        <v>8</v>
      </c>
      <c r="O60" s="422">
        <v>16352</v>
      </c>
      <c r="P60" s="443">
        <v>1.3538665341944029</v>
      </c>
      <c r="Q60" s="423">
        <v>2044</v>
      </c>
    </row>
    <row r="61" spans="1:17" ht="14.4" customHeight="1" x14ac:dyDescent="0.3">
      <c r="A61" s="418" t="s">
        <v>1588</v>
      </c>
      <c r="B61" s="419" t="s">
        <v>1431</v>
      </c>
      <c r="C61" s="419" t="s">
        <v>1432</v>
      </c>
      <c r="D61" s="419" t="s">
        <v>1523</v>
      </c>
      <c r="E61" s="419" t="s">
        <v>1524</v>
      </c>
      <c r="F61" s="422">
        <v>94</v>
      </c>
      <c r="G61" s="422">
        <v>56682</v>
      </c>
      <c r="H61" s="422">
        <v>1</v>
      </c>
      <c r="I61" s="422">
        <v>603</v>
      </c>
      <c r="J61" s="422">
        <v>103</v>
      </c>
      <c r="K61" s="422">
        <v>62212</v>
      </c>
      <c r="L61" s="422">
        <v>1.0975618362090258</v>
      </c>
      <c r="M61" s="422">
        <v>604</v>
      </c>
      <c r="N61" s="422">
        <v>226</v>
      </c>
      <c r="O61" s="422">
        <v>136966</v>
      </c>
      <c r="P61" s="443">
        <v>2.416393211248721</v>
      </c>
      <c r="Q61" s="423">
        <v>606.04424778761063</v>
      </c>
    </row>
    <row r="62" spans="1:17" ht="14.4" customHeight="1" x14ac:dyDescent="0.3">
      <c r="A62" s="418" t="s">
        <v>1588</v>
      </c>
      <c r="B62" s="419" t="s">
        <v>1431</v>
      </c>
      <c r="C62" s="419" t="s">
        <v>1432</v>
      </c>
      <c r="D62" s="419" t="s">
        <v>1525</v>
      </c>
      <c r="E62" s="419" t="s">
        <v>1526</v>
      </c>
      <c r="F62" s="422"/>
      <c r="G62" s="422"/>
      <c r="H62" s="422"/>
      <c r="I62" s="422"/>
      <c r="J62" s="422"/>
      <c r="K62" s="422"/>
      <c r="L62" s="422"/>
      <c r="M62" s="422"/>
      <c r="N62" s="422">
        <v>2</v>
      </c>
      <c r="O62" s="422">
        <v>1924</v>
      </c>
      <c r="P62" s="443"/>
      <c r="Q62" s="423">
        <v>962</v>
      </c>
    </row>
    <row r="63" spans="1:17" ht="14.4" customHeight="1" x14ac:dyDescent="0.3">
      <c r="A63" s="418" t="s">
        <v>1588</v>
      </c>
      <c r="B63" s="419" t="s">
        <v>1431</v>
      </c>
      <c r="C63" s="419" t="s">
        <v>1432</v>
      </c>
      <c r="D63" s="419" t="s">
        <v>1529</v>
      </c>
      <c r="E63" s="419" t="s">
        <v>1530</v>
      </c>
      <c r="F63" s="422">
        <v>5</v>
      </c>
      <c r="G63" s="422">
        <v>2525</v>
      </c>
      <c r="H63" s="422">
        <v>1</v>
      </c>
      <c r="I63" s="422">
        <v>505</v>
      </c>
      <c r="J63" s="422">
        <v>41</v>
      </c>
      <c r="K63" s="422">
        <v>20746</v>
      </c>
      <c r="L63" s="422">
        <v>8.2162376237623764</v>
      </c>
      <c r="M63" s="422">
        <v>506</v>
      </c>
      <c r="N63" s="422">
        <v>34</v>
      </c>
      <c r="O63" s="422">
        <v>17246</v>
      </c>
      <c r="P63" s="443">
        <v>6.8300990099009899</v>
      </c>
      <c r="Q63" s="423">
        <v>507.23529411764707</v>
      </c>
    </row>
    <row r="64" spans="1:17" ht="14.4" customHeight="1" x14ac:dyDescent="0.3">
      <c r="A64" s="418" t="s">
        <v>1588</v>
      </c>
      <c r="B64" s="419" t="s">
        <v>1431</v>
      </c>
      <c r="C64" s="419" t="s">
        <v>1432</v>
      </c>
      <c r="D64" s="419" t="s">
        <v>1537</v>
      </c>
      <c r="E64" s="419" t="s">
        <v>1538</v>
      </c>
      <c r="F64" s="422"/>
      <c r="G64" s="422"/>
      <c r="H64" s="422"/>
      <c r="I64" s="422"/>
      <c r="J64" s="422"/>
      <c r="K64" s="422"/>
      <c r="L64" s="422"/>
      <c r="M64" s="422"/>
      <c r="N64" s="422">
        <v>2</v>
      </c>
      <c r="O64" s="422">
        <v>494</v>
      </c>
      <c r="P64" s="443"/>
      <c r="Q64" s="423">
        <v>247</v>
      </c>
    </row>
    <row r="65" spans="1:17" ht="14.4" customHeight="1" x14ac:dyDescent="0.3">
      <c r="A65" s="418" t="s">
        <v>1588</v>
      </c>
      <c r="B65" s="419" t="s">
        <v>1431</v>
      </c>
      <c r="C65" s="419" t="s">
        <v>1432</v>
      </c>
      <c r="D65" s="419" t="s">
        <v>1543</v>
      </c>
      <c r="E65" s="419" t="s">
        <v>1544</v>
      </c>
      <c r="F65" s="422">
        <v>74</v>
      </c>
      <c r="G65" s="422">
        <v>11174</v>
      </c>
      <c r="H65" s="422">
        <v>1</v>
      </c>
      <c r="I65" s="422">
        <v>151</v>
      </c>
      <c r="J65" s="422">
        <v>108</v>
      </c>
      <c r="K65" s="422">
        <v>16416</v>
      </c>
      <c r="L65" s="422">
        <v>1.4691247538929657</v>
      </c>
      <c r="M65" s="422">
        <v>152</v>
      </c>
      <c r="N65" s="422">
        <v>148</v>
      </c>
      <c r="O65" s="422">
        <v>22496</v>
      </c>
      <c r="P65" s="443">
        <v>2.0132450331125828</v>
      </c>
      <c r="Q65" s="423">
        <v>152</v>
      </c>
    </row>
    <row r="66" spans="1:17" ht="14.4" customHeight="1" x14ac:dyDescent="0.3">
      <c r="A66" s="418" t="s">
        <v>1588</v>
      </c>
      <c r="B66" s="419" t="s">
        <v>1431</v>
      </c>
      <c r="C66" s="419" t="s">
        <v>1432</v>
      </c>
      <c r="D66" s="419" t="s">
        <v>1545</v>
      </c>
      <c r="E66" s="419" t="s">
        <v>1546</v>
      </c>
      <c r="F66" s="422">
        <v>1</v>
      </c>
      <c r="G66" s="422">
        <v>27</v>
      </c>
      <c r="H66" s="422">
        <v>1</v>
      </c>
      <c r="I66" s="422">
        <v>27</v>
      </c>
      <c r="J66" s="422"/>
      <c r="K66" s="422"/>
      <c r="L66" s="422"/>
      <c r="M66" s="422"/>
      <c r="N66" s="422">
        <v>2</v>
      </c>
      <c r="O66" s="422">
        <v>54</v>
      </c>
      <c r="P66" s="443">
        <v>2</v>
      </c>
      <c r="Q66" s="423">
        <v>27</v>
      </c>
    </row>
    <row r="67" spans="1:17" ht="14.4" customHeight="1" x14ac:dyDescent="0.3">
      <c r="A67" s="418" t="s">
        <v>1588</v>
      </c>
      <c r="B67" s="419" t="s">
        <v>1431</v>
      </c>
      <c r="C67" s="419" t="s">
        <v>1432</v>
      </c>
      <c r="D67" s="419" t="s">
        <v>1549</v>
      </c>
      <c r="E67" s="419" t="s">
        <v>1550</v>
      </c>
      <c r="F67" s="422"/>
      <c r="G67" s="422"/>
      <c r="H67" s="422"/>
      <c r="I67" s="422"/>
      <c r="J67" s="422"/>
      <c r="K67" s="422"/>
      <c r="L67" s="422"/>
      <c r="M67" s="422"/>
      <c r="N67" s="422">
        <v>1</v>
      </c>
      <c r="O67" s="422">
        <v>328</v>
      </c>
      <c r="P67" s="443"/>
      <c r="Q67" s="423">
        <v>328</v>
      </c>
    </row>
    <row r="68" spans="1:17" ht="14.4" customHeight="1" x14ac:dyDescent="0.3">
      <c r="A68" s="418" t="s">
        <v>1589</v>
      </c>
      <c r="B68" s="419" t="s">
        <v>1431</v>
      </c>
      <c r="C68" s="419" t="s">
        <v>1432</v>
      </c>
      <c r="D68" s="419" t="s">
        <v>1433</v>
      </c>
      <c r="E68" s="419" t="s">
        <v>1434</v>
      </c>
      <c r="F68" s="422">
        <v>532</v>
      </c>
      <c r="G68" s="422">
        <v>84056</v>
      </c>
      <c r="H68" s="422">
        <v>1</v>
      </c>
      <c r="I68" s="422">
        <v>158</v>
      </c>
      <c r="J68" s="422">
        <v>480</v>
      </c>
      <c r="K68" s="422">
        <v>76320</v>
      </c>
      <c r="L68" s="422">
        <v>0.90796611782621106</v>
      </c>
      <c r="M68" s="422">
        <v>159</v>
      </c>
      <c r="N68" s="422">
        <v>696</v>
      </c>
      <c r="O68" s="422">
        <v>111082</v>
      </c>
      <c r="P68" s="443">
        <v>1.3215237460740459</v>
      </c>
      <c r="Q68" s="423">
        <v>159.60057471264369</v>
      </c>
    </row>
    <row r="69" spans="1:17" ht="14.4" customHeight="1" x14ac:dyDescent="0.3">
      <c r="A69" s="418" t="s">
        <v>1589</v>
      </c>
      <c r="B69" s="419" t="s">
        <v>1431</v>
      </c>
      <c r="C69" s="419" t="s">
        <v>1432</v>
      </c>
      <c r="D69" s="419" t="s">
        <v>1447</v>
      </c>
      <c r="E69" s="419" t="s">
        <v>1448</v>
      </c>
      <c r="F69" s="422">
        <v>16</v>
      </c>
      <c r="G69" s="422">
        <v>18624</v>
      </c>
      <c r="H69" s="422">
        <v>1</v>
      </c>
      <c r="I69" s="422">
        <v>1164</v>
      </c>
      <c r="J69" s="422">
        <v>15</v>
      </c>
      <c r="K69" s="422">
        <v>17475</v>
      </c>
      <c r="L69" s="422">
        <v>0.93830541237113407</v>
      </c>
      <c r="M69" s="422">
        <v>1165</v>
      </c>
      <c r="N69" s="422">
        <v>12</v>
      </c>
      <c r="O69" s="422">
        <v>14001</v>
      </c>
      <c r="P69" s="443">
        <v>0.75177190721649489</v>
      </c>
      <c r="Q69" s="423">
        <v>1166.75</v>
      </c>
    </row>
    <row r="70" spans="1:17" ht="14.4" customHeight="1" x14ac:dyDescent="0.3">
      <c r="A70" s="418" t="s">
        <v>1589</v>
      </c>
      <c r="B70" s="419" t="s">
        <v>1431</v>
      </c>
      <c r="C70" s="419" t="s">
        <v>1432</v>
      </c>
      <c r="D70" s="419" t="s">
        <v>1451</v>
      </c>
      <c r="E70" s="419" t="s">
        <v>1452</v>
      </c>
      <c r="F70" s="422">
        <v>1190</v>
      </c>
      <c r="G70" s="422">
        <v>46410</v>
      </c>
      <c r="H70" s="422">
        <v>1</v>
      </c>
      <c r="I70" s="422">
        <v>39</v>
      </c>
      <c r="J70" s="422">
        <v>1304</v>
      </c>
      <c r="K70" s="422">
        <v>50856</v>
      </c>
      <c r="L70" s="422">
        <v>1.0957983193277312</v>
      </c>
      <c r="M70" s="422">
        <v>39</v>
      </c>
      <c r="N70" s="422">
        <v>1379</v>
      </c>
      <c r="O70" s="422">
        <v>54681</v>
      </c>
      <c r="P70" s="443">
        <v>1.1782159017453135</v>
      </c>
      <c r="Q70" s="423">
        <v>39.652646845540247</v>
      </c>
    </row>
    <row r="71" spans="1:17" ht="14.4" customHeight="1" x14ac:dyDescent="0.3">
      <c r="A71" s="418" t="s">
        <v>1589</v>
      </c>
      <c r="B71" s="419" t="s">
        <v>1431</v>
      </c>
      <c r="C71" s="419" t="s">
        <v>1432</v>
      </c>
      <c r="D71" s="419" t="s">
        <v>1453</v>
      </c>
      <c r="E71" s="419" t="s">
        <v>1454</v>
      </c>
      <c r="F71" s="422">
        <v>2</v>
      </c>
      <c r="G71" s="422">
        <v>808</v>
      </c>
      <c r="H71" s="422">
        <v>1</v>
      </c>
      <c r="I71" s="422">
        <v>404</v>
      </c>
      <c r="J71" s="422"/>
      <c r="K71" s="422"/>
      <c r="L71" s="422"/>
      <c r="M71" s="422"/>
      <c r="N71" s="422"/>
      <c r="O71" s="422"/>
      <c r="P71" s="443"/>
      <c r="Q71" s="423"/>
    </row>
    <row r="72" spans="1:17" ht="14.4" customHeight="1" x14ac:dyDescent="0.3">
      <c r="A72" s="418" t="s">
        <v>1589</v>
      </c>
      <c r="B72" s="419" t="s">
        <v>1431</v>
      </c>
      <c r="C72" s="419" t="s">
        <v>1432</v>
      </c>
      <c r="D72" s="419" t="s">
        <v>1455</v>
      </c>
      <c r="E72" s="419" t="s">
        <v>1456</v>
      </c>
      <c r="F72" s="422">
        <v>244</v>
      </c>
      <c r="G72" s="422">
        <v>93208</v>
      </c>
      <c r="H72" s="422">
        <v>1</v>
      </c>
      <c r="I72" s="422">
        <v>382</v>
      </c>
      <c r="J72" s="422">
        <v>155</v>
      </c>
      <c r="K72" s="422">
        <v>59210</v>
      </c>
      <c r="L72" s="422">
        <v>0.63524590163934425</v>
      </c>
      <c r="M72" s="422">
        <v>382</v>
      </c>
      <c r="N72" s="422">
        <v>131</v>
      </c>
      <c r="O72" s="422">
        <v>50123</v>
      </c>
      <c r="P72" s="443">
        <v>0.53775427001974074</v>
      </c>
      <c r="Q72" s="423">
        <v>382.61832061068702</v>
      </c>
    </row>
    <row r="73" spans="1:17" ht="14.4" customHeight="1" x14ac:dyDescent="0.3">
      <c r="A73" s="418" t="s">
        <v>1589</v>
      </c>
      <c r="B73" s="419" t="s">
        <v>1431</v>
      </c>
      <c r="C73" s="419" t="s">
        <v>1432</v>
      </c>
      <c r="D73" s="419" t="s">
        <v>1457</v>
      </c>
      <c r="E73" s="419" t="s">
        <v>1458</v>
      </c>
      <c r="F73" s="422">
        <v>825</v>
      </c>
      <c r="G73" s="422">
        <v>29700</v>
      </c>
      <c r="H73" s="422">
        <v>1</v>
      </c>
      <c r="I73" s="422">
        <v>36</v>
      </c>
      <c r="J73" s="422">
        <v>385</v>
      </c>
      <c r="K73" s="422">
        <v>14245</v>
      </c>
      <c r="L73" s="422">
        <v>0.47962962962962963</v>
      </c>
      <c r="M73" s="422">
        <v>37</v>
      </c>
      <c r="N73" s="422">
        <v>369</v>
      </c>
      <c r="O73" s="422">
        <v>13653</v>
      </c>
      <c r="P73" s="443">
        <v>0.45969696969696972</v>
      </c>
      <c r="Q73" s="423">
        <v>37</v>
      </c>
    </row>
    <row r="74" spans="1:17" ht="14.4" customHeight="1" x14ac:dyDescent="0.3">
      <c r="A74" s="418" t="s">
        <v>1589</v>
      </c>
      <c r="B74" s="419" t="s">
        <v>1431</v>
      </c>
      <c r="C74" s="419" t="s">
        <v>1432</v>
      </c>
      <c r="D74" s="419" t="s">
        <v>1461</v>
      </c>
      <c r="E74" s="419" t="s">
        <v>1462</v>
      </c>
      <c r="F74" s="422">
        <v>441</v>
      </c>
      <c r="G74" s="422">
        <v>195804</v>
      </c>
      <c r="H74" s="422">
        <v>1</v>
      </c>
      <c r="I74" s="422">
        <v>444</v>
      </c>
      <c r="J74" s="422">
        <v>293</v>
      </c>
      <c r="K74" s="422">
        <v>130092</v>
      </c>
      <c r="L74" s="422">
        <v>0.66439909297052158</v>
      </c>
      <c r="M74" s="422">
        <v>444</v>
      </c>
      <c r="N74" s="422">
        <v>268</v>
      </c>
      <c r="O74" s="422">
        <v>119154</v>
      </c>
      <c r="P74" s="443">
        <v>0.60853710853710852</v>
      </c>
      <c r="Q74" s="423">
        <v>444.6044776119403</v>
      </c>
    </row>
    <row r="75" spans="1:17" ht="14.4" customHeight="1" x14ac:dyDescent="0.3">
      <c r="A75" s="418" t="s">
        <v>1589</v>
      </c>
      <c r="B75" s="419" t="s">
        <v>1431</v>
      </c>
      <c r="C75" s="419" t="s">
        <v>1432</v>
      </c>
      <c r="D75" s="419" t="s">
        <v>1463</v>
      </c>
      <c r="E75" s="419" t="s">
        <v>1464</v>
      </c>
      <c r="F75" s="422">
        <v>22</v>
      </c>
      <c r="G75" s="422">
        <v>880</v>
      </c>
      <c r="H75" s="422">
        <v>1</v>
      </c>
      <c r="I75" s="422">
        <v>40</v>
      </c>
      <c r="J75" s="422">
        <v>17</v>
      </c>
      <c r="K75" s="422">
        <v>697</v>
      </c>
      <c r="L75" s="422">
        <v>0.7920454545454545</v>
      </c>
      <c r="M75" s="422">
        <v>41</v>
      </c>
      <c r="N75" s="422">
        <v>7</v>
      </c>
      <c r="O75" s="422">
        <v>287</v>
      </c>
      <c r="P75" s="443">
        <v>0.32613636363636361</v>
      </c>
      <c r="Q75" s="423">
        <v>41</v>
      </c>
    </row>
    <row r="76" spans="1:17" ht="14.4" customHeight="1" x14ac:dyDescent="0.3">
      <c r="A76" s="418" t="s">
        <v>1589</v>
      </c>
      <c r="B76" s="419" t="s">
        <v>1431</v>
      </c>
      <c r="C76" s="419" t="s">
        <v>1432</v>
      </c>
      <c r="D76" s="419" t="s">
        <v>1465</v>
      </c>
      <c r="E76" s="419" t="s">
        <v>1466</v>
      </c>
      <c r="F76" s="422">
        <v>65</v>
      </c>
      <c r="G76" s="422">
        <v>31850</v>
      </c>
      <c r="H76" s="422">
        <v>1</v>
      </c>
      <c r="I76" s="422">
        <v>490</v>
      </c>
      <c r="J76" s="422">
        <v>37</v>
      </c>
      <c r="K76" s="422">
        <v>18130</v>
      </c>
      <c r="L76" s="422">
        <v>0.56923076923076921</v>
      </c>
      <c r="M76" s="422">
        <v>490</v>
      </c>
      <c r="N76" s="422">
        <v>63</v>
      </c>
      <c r="O76" s="422">
        <v>30910</v>
      </c>
      <c r="P76" s="443">
        <v>0.97048665620094188</v>
      </c>
      <c r="Q76" s="423">
        <v>490.63492063492066</v>
      </c>
    </row>
    <row r="77" spans="1:17" ht="14.4" customHeight="1" x14ac:dyDescent="0.3">
      <c r="A77" s="418" t="s">
        <v>1589</v>
      </c>
      <c r="B77" s="419" t="s">
        <v>1431</v>
      </c>
      <c r="C77" s="419" t="s">
        <v>1432</v>
      </c>
      <c r="D77" s="419" t="s">
        <v>1467</v>
      </c>
      <c r="E77" s="419" t="s">
        <v>1468</v>
      </c>
      <c r="F77" s="422">
        <v>31</v>
      </c>
      <c r="G77" s="422">
        <v>961</v>
      </c>
      <c r="H77" s="422">
        <v>1</v>
      </c>
      <c r="I77" s="422">
        <v>31</v>
      </c>
      <c r="J77" s="422">
        <v>86</v>
      </c>
      <c r="K77" s="422">
        <v>2666</v>
      </c>
      <c r="L77" s="422">
        <v>2.774193548387097</v>
      </c>
      <c r="M77" s="422">
        <v>31</v>
      </c>
      <c r="N77" s="422">
        <v>34</v>
      </c>
      <c r="O77" s="422">
        <v>1054</v>
      </c>
      <c r="P77" s="443">
        <v>1.096774193548387</v>
      </c>
      <c r="Q77" s="423">
        <v>31</v>
      </c>
    </row>
    <row r="78" spans="1:17" ht="14.4" customHeight="1" x14ac:dyDescent="0.3">
      <c r="A78" s="418" t="s">
        <v>1589</v>
      </c>
      <c r="B78" s="419" t="s">
        <v>1431</v>
      </c>
      <c r="C78" s="419" t="s">
        <v>1432</v>
      </c>
      <c r="D78" s="419" t="s">
        <v>1471</v>
      </c>
      <c r="E78" s="419" t="s">
        <v>1472</v>
      </c>
      <c r="F78" s="422">
        <v>15</v>
      </c>
      <c r="G78" s="422">
        <v>3060</v>
      </c>
      <c r="H78" s="422">
        <v>1</v>
      </c>
      <c r="I78" s="422">
        <v>204</v>
      </c>
      <c r="J78" s="422">
        <v>12</v>
      </c>
      <c r="K78" s="422">
        <v>2460</v>
      </c>
      <c r="L78" s="422">
        <v>0.80392156862745101</v>
      </c>
      <c r="M78" s="422">
        <v>205</v>
      </c>
      <c r="N78" s="422">
        <v>15</v>
      </c>
      <c r="O78" s="422">
        <v>3082</v>
      </c>
      <c r="P78" s="443">
        <v>1.0071895424836601</v>
      </c>
      <c r="Q78" s="423">
        <v>205.46666666666667</v>
      </c>
    </row>
    <row r="79" spans="1:17" ht="14.4" customHeight="1" x14ac:dyDescent="0.3">
      <c r="A79" s="418" t="s">
        <v>1589</v>
      </c>
      <c r="B79" s="419" t="s">
        <v>1431</v>
      </c>
      <c r="C79" s="419" t="s">
        <v>1432</v>
      </c>
      <c r="D79" s="419" t="s">
        <v>1473</v>
      </c>
      <c r="E79" s="419" t="s">
        <v>1474</v>
      </c>
      <c r="F79" s="422">
        <v>16</v>
      </c>
      <c r="G79" s="422">
        <v>6016</v>
      </c>
      <c r="H79" s="422">
        <v>1</v>
      </c>
      <c r="I79" s="422">
        <v>376</v>
      </c>
      <c r="J79" s="422">
        <v>14</v>
      </c>
      <c r="K79" s="422">
        <v>5278</v>
      </c>
      <c r="L79" s="422">
        <v>0.87732712765957444</v>
      </c>
      <c r="M79" s="422">
        <v>377</v>
      </c>
      <c r="N79" s="422">
        <v>14</v>
      </c>
      <c r="O79" s="422">
        <v>5292</v>
      </c>
      <c r="P79" s="443">
        <v>0.87965425531914898</v>
      </c>
      <c r="Q79" s="423">
        <v>378</v>
      </c>
    </row>
    <row r="80" spans="1:17" ht="14.4" customHeight="1" x14ac:dyDescent="0.3">
      <c r="A80" s="418" t="s">
        <v>1589</v>
      </c>
      <c r="B80" s="419" t="s">
        <v>1431</v>
      </c>
      <c r="C80" s="419" t="s">
        <v>1432</v>
      </c>
      <c r="D80" s="419" t="s">
        <v>1475</v>
      </c>
      <c r="E80" s="419" t="s">
        <v>1476</v>
      </c>
      <c r="F80" s="422">
        <v>1</v>
      </c>
      <c r="G80" s="422">
        <v>230</v>
      </c>
      <c r="H80" s="422">
        <v>1</v>
      </c>
      <c r="I80" s="422">
        <v>230</v>
      </c>
      <c r="J80" s="422"/>
      <c r="K80" s="422"/>
      <c r="L80" s="422"/>
      <c r="M80" s="422"/>
      <c r="N80" s="422">
        <v>3</v>
      </c>
      <c r="O80" s="422">
        <v>695</v>
      </c>
      <c r="P80" s="443">
        <v>3.0217391304347827</v>
      </c>
      <c r="Q80" s="423">
        <v>231.66666666666666</v>
      </c>
    </row>
    <row r="81" spans="1:17" ht="14.4" customHeight="1" x14ac:dyDescent="0.3">
      <c r="A81" s="418" t="s">
        <v>1589</v>
      </c>
      <c r="B81" s="419" t="s">
        <v>1431</v>
      </c>
      <c r="C81" s="419" t="s">
        <v>1432</v>
      </c>
      <c r="D81" s="419" t="s">
        <v>1477</v>
      </c>
      <c r="E81" s="419" t="s">
        <v>1478</v>
      </c>
      <c r="F81" s="422">
        <v>22</v>
      </c>
      <c r="G81" s="422">
        <v>2816</v>
      </c>
      <c r="H81" s="422">
        <v>1</v>
      </c>
      <c r="I81" s="422">
        <v>128</v>
      </c>
      <c r="J81" s="422">
        <v>12</v>
      </c>
      <c r="K81" s="422">
        <v>1548</v>
      </c>
      <c r="L81" s="422">
        <v>0.54971590909090906</v>
      </c>
      <c r="M81" s="422">
        <v>129</v>
      </c>
      <c r="N81" s="422">
        <v>12</v>
      </c>
      <c r="O81" s="422">
        <v>1552</v>
      </c>
      <c r="P81" s="443">
        <v>0.55113636363636365</v>
      </c>
      <c r="Q81" s="423">
        <v>129.33333333333334</v>
      </c>
    </row>
    <row r="82" spans="1:17" ht="14.4" customHeight="1" x14ac:dyDescent="0.3">
      <c r="A82" s="418" t="s">
        <v>1589</v>
      </c>
      <c r="B82" s="419" t="s">
        <v>1431</v>
      </c>
      <c r="C82" s="419" t="s">
        <v>1432</v>
      </c>
      <c r="D82" s="419" t="s">
        <v>1485</v>
      </c>
      <c r="E82" s="419" t="s">
        <v>1486</v>
      </c>
      <c r="F82" s="422">
        <v>1484</v>
      </c>
      <c r="G82" s="422">
        <v>23744</v>
      </c>
      <c r="H82" s="422">
        <v>1</v>
      </c>
      <c r="I82" s="422">
        <v>16</v>
      </c>
      <c r="J82" s="422">
        <v>1024</v>
      </c>
      <c r="K82" s="422">
        <v>16384</v>
      </c>
      <c r="L82" s="422">
        <v>0.69002695417789761</v>
      </c>
      <c r="M82" s="422">
        <v>16</v>
      </c>
      <c r="N82" s="422">
        <v>1094</v>
      </c>
      <c r="O82" s="422">
        <v>17504</v>
      </c>
      <c r="P82" s="443">
        <v>0.73719676549865232</v>
      </c>
      <c r="Q82" s="423">
        <v>16</v>
      </c>
    </row>
    <row r="83" spans="1:17" ht="14.4" customHeight="1" x14ac:dyDescent="0.3">
      <c r="A83" s="418" t="s">
        <v>1589</v>
      </c>
      <c r="B83" s="419" t="s">
        <v>1431</v>
      </c>
      <c r="C83" s="419" t="s">
        <v>1432</v>
      </c>
      <c r="D83" s="419" t="s">
        <v>1487</v>
      </c>
      <c r="E83" s="419" t="s">
        <v>1488</v>
      </c>
      <c r="F83" s="422">
        <v>11</v>
      </c>
      <c r="G83" s="422">
        <v>1441</v>
      </c>
      <c r="H83" s="422">
        <v>1</v>
      </c>
      <c r="I83" s="422">
        <v>131</v>
      </c>
      <c r="J83" s="422">
        <v>7</v>
      </c>
      <c r="K83" s="422">
        <v>931</v>
      </c>
      <c r="L83" s="422">
        <v>0.64607911172796673</v>
      </c>
      <c r="M83" s="422">
        <v>133</v>
      </c>
      <c r="N83" s="422">
        <v>22</v>
      </c>
      <c r="O83" s="422">
        <v>2966</v>
      </c>
      <c r="P83" s="443">
        <v>2.058292852185982</v>
      </c>
      <c r="Q83" s="423">
        <v>134.81818181818181</v>
      </c>
    </row>
    <row r="84" spans="1:17" ht="14.4" customHeight="1" x14ac:dyDescent="0.3">
      <c r="A84" s="418" t="s">
        <v>1589</v>
      </c>
      <c r="B84" s="419" t="s">
        <v>1431</v>
      </c>
      <c r="C84" s="419" t="s">
        <v>1432</v>
      </c>
      <c r="D84" s="419" t="s">
        <v>1489</v>
      </c>
      <c r="E84" s="419" t="s">
        <v>1490</v>
      </c>
      <c r="F84" s="422">
        <v>26</v>
      </c>
      <c r="G84" s="422">
        <v>2626</v>
      </c>
      <c r="H84" s="422">
        <v>1</v>
      </c>
      <c r="I84" s="422">
        <v>101</v>
      </c>
      <c r="J84" s="422">
        <v>39</v>
      </c>
      <c r="K84" s="422">
        <v>3978</v>
      </c>
      <c r="L84" s="422">
        <v>1.5148514851485149</v>
      </c>
      <c r="M84" s="422">
        <v>102</v>
      </c>
      <c r="N84" s="422">
        <v>43</v>
      </c>
      <c r="O84" s="422">
        <v>4413</v>
      </c>
      <c r="P84" s="443">
        <v>1.6805026656511806</v>
      </c>
      <c r="Q84" s="423">
        <v>102.62790697674419</v>
      </c>
    </row>
    <row r="85" spans="1:17" ht="14.4" customHeight="1" x14ac:dyDescent="0.3">
      <c r="A85" s="418" t="s">
        <v>1589</v>
      </c>
      <c r="B85" s="419" t="s">
        <v>1431</v>
      </c>
      <c r="C85" s="419" t="s">
        <v>1432</v>
      </c>
      <c r="D85" s="419" t="s">
        <v>1493</v>
      </c>
      <c r="E85" s="419" t="s">
        <v>1494</v>
      </c>
      <c r="F85" s="422">
        <v>949</v>
      </c>
      <c r="G85" s="422">
        <v>106288</v>
      </c>
      <c r="H85" s="422">
        <v>1</v>
      </c>
      <c r="I85" s="422">
        <v>112</v>
      </c>
      <c r="J85" s="422">
        <v>1036</v>
      </c>
      <c r="K85" s="422">
        <v>117068</v>
      </c>
      <c r="L85" s="422">
        <v>1.1014225500526871</v>
      </c>
      <c r="M85" s="422">
        <v>113</v>
      </c>
      <c r="N85" s="422">
        <v>1271</v>
      </c>
      <c r="O85" s="422">
        <v>145147</v>
      </c>
      <c r="P85" s="443">
        <v>1.3656010085804606</v>
      </c>
      <c r="Q85" s="423">
        <v>114.19905586152636</v>
      </c>
    </row>
    <row r="86" spans="1:17" ht="14.4" customHeight="1" x14ac:dyDescent="0.3">
      <c r="A86" s="418" t="s">
        <v>1589</v>
      </c>
      <c r="B86" s="419" t="s">
        <v>1431</v>
      </c>
      <c r="C86" s="419" t="s">
        <v>1432</v>
      </c>
      <c r="D86" s="419" t="s">
        <v>1495</v>
      </c>
      <c r="E86" s="419" t="s">
        <v>1496</v>
      </c>
      <c r="F86" s="422">
        <v>215</v>
      </c>
      <c r="G86" s="422">
        <v>17845</v>
      </c>
      <c r="H86" s="422">
        <v>1</v>
      </c>
      <c r="I86" s="422">
        <v>83</v>
      </c>
      <c r="J86" s="422">
        <v>181</v>
      </c>
      <c r="K86" s="422">
        <v>15204</v>
      </c>
      <c r="L86" s="422">
        <v>0.85200336228635476</v>
      </c>
      <c r="M86" s="422">
        <v>84</v>
      </c>
      <c r="N86" s="422">
        <v>237</v>
      </c>
      <c r="O86" s="422">
        <v>20045</v>
      </c>
      <c r="P86" s="443">
        <v>1.1232838330064443</v>
      </c>
      <c r="Q86" s="423">
        <v>84.578059071729953</v>
      </c>
    </row>
    <row r="87" spans="1:17" ht="14.4" customHeight="1" x14ac:dyDescent="0.3">
      <c r="A87" s="418" t="s">
        <v>1589</v>
      </c>
      <c r="B87" s="419" t="s">
        <v>1431</v>
      </c>
      <c r="C87" s="419" t="s">
        <v>1432</v>
      </c>
      <c r="D87" s="419" t="s">
        <v>1497</v>
      </c>
      <c r="E87" s="419" t="s">
        <v>1498</v>
      </c>
      <c r="F87" s="422">
        <v>4</v>
      </c>
      <c r="G87" s="422">
        <v>380</v>
      </c>
      <c r="H87" s="422">
        <v>1</v>
      </c>
      <c r="I87" s="422">
        <v>95</v>
      </c>
      <c r="J87" s="422">
        <v>3</v>
      </c>
      <c r="K87" s="422">
        <v>288</v>
      </c>
      <c r="L87" s="422">
        <v>0.75789473684210529</v>
      </c>
      <c r="M87" s="422">
        <v>96</v>
      </c>
      <c r="N87" s="422">
        <v>5</v>
      </c>
      <c r="O87" s="422">
        <v>482</v>
      </c>
      <c r="P87" s="443">
        <v>1.2684210526315789</v>
      </c>
      <c r="Q87" s="423">
        <v>96.4</v>
      </c>
    </row>
    <row r="88" spans="1:17" ht="14.4" customHeight="1" x14ac:dyDescent="0.3">
      <c r="A88" s="418" t="s">
        <v>1589</v>
      </c>
      <c r="B88" s="419" t="s">
        <v>1431</v>
      </c>
      <c r="C88" s="419" t="s">
        <v>1432</v>
      </c>
      <c r="D88" s="419" t="s">
        <v>1499</v>
      </c>
      <c r="E88" s="419" t="s">
        <v>1500</v>
      </c>
      <c r="F88" s="422">
        <v>53</v>
      </c>
      <c r="G88" s="422">
        <v>1113</v>
      </c>
      <c r="H88" s="422">
        <v>1</v>
      </c>
      <c r="I88" s="422">
        <v>21</v>
      </c>
      <c r="J88" s="422">
        <v>91</v>
      </c>
      <c r="K88" s="422">
        <v>1911</v>
      </c>
      <c r="L88" s="422">
        <v>1.7169811320754718</v>
      </c>
      <c r="M88" s="422">
        <v>21</v>
      </c>
      <c r="N88" s="422">
        <v>93</v>
      </c>
      <c r="O88" s="422">
        <v>1953</v>
      </c>
      <c r="P88" s="443">
        <v>1.7547169811320755</v>
      </c>
      <c r="Q88" s="423">
        <v>21</v>
      </c>
    </row>
    <row r="89" spans="1:17" ht="14.4" customHeight="1" x14ac:dyDescent="0.3">
      <c r="A89" s="418" t="s">
        <v>1589</v>
      </c>
      <c r="B89" s="419" t="s">
        <v>1431</v>
      </c>
      <c r="C89" s="419" t="s">
        <v>1432</v>
      </c>
      <c r="D89" s="419" t="s">
        <v>1501</v>
      </c>
      <c r="E89" s="419" t="s">
        <v>1502</v>
      </c>
      <c r="F89" s="422">
        <v>1673</v>
      </c>
      <c r="G89" s="422">
        <v>813078</v>
      </c>
      <c r="H89" s="422">
        <v>1</v>
      </c>
      <c r="I89" s="422">
        <v>486</v>
      </c>
      <c r="J89" s="422">
        <v>1266</v>
      </c>
      <c r="K89" s="422">
        <v>615276</v>
      </c>
      <c r="L89" s="422">
        <v>0.75672444710101616</v>
      </c>
      <c r="M89" s="422">
        <v>486</v>
      </c>
      <c r="N89" s="422">
        <v>1609</v>
      </c>
      <c r="O89" s="422">
        <v>782886</v>
      </c>
      <c r="P89" s="443">
        <v>0.96286703120733808</v>
      </c>
      <c r="Q89" s="423">
        <v>486.56681168427593</v>
      </c>
    </row>
    <row r="90" spans="1:17" ht="14.4" customHeight="1" x14ac:dyDescent="0.3">
      <c r="A90" s="418" t="s">
        <v>1589</v>
      </c>
      <c r="B90" s="419" t="s">
        <v>1431</v>
      </c>
      <c r="C90" s="419" t="s">
        <v>1432</v>
      </c>
      <c r="D90" s="419" t="s">
        <v>1509</v>
      </c>
      <c r="E90" s="419" t="s">
        <v>1510</v>
      </c>
      <c r="F90" s="422">
        <v>116</v>
      </c>
      <c r="G90" s="422">
        <v>4640</v>
      </c>
      <c r="H90" s="422">
        <v>1</v>
      </c>
      <c r="I90" s="422">
        <v>40</v>
      </c>
      <c r="J90" s="422">
        <v>138</v>
      </c>
      <c r="K90" s="422">
        <v>5520</v>
      </c>
      <c r="L90" s="422">
        <v>1.1896551724137931</v>
      </c>
      <c r="M90" s="422">
        <v>40</v>
      </c>
      <c r="N90" s="422">
        <v>150</v>
      </c>
      <c r="O90" s="422">
        <v>6091</v>
      </c>
      <c r="P90" s="443">
        <v>1.3127155172413794</v>
      </c>
      <c r="Q90" s="423">
        <v>40.606666666666669</v>
      </c>
    </row>
    <row r="91" spans="1:17" ht="14.4" customHeight="1" x14ac:dyDescent="0.3">
      <c r="A91" s="418" t="s">
        <v>1589</v>
      </c>
      <c r="B91" s="419" t="s">
        <v>1431</v>
      </c>
      <c r="C91" s="419" t="s">
        <v>1432</v>
      </c>
      <c r="D91" s="419" t="s">
        <v>1517</v>
      </c>
      <c r="E91" s="419" t="s">
        <v>1518</v>
      </c>
      <c r="F91" s="422"/>
      <c r="G91" s="422"/>
      <c r="H91" s="422"/>
      <c r="I91" s="422"/>
      <c r="J91" s="422"/>
      <c r="K91" s="422"/>
      <c r="L91" s="422"/>
      <c r="M91" s="422"/>
      <c r="N91" s="422">
        <v>1</v>
      </c>
      <c r="O91" s="422">
        <v>218</v>
      </c>
      <c r="P91" s="443"/>
      <c r="Q91" s="423">
        <v>218</v>
      </c>
    </row>
    <row r="92" spans="1:17" ht="14.4" customHeight="1" x14ac:dyDescent="0.3">
      <c r="A92" s="418" t="s">
        <v>1589</v>
      </c>
      <c r="B92" s="419" t="s">
        <v>1431</v>
      </c>
      <c r="C92" s="419" t="s">
        <v>1432</v>
      </c>
      <c r="D92" s="419" t="s">
        <v>1519</v>
      </c>
      <c r="E92" s="419" t="s">
        <v>1520</v>
      </c>
      <c r="F92" s="422">
        <v>9</v>
      </c>
      <c r="G92" s="422">
        <v>6849</v>
      </c>
      <c r="H92" s="422">
        <v>1</v>
      </c>
      <c r="I92" s="422">
        <v>761</v>
      </c>
      <c r="J92" s="422">
        <v>12</v>
      </c>
      <c r="K92" s="422">
        <v>9132</v>
      </c>
      <c r="L92" s="422">
        <v>1.3333333333333333</v>
      </c>
      <c r="M92" s="422">
        <v>761</v>
      </c>
      <c r="N92" s="422">
        <v>16</v>
      </c>
      <c r="O92" s="422">
        <v>12186</v>
      </c>
      <c r="P92" s="443">
        <v>1.7792378449408672</v>
      </c>
      <c r="Q92" s="423">
        <v>761.625</v>
      </c>
    </row>
    <row r="93" spans="1:17" ht="14.4" customHeight="1" x14ac:dyDescent="0.3">
      <c r="A93" s="418" t="s">
        <v>1589</v>
      </c>
      <c r="B93" s="419" t="s">
        <v>1431</v>
      </c>
      <c r="C93" s="419" t="s">
        <v>1432</v>
      </c>
      <c r="D93" s="419" t="s">
        <v>1521</v>
      </c>
      <c r="E93" s="419" t="s">
        <v>1522</v>
      </c>
      <c r="F93" s="422">
        <v>20</v>
      </c>
      <c r="G93" s="422">
        <v>40260</v>
      </c>
      <c r="H93" s="422">
        <v>1</v>
      </c>
      <c r="I93" s="422">
        <v>2013</v>
      </c>
      <c r="J93" s="422">
        <v>13</v>
      </c>
      <c r="K93" s="422">
        <v>26377</v>
      </c>
      <c r="L93" s="422">
        <v>0.65516641828117239</v>
      </c>
      <c r="M93" s="422">
        <v>2029</v>
      </c>
      <c r="N93" s="422">
        <v>14</v>
      </c>
      <c r="O93" s="422">
        <v>28616</v>
      </c>
      <c r="P93" s="443">
        <v>0.71077993045206156</v>
      </c>
      <c r="Q93" s="423">
        <v>2044</v>
      </c>
    </row>
    <row r="94" spans="1:17" ht="14.4" customHeight="1" x14ac:dyDescent="0.3">
      <c r="A94" s="418" t="s">
        <v>1589</v>
      </c>
      <c r="B94" s="419" t="s">
        <v>1431</v>
      </c>
      <c r="C94" s="419" t="s">
        <v>1432</v>
      </c>
      <c r="D94" s="419" t="s">
        <v>1523</v>
      </c>
      <c r="E94" s="419" t="s">
        <v>1524</v>
      </c>
      <c r="F94" s="422">
        <v>110</v>
      </c>
      <c r="G94" s="422">
        <v>66330</v>
      </c>
      <c r="H94" s="422">
        <v>1</v>
      </c>
      <c r="I94" s="422">
        <v>603</v>
      </c>
      <c r="J94" s="422">
        <v>76</v>
      </c>
      <c r="K94" s="422">
        <v>45904</v>
      </c>
      <c r="L94" s="422">
        <v>0.69205487712950398</v>
      </c>
      <c r="M94" s="422">
        <v>604</v>
      </c>
      <c r="N94" s="422">
        <v>128</v>
      </c>
      <c r="O94" s="422">
        <v>77549</v>
      </c>
      <c r="P94" s="443">
        <v>1.1691391527212422</v>
      </c>
      <c r="Q94" s="423">
        <v>605.8515625</v>
      </c>
    </row>
    <row r="95" spans="1:17" ht="14.4" customHeight="1" x14ac:dyDescent="0.3">
      <c r="A95" s="418" t="s">
        <v>1589</v>
      </c>
      <c r="B95" s="419" t="s">
        <v>1431</v>
      </c>
      <c r="C95" s="419" t="s">
        <v>1432</v>
      </c>
      <c r="D95" s="419" t="s">
        <v>1525</v>
      </c>
      <c r="E95" s="419" t="s">
        <v>1526</v>
      </c>
      <c r="F95" s="422">
        <v>1</v>
      </c>
      <c r="G95" s="422">
        <v>961</v>
      </c>
      <c r="H95" s="422">
        <v>1</v>
      </c>
      <c r="I95" s="422">
        <v>961</v>
      </c>
      <c r="J95" s="422"/>
      <c r="K95" s="422"/>
      <c r="L95" s="422"/>
      <c r="M95" s="422"/>
      <c r="N95" s="422"/>
      <c r="O95" s="422"/>
      <c r="P95" s="443"/>
      <c r="Q95" s="423"/>
    </row>
    <row r="96" spans="1:17" ht="14.4" customHeight="1" x14ac:dyDescent="0.3">
      <c r="A96" s="418" t="s">
        <v>1589</v>
      </c>
      <c r="B96" s="419" t="s">
        <v>1431</v>
      </c>
      <c r="C96" s="419" t="s">
        <v>1432</v>
      </c>
      <c r="D96" s="419" t="s">
        <v>1529</v>
      </c>
      <c r="E96" s="419" t="s">
        <v>1530</v>
      </c>
      <c r="F96" s="422">
        <v>17</v>
      </c>
      <c r="G96" s="422">
        <v>8585</v>
      </c>
      <c r="H96" s="422">
        <v>1</v>
      </c>
      <c r="I96" s="422">
        <v>505</v>
      </c>
      <c r="J96" s="422">
        <v>26</v>
      </c>
      <c r="K96" s="422">
        <v>13156</v>
      </c>
      <c r="L96" s="422">
        <v>1.5324403028538147</v>
      </c>
      <c r="M96" s="422">
        <v>506</v>
      </c>
      <c r="N96" s="422">
        <v>25</v>
      </c>
      <c r="O96" s="422">
        <v>12676</v>
      </c>
      <c r="P96" s="443">
        <v>1.4765288293535237</v>
      </c>
      <c r="Q96" s="423">
        <v>507.04</v>
      </c>
    </row>
    <row r="97" spans="1:17" ht="14.4" customHeight="1" x14ac:dyDescent="0.3">
      <c r="A97" s="418" t="s">
        <v>1589</v>
      </c>
      <c r="B97" s="419" t="s">
        <v>1431</v>
      </c>
      <c r="C97" s="419" t="s">
        <v>1432</v>
      </c>
      <c r="D97" s="419" t="s">
        <v>1537</v>
      </c>
      <c r="E97" s="419" t="s">
        <v>1538</v>
      </c>
      <c r="F97" s="422">
        <v>1</v>
      </c>
      <c r="G97" s="422">
        <v>244</v>
      </c>
      <c r="H97" s="422">
        <v>1</v>
      </c>
      <c r="I97" s="422">
        <v>244</v>
      </c>
      <c r="J97" s="422"/>
      <c r="K97" s="422"/>
      <c r="L97" s="422"/>
      <c r="M97" s="422"/>
      <c r="N97" s="422">
        <v>3</v>
      </c>
      <c r="O97" s="422">
        <v>737</v>
      </c>
      <c r="P97" s="443">
        <v>3.0204918032786887</v>
      </c>
      <c r="Q97" s="423">
        <v>245.66666666666666</v>
      </c>
    </row>
    <row r="98" spans="1:17" ht="14.4" customHeight="1" x14ac:dyDescent="0.3">
      <c r="A98" s="418" t="s">
        <v>1589</v>
      </c>
      <c r="B98" s="419" t="s">
        <v>1431</v>
      </c>
      <c r="C98" s="419" t="s">
        <v>1432</v>
      </c>
      <c r="D98" s="419" t="s">
        <v>1543</v>
      </c>
      <c r="E98" s="419" t="s">
        <v>1544</v>
      </c>
      <c r="F98" s="422">
        <v>38</v>
      </c>
      <c r="G98" s="422">
        <v>5738</v>
      </c>
      <c r="H98" s="422">
        <v>1</v>
      </c>
      <c r="I98" s="422">
        <v>151</v>
      </c>
      <c r="J98" s="422">
        <v>52</v>
      </c>
      <c r="K98" s="422">
        <v>7904</v>
      </c>
      <c r="L98" s="422">
        <v>1.3774834437086092</v>
      </c>
      <c r="M98" s="422">
        <v>152</v>
      </c>
      <c r="N98" s="422">
        <v>48</v>
      </c>
      <c r="O98" s="422">
        <v>7296</v>
      </c>
      <c r="P98" s="443">
        <v>1.2715231788079471</v>
      </c>
      <c r="Q98" s="423">
        <v>152</v>
      </c>
    </row>
    <row r="99" spans="1:17" ht="14.4" customHeight="1" x14ac:dyDescent="0.3">
      <c r="A99" s="418" t="s">
        <v>1589</v>
      </c>
      <c r="B99" s="419" t="s">
        <v>1431</v>
      </c>
      <c r="C99" s="419" t="s">
        <v>1432</v>
      </c>
      <c r="D99" s="419" t="s">
        <v>1545</v>
      </c>
      <c r="E99" s="419" t="s">
        <v>1546</v>
      </c>
      <c r="F99" s="422">
        <v>5</v>
      </c>
      <c r="G99" s="422">
        <v>135</v>
      </c>
      <c r="H99" s="422">
        <v>1</v>
      </c>
      <c r="I99" s="422">
        <v>27</v>
      </c>
      <c r="J99" s="422"/>
      <c r="K99" s="422"/>
      <c r="L99" s="422"/>
      <c r="M99" s="422"/>
      <c r="N99" s="422">
        <v>3</v>
      </c>
      <c r="O99" s="422">
        <v>81</v>
      </c>
      <c r="P99" s="443">
        <v>0.6</v>
      </c>
      <c r="Q99" s="423">
        <v>27</v>
      </c>
    </row>
    <row r="100" spans="1:17" ht="14.4" customHeight="1" x14ac:dyDescent="0.3">
      <c r="A100" s="418" t="s">
        <v>1589</v>
      </c>
      <c r="B100" s="419" t="s">
        <v>1431</v>
      </c>
      <c r="C100" s="419" t="s">
        <v>1432</v>
      </c>
      <c r="D100" s="419" t="s">
        <v>1547</v>
      </c>
      <c r="E100" s="419" t="s">
        <v>1548</v>
      </c>
      <c r="F100" s="422">
        <v>2</v>
      </c>
      <c r="G100" s="422">
        <v>78</v>
      </c>
      <c r="H100" s="422">
        <v>1</v>
      </c>
      <c r="I100" s="422">
        <v>39</v>
      </c>
      <c r="J100" s="422"/>
      <c r="K100" s="422"/>
      <c r="L100" s="422"/>
      <c r="M100" s="422"/>
      <c r="N100" s="422"/>
      <c r="O100" s="422"/>
      <c r="P100" s="443"/>
      <c r="Q100" s="423"/>
    </row>
    <row r="101" spans="1:17" ht="14.4" customHeight="1" x14ac:dyDescent="0.3">
      <c r="A101" s="418" t="s">
        <v>1590</v>
      </c>
      <c r="B101" s="419" t="s">
        <v>1431</v>
      </c>
      <c r="C101" s="419" t="s">
        <v>1432</v>
      </c>
      <c r="D101" s="419" t="s">
        <v>1433</v>
      </c>
      <c r="E101" s="419" t="s">
        <v>1434</v>
      </c>
      <c r="F101" s="422">
        <v>1835</v>
      </c>
      <c r="G101" s="422">
        <v>289930</v>
      </c>
      <c r="H101" s="422">
        <v>1</v>
      </c>
      <c r="I101" s="422">
        <v>158</v>
      </c>
      <c r="J101" s="422">
        <v>1868</v>
      </c>
      <c r="K101" s="422">
        <v>297012</v>
      </c>
      <c r="L101" s="422">
        <v>1.0244265857275894</v>
      </c>
      <c r="M101" s="422">
        <v>159</v>
      </c>
      <c r="N101" s="422">
        <v>2169</v>
      </c>
      <c r="O101" s="422">
        <v>346150</v>
      </c>
      <c r="P101" s="443">
        <v>1.1939088745559272</v>
      </c>
      <c r="Q101" s="423">
        <v>159.58967266021207</v>
      </c>
    </row>
    <row r="102" spans="1:17" ht="14.4" customHeight="1" x14ac:dyDescent="0.3">
      <c r="A102" s="418" t="s">
        <v>1590</v>
      </c>
      <c r="B102" s="419" t="s">
        <v>1431</v>
      </c>
      <c r="C102" s="419" t="s">
        <v>1432</v>
      </c>
      <c r="D102" s="419" t="s">
        <v>1447</v>
      </c>
      <c r="E102" s="419" t="s">
        <v>1448</v>
      </c>
      <c r="F102" s="422">
        <v>23</v>
      </c>
      <c r="G102" s="422">
        <v>26772</v>
      </c>
      <c r="H102" s="422">
        <v>1</v>
      </c>
      <c r="I102" s="422">
        <v>1164</v>
      </c>
      <c r="J102" s="422">
        <v>1</v>
      </c>
      <c r="K102" s="422">
        <v>1165</v>
      </c>
      <c r="L102" s="422">
        <v>4.3515613327356942E-2</v>
      </c>
      <c r="M102" s="422">
        <v>1165</v>
      </c>
      <c r="N102" s="422"/>
      <c r="O102" s="422"/>
      <c r="P102" s="443"/>
      <c r="Q102" s="423"/>
    </row>
    <row r="103" spans="1:17" ht="14.4" customHeight="1" x14ac:dyDescent="0.3">
      <c r="A103" s="418" t="s">
        <v>1590</v>
      </c>
      <c r="B103" s="419" t="s">
        <v>1431</v>
      </c>
      <c r="C103" s="419" t="s">
        <v>1432</v>
      </c>
      <c r="D103" s="419" t="s">
        <v>1451</v>
      </c>
      <c r="E103" s="419" t="s">
        <v>1452</v>
      </c>
      <c r="F103" s="422">
        <v>317</v>
      </c>
      <c r="G103" s="422">
        <v>12363</v>
      </c>
      <c r="H103" s="422">
        <v>1</v>
      </c>
      <c r="I103" s="422">
        <v>39</v>
      </c>
      <c r="J103" s="422">
        <v>274</v>
      </c>
      <c r="K103" s="422">
        <v>10686</v>
      </c>
      <c r="L103" s="422">
        <v>0.86435331230283907</v>
      </c>
      <c r="M103" s="422">
        <v>39</v>
      </c>
      <c r="N103" s="422">
        <v>339</v>
      </c>
      <c r="O103" s="422">
        <v>13446</v>
      </c>
      <c r="P103" s="443">
        <v>1.0876000970638195</v>
      </c>
      <c r="Q103" s="423">
        <v>39.663716814159294</v>
      </c>
    </row>
    <row r="104" spans="1:17" ht="14.4" customHeight="1" x14ac:dyDescent="0.3">
      <c r="A104" s="418" t="s">
        <v>1590</v>
      </c>
      <c r="B104" s="419" t="s">
        <v>1431</v>
      </c>
      <c r="C104" s="419" t="s">
        <v>1432</v>
      </c>
      <c r="D104" s="419" t="s">
        <v>1453</v>
      </c>
      <c r="E104" s="419" t="s">
        <v>1454</v>
      </c>
      <c r="F104" s="422">
        <v>7</v>
      </c>
      <c r="G104" s="422">
        <v>2828</v>
      </c>
      <c r="H104" s="422">
        <v>1</v>
      </c>
      <c r="I104" s="422">
        <v>404</v>
      </c>
      <c r="J104" s="422">
        <v>1</v>
      </c>
      <c r="K104" s="422">
        <v>405</v>
      </c>
      <c r="L104" s="422">
        <v>0.14321074964639322</v>
      </c>
      <c r="M104" s="422">
        <v>405</v>
      </c>
      <c r="N104" s="422"/>
      <c r="O104" s="422"/>
      <c r="P104" s="443"/>
      <c r="Q104" s="423"/>
    </row>
    <row r="105" spans="1:17" ht="14.4" customHeight="1" x14ac:dyDescent="0.3">
      <c r="A105" s="418" t="s">
        <v>1590</v>
      </c>
      <c r="B105" s="419" t="s">
        <v>1431</v>
      </c>
      <c r="C105" s="419" t="s">
        <v>1432</v>
      </c>
      <c r="D105" s="419" t="s">
        <v>1455</v>
      </c>
      <c r="E105" s="419" t="s">
        <v>1456</v>
      </c>
      <c r="F105" s="422">
        <v>6</v>
      </c>
      <c r="G105" s="422">
        <v>2292</v>
      </c>
      <c r="H105" s="422">
        <v>1</v>
      </c>
      <c r="I105" s="422">
        <v>382</v>
      </c>
      <c r="J105" s="422">
        <v>6</v>
      </c>
      <c r="K105" s="422">
        <v>2292</v>
      </c>
      <c r="L105" s="422">
        <v>1</v>
      </c>
      <c r="M105" s="422">
        <v>382</v>
      </c>
      <c r="N105" s="422">
        <v>13</v>
      </c>
      <c r="O105" s="422">
        <v>4972</v>
      </c>
      <c r="P105" s="443">
        <v>2.169284467713787</v>
      </c>
      <c r="Q105" s="423">
        <v>382.46153846153845</v>
      </c>
    </row>
    <row r="106" spans="1:17" ht="14.4" customHeight="1" x14ac:dyDescent="0.3">
      <c r="A106" s="418" t="s">
        <v>1590</v>
      </c>
      <c r="B106" s="419" t="s">
        <v>1431</v>
      </c>
      <c r="C106" s="419" t="s">
        <v>1432</v>
      </c>
      <c r="D106" s="419" t="s">
        <v>1457</v>
      </c>
      <c r="E106" s="419" t="s">
        <v>1458</v>
      </c>
      <c r="F106" s="422">
        <v>39</v>
      </c>
      <c r="G106" s="422">
        <v>1404</v>
      </c>
      <c r="H106" s="422">
        <v>1</v>
      </c>
      <c r="I106" s="422">
        <v>36</v>
      </c>
      <c r="J106" s="422">
        <v>3</v>
      </c>
      <c r="K106" s="422">
        <v>111</v>
      </c>
      <c r="L106" s="422">
        <v>7.9059829059829057E-2</v>
      </c>
      <c r="M106" s="422">
        <v>37</v>
      </c>
      <c r="N106" s="422"/>
      <c r="O106" s="422"/>
      <c r="P106" s="443"/>
      <c r="Q106" s="423"/>
    </row>
    <row r="107" spans="1:17" ht="14.4" customHeight="1" x14ac:dyDescent="0.3">
      <c r="A107" s="418" t="s">
        <v>1590</v>
      </c>
      <c r="B107" s="419" t="s">
        <v>1431</v>
      </c>
      <c r="C107" s="419" t="s">
        <v>1432</v>
      </c>
      <c r="D107" s="419" t="s">
        <v>1461</v>
      </c>
      <c r="E107" s="419" t="s">
        <v>1462</v>
      </c>
      <c r="F107" s="422"/>
      <c r="G107" s="422"/>
      <c r="H107" s="422"/>
      <c r="I107" s="422"/>
      <c r="J107" s="422"/>
      <c r="K107" s="422"/>
      <c r="L107" s="422"/>
      <c r="M107" s="422"/>
      <c r="N107" s="422">
        <v>6</v>
      </c>
      <c r="O107" s="422">
        <v>2667</v>
      </c>
      <c r="P107" s="443"/>
      <c r="Q107" s="423">
        <v>444.5</v>
      </c>
    </row>
    <row r="108" spans="1:17" ht="14.4" customHeight="1" x14ac:dyDescent="0.3">
      <c r="A108" s="418" t="s">
        <v>1590</v>
      </c>
      <c r="B108" s="419" t="s">
        <v>1431</v>
      </c>
      <c r="C108" s="419" t="s">
        <v>1432</v>
      </c>
      <c r="D108" s="419" t="s">
        <v>1463</v>
      </c>
      <c r="E108" s="419" t="s">
        <v>1464</v>
      </c>
      <c r="F108" s="422">
        <v>2</v>
      </c>
      <c r="G108" s="422">
        <v>80</v>
      </c>
      <c r="H108" s="422">
        <v>1</v>
      </c>
      <c r="I108" s="422">
        <v>40</v>
      </c>
      <c r="J108" s="422">
        <v>2</v>
      </c>
      <c r="K108" s="422">
        <v>82</v>
      </c>
      <c r="L108" s="422">
        <v>1.0249999999999999</v>
      </c>
      <c r="M108" s="422">
        <v>41</v>
      </c>
      <c r="N108" s="422">
        <v>1</v>
      </c>
      <c r="O108" s="422">
        <v>41</v>
      </c>
      <c r="P108" s="443">
        <v>0.51249999999999996</v>
      </c>
      <c r="Q108" s="423">
        <v>41</v>
      </c>
    </row>
    <row r="109" spans="1:17" ht="14.4" customHeight="1" x14ac:dyDescent="0.3">
      <c r="A109" s="418" t="s">
        <v>1590</v>
      </c>
      <c r="B109" s="419" t="s">
        <v>1431</v>
      </c>
      <c r="C109" s="419" t="s">
        <v>1432</v>
      </c>
      <c r="D109" s="419" t="s">
        <v>1465</v>
      </c>
      <c r="E109" s="419" t="s">
        <v>1466</v>
      </c>
      <c r="F109" s="422">
        <v>2</v>
      </c>
      <c r="G109" s="422">
        <v>980</v>
      </c>
      <c r="H109" s="422">
        <v>1</v>
      </c>
      <c r="I109" s="422">
        <v>490</v>
      </c>
      <c r="J109" s="422">
        <v>1</v>
      </c>
      <c r="K109" s="422">
        <v>490</v>
      </c>
      <c r="L109" s="422">
        <v>0.5</v>
      </c>
      <c r="M109" s="422">
        <v>490</v>
      </c>
      <c r="N109" s="422">
        <v>11</v>
      </c>
      <c r="O109" s="422">
        <v>5397</v>
      </c>
      <c r="P109" s="443">
        <v>5.5071428571428571</v>
      </c>
      <c r="Q109" s="423">
        <v>490.63636363636363</v>
      </c>
    </row>
    <row r="110" spans="1:17" ht="14.4" customHeight="1" x14ac:dyDescent="0.3">
      <c r="A110" s="418" t="s">
        <v>1590</v>
      </c>
      <c r="B110" s="419" t="s">
        <v>1431</v>
      </c>
      <c r="C110" s="419" t="s">
        <v>1432</v>
      </c>
      <c r="D110" s="419" t="s">
        <v>1467</v>
      </c>
      <c r="E110" s="419" t="s">
        <v>1468</v>
      </c>
      <c r="F110" s="422">
        <v>19</v>
      </c>
      <c r="G110" s="422">
        <v>589</v>
      </c>
      <c r="H110" s="422">
        <v>1</v>
      </c>
      <c r="I110" s="422">
        <v>31</v>
      </c>
      <c r="J110" s="422">
        <v>10</v>
      </c>
      <c r="K110" s="422">
        <v>310</v>
      </c>
      <c r="L110" s="422">
        <v>0.52631578947368418</v>
      </c>
      <c r="M110" s="422">
        <v>31</v>
      </c>
      <c r="N110" s="422">
        <v>25</v>
      </c>
      <c r="O110" s="422">
        <v>775</v>
      </c>
      <c r="P110" s="443">
        <v>1.3157894736842106</v>
      </c>
      <c r="Q110" s="423">
        <v>31</v>
      </c>
    </row>
    <row r="111" spans="1:17" ht="14.4" customHeight="1" x14ac:dyDescent="0.3">
      <c r="A111" s="418" t="s">
        <v>1590</v>
      </c>
      <c r="B111" s="419" t="s">
        <v>1431</v>
      </c>
      <c r="C111" s="419" t="s">
        <v>1432</v>
      </c>
      <c r="D111" s="419" t="s">
        <v>1471</v>
      </c>
      <c r="E111" s="419" t="s">
        <v>1472</v>
      </c>
      <c r="F111" s="422">
        <v>8</v>
      </c>
      <c r="G111" s="422">
        <v>1632</v>
      </c>
      <c r="H111" s="422">
        <v>1</v>
      </c>
      <c r="I111" s="422">
        <v>204</v>
      </c>
      <c r="J111" s="422">
        <v>1</v>
      </c>
      <c r="K111" s="422">
        <v>205</v>
      </c>
      <c r="L111" s="422">
        <v>0.12561274509803921</v>
      </c>
      <c r="M111" s="422">
        <v>205</v>
      </c>
      <c r="N111" s="422"/>
      <c r="O111" s="422"/>
      <c r="P111" s="443"/>
      <c r="Q111" s="423"/>
    </row>
    <row r="112" spans="1:17" ht="14.4" customHeight="1" x14ac:dyDescent="0.3">
      <c r="A112" s="418" t="s">
        <v>1590</v>
      </c>
      <c r="B112" s="419" t="s">
        <v>1431</v>
      </c>
      <c r="C112" s="419" t="s">
        <v>1432</v>
      </c>
      <c r="D112" s="419" t="s">
        <v>1473</v>
      </c>
      <c r="E112" s="419" t="s">
        <v>1474</v>
      </c>
      <c r="F112" s="422">
        <v>8</v>
      </c>
      <c r="G112" s="422">
        <v>3008</v>
      </c>
      <c r="H112" s="422">
        <v>1</v>
      </c>
      <c r="I112" s="422">
        <v>376</v>
      </c>
      <c r="J112" s="422">
        <v>2</v>
      </c>
      <c r="K112" s="422">
        <v>754</v>
      </c>
      <c r="L112" s="422">
        <v>0.25066489361702127</v>
      </c>
      <c r="M112" s="422">
        <v>377</v>
      </c>
      <c r="N112" s="422">
        <v>1</v>
      </c>
      <c r="O112" s="422">
        <v>377</v>
      </c>
      <c r="P112" s="443">
        <v>0.12533244680851063</v>
      </c>
      <c r="Q112" s="423">
        <v>377</v>
      </c>
    </row>
    <row r="113" spans="1:17" ht="14.4" customHeight="1" x14ac:dyDescent="0.3">
      <c r="A113" s="418" t="s">
        <v>1590</v>
      </c>
      <c r="B113" s="419" t="s">
        <v>1431</v>
      </c>
      <c r="C113" s="419" t="s">
        <v>1432</v>
      </c>
      <c r="D113" s="419" t="s">
        <v>1485</v>
      </c>
      <c r="E113" s="419" t="s">
        <v>1486</v>
      </c>
      <c r="F113" s="422">
        <v>55</v>
      </c>
      <c r="G113" s="422">
        <v>880</v>
      </c>
      <c r="H113" s="422">
        <v>1</v>
      </c>
      <c r="I113" s="422">
        <v>16</v>
      </c>
      <c r="J113" s="422">
        <v>25</v>
      </c>
      <c r="K113" s="422">
        <v>400</v>
      </c>
      <c r="L113" s="422">
        <v>0.45454545454545453</v>
      </c>
      <c r="M113" s="422">
        <v>16</v>
      </c>
      <c r="N113" s="422">
        <v>45</v>
      </c>
      <c r="O113" s="422">
        <v>720</v>
      </c>
      <c r="P113" s="443">
        <v>0.81818181818181823</v>
      </c>
      <c r="Q113" s="423">
        <v>16</v>
      </c>
    </row>
    <row r="114" spans="1:17" ht="14.4" customHeight="1" x14ac:dyDescent="0.3">
      <c r="A114" s="418" t="s">
        <v>1590</v>
      </c>
      <c r="B114" s="419" t="s">
        <v>1431</v>
      </c>
      <c r="C114" s="419" t="s">
        <v>1432</v>
      </c>
      <c r="D114" s="419" t="s">
        <v>1487</v>
      </c>
      <c r="E114" s="419" t="s">
        <v>1488</v>
      </c>
      <c r="F114" s="422">
        <v>2</v>
      </c>
      <c r="G114" s="422">
        <v>262</v>
      </c>
      <c r="H114" s="422">
        <v>1</v>
      </c>
      <c r="I114" s="422">
        <v>131</v>
      </c>
      <c r="J114" s="422">
        <v>2</v>
      </c>
      <c r="K114" s="422">
        <v>266</v>
      </c>
      <c r="L114" s="422">
        <v>1.0152671755725191</v>
      </c>
      <c r="M114" s="422">
        <v>133</v>
      </c>
      <c r="N114" s="422"/>
      <c r="O114" s="422"/>
      <c r="P114" s="443"/>
      <c r="Q114" s="423"/>
    </row>
    <row r="115" spans="1:17" ht="14.4" customHeight="1" x14ac:dyDescent="0.3">
      <c r="A115" s="418" t="s">
        <v>1590</v>
      </c>
      <c r="B115" s="419" t="s">
        <v>1431</v>
      </c>
      <c r="C115" s="419" t="s">
        <v>1432</v>
      </c>
      <c r="D115" s="419" t="s">
        <v>1489</v>
      </c>
      <c r="E115" s="419" t="s">
        <v>1490</v>
      </c>
      <c r="F115" s="422">
        <v>47</v>
      </c>
      <c r="G115" s="422">
        <v>4747</v>
      </c>
      <c r="H115" s="422">
        <v>1</v>
      </c>
      <c r="I115" s="422">
        <v>101</v>
      </c>
      <c r="J115" s="422">
        <v>33</v>
      </c>
      <c r="K115" s="422">
        <v>3366</v>
      </c>
      <c r="L115" s="422">
        <v>0.70907941858015588</v>
      </c>
      <c r="M115" s="422">
        <v>102</v>
      </c>
      <c r="N115" s="422">
        <v>42</v>
      </c>
      <c r="O115" s="422">
        <v>4308</v>
      </c>
      <c r="P115" s="443">
        <v>0.90752053928797138</v>
      </c>
      <c r="Q115" s="423">
        <v>102.57142857142857</v>
      </c>
    </row>
    <row r="116" spans="1:17" ht="14.4" customHeight="1" x14ac:dyDescent="0.3">
      <c r="A116" s="418" t="s">
        <v>1590</v>
      </c>
      <c r="B116" s="419" t="s">
        <v>1431</v>
      </c>
      <c r="C116" s="419" t="s">
        <v>1432</v>
      </c>
      <c r="D116" s="419" t="s">
        <v>1493</v>
      </c>
      <c r="E116" s="419" t="s">
        <v>1494</v>
      </c>
      <c r="F116" s="422">
        <v>1180</v>
      </c>
      <c r="G116" s="422">
        <v>132160</v>
      </c>
      <c r="H116" s="422">
        <v>1</v>
      </c>
      <c r="I116" s="422">
        <v>112</v>
      </c>
      <c r="J116" s="422">
        <v>995</v>
      </c>
      <c r="K116" s="422">
        <v>112435</v>
      </c>
      <c r="L116" s="422">
        <v>0.85074909200968518</v>
      </c>
      <c r="M116" s="422">
        <v>113</v>
      </c>
      <c r="N116" s="422">
        <v>1116</v>
      </c>
      <c r="O116" s="422">
        <v>127588</v>
      </c>
      <c r="P116" s="443">
        <v>0.96540556900726393</v>
      </c>
      <c r="Q116" s="423">
        <v>114.32616487455198</v>
      </c>
    </row>
    <row r="117" spans="1:17" ht="14.4" customHeight="1" x14ac:dyDescent="0.3">
      <c r="A117" s="418" t="s">
        <v>1590</v>
      </c>
      <c r="B117" s="419" t="s">
        <v>1431</v>
      </c>
      <c r="C117" s="419" t="s">
        <v>1432</v>
      </c>
      <c r="D117" s="419" t="s">
        <v>1495</v>
      </c>
      <c r="E117" s="419" t="s">
        <v>1496</v>
      </c>
      <c r="F117" s="422">
        <v>348</v>
      </c>
      <c r="G117" s="422">
        <v>28884</v>
      </c>
      <c r="H117" s="422">
        <v>1</v>
      </c>
      <c r="I117" s="422">
        <v>83</v>
      </c>
      <c r="J117" s="422">
        <v>210</v>
      </c>
      <c r="K117" s="422">
        <v>17640</v>
      </c>
      <c r="L117" s="422">
        <v>0.61071873701703361</v>
      </c>
      <c r="M117" s="422">
        <v>84</v>
      </c>
      <c r="N117" s="422">
        <v>313</v>
      </c>
      <c r="O117" s="422">
        <v>26502</v>
      </c>
      <c r="P117" s="443">
        <v>0.91753219775654338</v>
      </c>
      <c r="Q117" s="423">
        <v>84.670926517571885</v>
      </c>
    </row>
    <row r="118" spans="1:17" ht="14.4" customHeight="1" x14ac:dyDescent="0.3">
      <c r="A118" s="418" t="s">
        <v>1590</v>
      </c>
      <c r="B118" s="419" t="s">
        <v>1431</v>
      </c>
      <c r="C118" s="419" t="s">
        <v>1432</v>
      </c>
      <c r="D118" s="419" t="s">
        <v>1497</v>
      </c>
      <c r="E118" s="419" t="s">
        <v>1498</v>
      </c>
      <c r="F118" s="422">
        <v>5</v>
      </c>
      <c r="G118" s="422">
        <v>475</v>
      </c>
      <c r="H118" s="422">
        <v>1</v>
      </c>
      <c r="I118" s="422">
        <v>95</v>
      </c>
      <c r="J118" s="422">
        <v>7</v>
      </c>
      <c r="K118" s="422">
        <v>672</v>
      </c>
      <c r="L118" s="422">
        <v>1.4147368421052631</v>
      </c>
      <c r="M118" s="422">
        <v>96</v>
      </c>
      <c r="N118" s="422">
        <v>5</v>
      </c>
      <c r="O118" s="422">
        <v>481</v>
      </c>
      <c r="P118" s="443">
        <v>1.0126315789473683</v>
      </c>
      <c r="Q118" s="423">
        <v>96.2</v>
      </c>
    </row>
    <row r="119" spans="1:17" ht="14.4" customHeight="1" x14ac:dyDescent="0.3">
      <c r="A119" s="418" t="s">
        <v>1590</v>
      </c>
      <c r="B119" s="419" t="s">
        <v>1431</v>
      </c>
      <c r="C119" s="419" t="s">
        <v>1432</v>
      </c>
      <c r="D119" s="419" t="s">
        <v>1499</v>
      </c>
      <c r="E119" s="419" t="s">
        <v>1500</v>
      </c>
      <c r="F119" s="422">
        <v>130</v>
      </c>
      <c r="G119" s="422">
        <v>2730</v>
      </c>
      <c r="H119" s="422">
        <v>1</v>
      </c>
      <c r="I119" s="422">
        <v>21</v>
      </c>
      <c r="J119" s="422">
        <v>125</v>
      </c>
      <c r="K119" s="422">
        <v>2625</v>
      </c>
      <c r="L119" s="422">
        <v>0.96153846153846156</v>
      </c>
      <c r="M119" s="422">
        <v>21</v>
      </c>
      <c r="N119" s="422">
        <v>160</v>
      </c>
      <c r="O119" s="422">
        <v>3360</v>
      </c>
      <c r="P119" s="443">
        <v>1.2307692307692308</v>
      </c>
      <c r="Q119" s="423">
        <v>21</v>
      </c>
    </row>
    <row r="120" spans="1:17" ht="14.4" customHeight="1" x14ac:dyDescent="0.3">
      <c r="A120" s="418" t="s">
        <v>1590</v>
      </c>
      <c r="B120" s="419" t="s">
        <v>1431</v>
      </c>
      <c r="C120" s="419" t="s">
        <v>1432</v>
      </c>
      <c r="D120" s="419" t="s">
        <v>1501</v>
      </c>
      <c r="E120" s="419" t="s">
        <v>1502</v>
      </c>
      <c r="F120" s="422">
        <v>76</v>
      </c>
      <c r="G120" s="422">
        <v>36936</v>
      </c>
      <c r="H120" s="422">
        <v>1</v>
      </c>
      <c r="I120" s="422">
        <v>486</v>
      </c>
      <c r="J120" s="422">
        <v>18</v>
      </c>
      <c r="K120" s="422">
        <v>8748</v>
      </c>
      <c r="L120" s="422">
        <v>0.23684210526315788</v>
      </c>
      <c r="M120" s="422">
        <v>486</v>
      </c>
      <c r="N120" s="422">
        <v>43</v>
      </c>
      <c r="O120" s="422">
        <v>20916</v>
      </c>
      <c r="P120" s="443">
        <v>0.56627680311890838</v>
      </c>
      <c r="Q120" s="423">
        <v>486.41860465116281</v>
      </c>
    </row>
    <row r="121" spans="1:17" ht="14.4" customHeight="1" x14ac:dyDescent="0.3">
      <c r="A121" s="418" t="s">
        <v>1590</v>
      </c>
      <c r="B121" s="419" t="s">
        <v>1431</v>
      </c>
      <c r="C121" s="419" t="s">
        <v>1432</v>
      </c>
      <c r="D121" s="419" t="s">
        <v>1509</v>
      </c>
      <c r="E121" s="419" t="s">
        <v>1510</v>
      </c>
      <c r="F121" s="422">
        <v>201</v>
      </c>
      <c r="G121" s="422">
        <v>8040</v>
      </c>
      <c r="H121" s="422">
        <v>1</v>
      </c>
      <c r="I121" s="422">
        <v>40</v>
      </c>
      <c r="J121" s="422">
        <v>148</v>
      </c>
      <c r="K121" s="422">
        <v>5920</v>
      </c>
      <c r="L121" s="422">
        <v>0.73631840796019898</v>
      </c>
      <c r="M121" s="422">
        <v>40</v>
      </c>
      <c r="N121" s="422">
        <v>227</v>
      </c>
      <c r="O121" s="422">
        <v>9225</v>
      </c>
      <c r="P121" s="443">
        <v>1.1473880597014925</v>
      </c>
      <c r="Q121" s="423">
        <v>40.63876651982379</v>
      </c>
    </row>
    <row r="122" spans="1:17" ht="14.4" customHeight="1" x14ac:dyDescent="0.3">
      <c r="A122" s="418" t="s">
        <v>1590</v>
      </c>
      <c r="B122" s="419" t="s">
        <v>1431</v>
      </c>
      <c r="C122" s="419" t="s">
        <v>1432</v>
      </c>
      <c r="D122" s="419" t="s">
        <v>1517</v>
      </c>
      <c r="E122" s="419" t="s">
        <v>1518</v>
      </c>
      <c r="F122" s="422">
        <v>2</v>
      </c>
      <c r="G122" s="422">
        <v>428</v>
      </c>
      <c r="H122" s="422">
        <v>1</v>
      </c>
      <c r="I122" s="422">
        <v>214</v>
      </c>
      <c r="J122" s="422"/>
      <c r="K122" s="422"/>
      <c r="L122" s="422"/>
      <c r="M122" s="422"/>
      <c r="N122" s="422"/>
      <c r="O122" s="422"/>
      <c r="P122" s="443"/>
      <c r="Q122" s="423"/>
    </row>
    <row r="123" spans="1:17" ht="14.4" customHeight="1" x14ac:dyDescent="0.3">
      <c r="A123" s="418" t="s">
        <v>1590</v>
      </c>
      <c r="B123" s="419" t="s">
        <v>1431</v>
      </c>
      <c r="C123" s="419" t="s">
        <v>1432</v>
      </c>
      <c r="D123" s="419" t="s">
        <v>1523</v>
      </c>
      <c r="E123" s="419" t="s">
        <v>1524</v>
      </c>
      <c r="F123" s="422">
        <v>3</v>
      </c>
      <c r="G123" s="422">
        <v>1809</v>
      </c>
      <c r="H123" s="422">
        <v>1</v>
      </c>
      <c r="I123" s="422">
        <v>603</v>
      </c>
      <c r="J123" s="422"/>
      <c r="K123" s="422"/>
      <c r="L123" s="422"/>
      <c r="M123" s="422"/>
      <c r="N123" s="422">
        <v>16</v>
      </c>
      <c r="O123" s="422">
        <v>9703</v>
      </c>
      <c r="P123" s="443">
        <v>5.3637368711995581</v>
      </c>
      <c r="Q123" s="423">
        <v>606.4375</v>
      </c>
    </row>
    <row r="124" spans="1:17" ht="14.4" customHeight="1" x14ac:dyDescent="0.3">
      <c r="A124" s="418" t="s">
        <v>1590</v>
      </c>
      <c r="B124" s="419" t="s">
        <v>1431</v>
      </c>
      <c r="C124" s="419" t="s">
        <v>1432</v>
      </c>
      <c r="D124" s="419" t="s">
        <v>1529</v>
      </c>
      <c r="E124" s="419" t="s">
        <v>1530</v>
      </c>
      <c r="F124" s="422">
        <v>27</v>
      </c>
      <c r="G124" s="422">
        <v>13635</v>
      </c>
      <c r="H124" s="422">
        <v>1</v>
      </c>
      <c r="I124" s="422">
        <v>505</v>
      </c>
      <c r="J124" s="422">
        <v>9</v>
      </c>
      <c r="K124" s="422">
        <v>4554</v>
      </c>
      <c r="L124" s="422">
        <v>0.33399339933993399</v>
      </c>
      <c r="M124" s="422">
        <v>506</v>
      </c>
      <c r="N124" s="422">
        <v>23</v>
      </c>
      <c r="O124" s="422">
        <v>11660</v>
      </c>
      <c r="P124" s="443">
        <v>0.8551521818848552</v>
      </c>
      <c r="Q124" s="423">
        <v>506.95652173913044</v>
      </c>
    </row>
    <row r="125" spans="1:17" ht="14.4" customHeight="1" x14ac:dyDescent="0.3">
      <c r="A125" s="418" t="s">
        <v>1590</v>
      </c>
      <c r="B125" s="419" t="s">
        <v>1431</v>
      </c>
      <c r="C125" s="419" t="s">
        <v>1432</v>
      </c>
      <c r="D125" s="419" t="s">
        <v>1545</v>
      </c>
      <c r="E125" s="419" t="s">
        <v>1546</v>
      </c>
      <c r="F125" s="422">
        <v>1</v>
      </c>
      <c r="G125" s="422">
        <v>27</v>
      </c>
      <c r="H125" s="422">
        <v>1</v>
      </c>
      <c r="I125" s="422">
        <v>27</v>
      </c>
      <c r="J125" s="422"/>
      <c r="K125" s="422"/>
      <c r="L125" s="422"/>
      <c r="M125" s="422"/>
      <c r="N125" s="422"/>
      <c r="O125" s="422"/>
      <c r="P125" s="443"/>
      <c r="Q125" s="423"/>
    </row>
    <row r="126" spans="1:17" ht="14.4" customHeight="1" x14ac:dyDescent="0.3">
      <c r="A126" s="418" t="s">
        <v>1591</v>
      </c>
      <c r="B126" s="419" t="s">
        <v>1431</v>
      </c>
      <c r="C126" s="419" t="s">
        <v>1432</v>
      </c>
      <c r="D126" s="419" t="s">
        <v>1433</v>
      </c>
      <c r="E126" s="419" t="s">
        <v>1434</v>
      </c>
      <c r="F126" s="422">
        <v>306</v>
      </c>
      <c r="G126" s="422">
        <v>48348</v>
      </c>
      <c r="H126" s="422">
        <v>1</v>
      </c>
      <c r="I126" s="422">
        <v>158</v>
      </c>
      <c r="J126" s="422">
        <v>293</v>
      </c>
      <c r="K126" s="422">
        <v>46587</v>
      </c>
      <c r="L126" s="422">
        <v>0.96357656986845375</v>
      </c>
      <c r="M126" s="422">
        <v>159</v>
      </c>
      <c r="N126" s="422">
        <v>328</v>
      </c>
      <c r="O126" s="422">
        <v>52346</v>
      </c>
      <c r="P126" s="443">
        <v>1.0826921485893937</v>
      </c>
      <c r="Q126" s="423">
        <v>159.59146341463415</v>
      </c>
    </row>
    <row r="127" spans="1:17" ht="14.4" customHeight="1" x14ac:dyDescent="0.3">
      <c r="A127" s="418" t="s">
        <v>1591</v>
      </c>
      <c r="B127" s="419" t="s">
        <v>1431</v>
      </c>
      <c r="C127" s="419" t="s">
        <v>1432</v>
      </c>
      <c r="D127" s="419" t="s">
        <v>1451</v>
      </c>
      <c r="E127" s="419" t="s">
        <v>1452</v>
      </c>
      <c r="F127" s="422">
        <v>188</v>
      </c>
      <c r="G127" s="422">
        <v>7332</v>
      </c>
      <c r="H127" s="422">
        <v>1</v>
      </c>
      <c r="I127" s="422">
        <v>39</v>
      </c>
      <c r="J127" s="422">
        <v>336</v>
      </c>
      <c r="K127" s="422">
        <v>13104</v>
      </c>
      <c r="L127" s="422">
        <v>1.7872340425531914</v>
      </c>
      <c r="M127" s="422">
        <v>39</v>
      </c>
      <c r="N127" s="422">
        <v>353</v>
      </c>
      <c r="O127" s="422">
        <v>13956</v>
      </c>
      <c r="P127" s="443">
        <v>1.9034369885433715</v>
      </c>
      <c r="Q127" s="423">
        <v>39.535410764872523</v>
      </c>
    </row>
    <row r="128" spans="1:17" ht="14.4" customHeight="1" x14ac:dyDescent="0.3">
      <c r="A128" s="418" t="s">
        <v>1591</v>
      </c>
      <c r="B128" s="419" t="s">
        <v>1431</v>
      </c>
      <c r="C128" s="419" t="s">
        <v>1432</v>
      </c>
      <c r="D128" s="419" t="s">
        <v>1455</v>
      </c>
      <c r="E128" s="419" t="s">
        <v>1456</v>
      </c>
      <c r="F128" s="422">
        <v>20</v>
      </c>
      <c r="G128" s="422">
        <v>7640</v>
      </c>
      <c r="H128" s="422">
        <v>1</v>
      </c>
      <c r="I128" s="422">
        <v>382</v>
      </c>
      <c r="J128" s="422">
        <v>27</v>
      </c>
      <c r="K128" s="422">
        <v>10314</v>
      </c>
      <c r="L128" s="422">
        <v>1.35</v>
      </c>
      <c r="M128" s="422">
        <v>382</v>
      </c>
      <c r="N128" s="422">
        <v>26</v>
      </c>
      <c r="O128" s="422">
        <v>9943</v>
      </c>
      <c r="P128" s="443">
        <v>1.3014397905759163</v>
      </c>
      <c r="Q128" s="423">
        <v>382.42307692307691</v>
      </c>
    </row>
    <row r="129" spans="1:17" ht="14.4" customHeight="1" x14ac:dyDescent="0.3">
      <c r="A129" s="418" t="s">
        <v>1591</v>
      </c>
      <c r="B129" s="419" t="s">
        <v>1431</v>
      </c>
      <c r="C129" s="419" t="s">
        <v>1432</v>
      </c>
      <c r="D129" s="419" t="s">
        <v>1457</v>
      </c>
      <c r="E129" s="419" t="s">
        <v>1458</v>
      </c>
      <c r="F129" s="422">
        <v>9</v>
      </c>
      <c r="G129" s="422">
        <v>324</v>
      </c>
      <c r="H129" s="422">
        <v>1</v>
      </c>
      <c r="I129" s="422">
        <v>36</v>
      </c>
      <c r="J129" s="422">
        <v>6</v>
      </c>
      <c r="K129" s="422">
        <v>222</v>
      </c>
      <c r="L129" s="422">
        <v>0.68518518518518523</v>
      </c>
      <c r="M129" s="422">
        <v>37</v>
      </c>
      <c r="N129" s="422"/>
      <c r="O129" s="422"/>
      <c r="P129" s="443"/>
      <c r="Q129" s="423"/>
    </row>
    <row r="130" spans="1:17" ht="14.4" customHeight="1" x14ac:dyDescent="0.3">
      <c r="A130" s="418" t="s">
        <v>1591</v>
      </c>
      <c r="B130" s="419" t="s">
        <v>1431</v>
      </c>
      <c r="C130" s="419" t="s">
        <v>1432</v>
      </c>
      <c r="D130" s="419" t="s">
        <v>1461</v>
      </c>
      <c r="E130" s="419" t="s">
        <v>1462</v>
      </c>
      <c r="F130" s="422">
        <v>43</v>
      </c>
      <c r="G130" s="422">
        <v>19092</v>
      </c>
      <c r="H130" s="422">
        <v>1</v>
      </c>
      <c r="I130" s="422">
        <v>444</v>
      </c>
      <c r="J130" s="422">
        <v>63</v>
      </c>
      <c r="K130" s="422">
        <v>27972</v>
      </c>
      <c r="L130" s="422">
        <v>1.4651162790697674</v>
      </c>
      <c r="M130" s="422">
        <v>444</v>
      </c>
      <c r="N130" s="422">
        <v>60</v>
      </c>
      <c r="O130" s="422">
        <v>26673</v>
      </c>
      <c r="P130" s="443">
        <v>1.3970773098680076</v>
      </c>
      <c r="Q130" s="423">
        <v>444.55</v>
      </c>
    </row>
    <row r="131" spans="1:17" ht="14.4" customHeight="1" x14ac:dyDescent="0.3">
      <c r="A131" s="418" t="s">
        <v>1591</v>
      </c>
      <c r="B131" s="419" t="s">
        <v>1431</v>
      </c>
      <c r="C131" s="419" t="s">
        <v>1432</v>
      </c>
      <c r="D131" s="419" t="s">
        <v>1463</v>
      </c>
      <c r="E131" s="419" t="s">
        <v>1464</v>
      </c>
      <c r="F131" s="422">
        <v>12</v>
      </c>
      <c r="G131" s="422">
        <v>480</v>
      </c>
      <c r="H131" s="422">
        <v>1</v>
      </c>
      <c r="I131" s="422">
        <v>40</v>
      </c>
      <c r="J131" s="422">
        <v>21</v>
      </c>
      <c r="K131" s="422">
        <v>861</v>
      </c>
      <c r="L131" s="422">
        <v>1.79375</v>
      </c>
      <c r="M131" s="422">
        <v>41</v>
      </c>
      <c r="N131" s="422">
        <v>20</v>
      </c>
      <c r="O131" s="422">
        <v>820</v>
      </c>
      <c r="P131" s="443">
        <v>1.7083333333333333</v>
      </c>
      <c r="Q131" s="423">
        <v>41</v>
      </c>
    </row>
    <row r="132" spans="1:17" ht="14.4" customHeight="1" x14ac:dyDescent="0.3">
      <c r="A132" s="418" t="s">
        <v>1591</v>
      </c>
      <c r="B132" s="419" t="s">
        <v>1431</v>
      </c>
      <c r="C132" s="419" t="s">
        <v>1432</v>
      </c>
      <c r="D132" s="419" t="s">
        <v>1465</v>
      </c>
      <c r="E132" s="419" t="s">
        <v>1466</v>
      </c>
      <c r="F132" s="422">
        <v>1</v>
      </c>
      <c r="G132" s="422">
        <v>490</v>
      </c>
      <c r="H132" s="422">
        <v>1</v>
      </c>
      <c r="I132" s="422">
        <v>490</v>
      </c>
      <c r="J132" s="422"/>
      <c r="K132" s="422"/>
      <c r="L132" s="422"/>
      <c r="M132" s="422"/>
      <c r="N132" s="422">
        <v>1</v>
      </c>
      <c r="O132" s="422">
        <v>491</v>
      </c>
      <c r="P132" s="443">
        <v>1.0020408163265306</v>
      </c>
      <c r="Q132" s="423">
        <v>491</v>
      </c>
    </row>
    <row r="133" spans="1:17" ht="14.4" customHeight="1" x14ac:dyDescent="0.3">
      <c r="A133" s="418" t="s">
        <v>1591</v>
      </c>
      <c r="B133" s="419" t="s">
        <v>1431</v>
      </c>
      <c r="C133" s="419" t="s">
        <v>1432</v>
      </c>
      <c r="D133" s="419" t="s">
        <v>1467</v>
      </c>
      <c r="E133" s="419" t="s">
        <v>1468</v>
      </c>
      <c r="F133" s="422">
        <v>4</v>
      </c>
      <c r="G133" s="422">
        <v>124</v>
      </c>
      <c r="H133" s="422">
        <v>1</v>
      </c>
      <c r="I133" s="422">
        <v>31</v>
      </c>
      <c r="J133" s="422">
        <v>10</v>
      </c>
      <c r="K133" s="422">
        <v>310</v>
      </c>
      <c r="L133" s="422">
        <v>2.5</v>
      </c>
      <c r="M133" s="422">
        <v>31</v>
      </c>
      <c r="N133" s="422">
        <v>4</v>
      </c>
      <c r="O133" s="422">
        <v>124</v>
      </c>
      <c r="P133" s="443">
        <v>1</v>
      </c>
      <c r="Q133" s="423">
        <v>31</v>
      </c>
    </row>
    <row r="134" spans="1:17" ht="14.4" customHeight="1" x14ac:dyDescent="0.3">
      <c r="A134" s="418" t="s">
        <v>1591</v>
      </c>
      <c r="B134" s="419" t="s">
        <v>1431</v>
      </c>
      <c r="C134" s="419" t="s">
        <v>1432</v>
      </c>
      <c r="D134" s="419" t="s">
        <v>1485</v>
      </c>
      <c r="E134" s="419" t="s">
        <v>1486</v>
      </c>
      <c r="F134" s="422">
        <v>100</v>
      </c>
      <c r="G134" s="422">
        <v>1600</v>
      </c>
      <c r="H134" s="422">
        <v>1</v>
      </c>
      <c r="I134" s="422">
        <v>16</v>
      </c>
      <c r="J134" s="422">
        <v>133</v>
      </c>
      <c r="K134" s="422">
        <v>2128</v>
      </c>
      <c r="L134" s="422">
        <v>1.33</v>
      </c>
      <c r="M134" s="422">
        <v>16</v>
      </c>
      <c r="N134" s="422">
        <v>125</v>
      </c>
      <c r="O134" s="422">
        <v>2000</v>
      </c>
      <c r="P134" s="443">
        <v>1.25</v>
      </c>
      <c r="Q134" s="423">
        <v>16</v>
      </c>
    </row>
    <row r="135" spans="1:17" ht="14.4" customHeight="1" x14ac:dyDescent="0.3">
      <c r="A135" s="418" t="s">
        <v>1591</v>
      </c>
      <c r="B135" s="419" t="s">
        <v>1431</v>
      </c>
      <c r="C135" s="419" t="s">
        <v>1432</v>
      </c>
      <c r="D135" s="419" t="s">
        <v>1487</v>
      </c>
      <c r="E135" s="419" t="s">
        <v>1488</v>
      </c>
      <c r="F135" s="422"/>
      <c r="G135" s="422"/>
      <c r="H135" s="422"/>
      <c r="I135" s="422"/>
      <c r="J135" s="422"/>
      <c r="K135" s="422"/>
      <c r="L135" s="422"/>
      <c r="M135" s="422"/>
      <c r="N135" s="422">
        <v>2</v>
      </c>
      <c r="O135" s="422">
        <v>270</v>
      </c>
      <c r="P135" s="443"/>
      <c r="Q135" s="423">
        <v>135</v>
      </c>
    </row>
    <row r="136" spans="1:17" ht="14.4" customHeight="1" x14ac:dyDescent="0.3">
      <c r="A136" s="418" t="s">
        <v>1591</v>
      </c>
      <c r="B136" s="419" t="s">
        <v>1431</v>
      </c>
      <c r="C136" s="419" t="s">
        <v>1432</v>
      </c>
      <c r="D136" s="419" t="s">
        <v>1489</v>
      </c>
      <c r="E136" s="419" t="s">
        <v>1490</v>
      </c>
      <c r="F136" s="422">
        <v>1</v>
      </c>
      <c r="G136" s="422">
        <v>101</v>
      </c>
      <c r="H136" s="422">
        <v>1</v>
      </c>
      <c r="I136" s="422">
        <v>101</v>
      </c>
      <c r="J136" s="422"/>
      <c r="K136" s="422"/>
      <c r="L136" s="422"/>
      <c r="M136" s="422"/>
      <c r="N136" s="422">
        <v>1</v>
      </c>
      <c r="O136" s="422">
        <v>102</v>
      </c>
      <c r="P136" s="443">
        <v>1.0099009900990099</v>
      </c>
      <c r="Q136" s="423">
        <v>102</v>
      </c>
    </row>
    <row r="137" spans="1:17" ht="14.4" customHeight="1" x14ac:dyDescent="0.3">
      <c r="A137" s="418" t="s">
        <v>1591</v>
      </c>
      <c r="B137" s="419" t="s">
        <v>1431</v>
      </c>
      <c r="C137" s="419" t="s">
        <v>1432</v>
      </c>
      <c r="D137" s="419" t="s">
        <v>1493</v>
      </c>
      <c r="E137" s="419" t="s">
        <v>1494</v>
      </c>
      <c r="F137" s="422">
        <v>118</v>
      </c>
      <c r="G137" s="422">
        <v>13216</v>
      </c>
      <c r="H137" s="422">
        <v>1</v>
      </c>
      <c r="I137" s="422">
        <v>112</v>
      </c>
      <c r="J137" s="422">
        <v>95</v>
      </c>
      <c r="K137" s="422">
        <v>10735</v>
      </c>
      <c r="L137" s="422">
        <v>0.81227300242130751</v>
      </c>
      <c r="M137" s="422">
        <v>113</v>
      </c>
      <c r="N137" s="422">
        <v>121</v>
      </c>
      <c r="O137" s="422">
        <v>13785</v>
      </c>
      <c r="P137" s="443">
        <v>1.0430538740920097</v>
      </c>
      <c r="Q137" s="423">
        <v>113.92561983471074</v>
      </c>
    </row>
    <row r="138" spans="1:17" ht="14.4" customHeight="1" x14ac:dyDescent="0.3">
      <c r="A138" s="418" t="s">
        <v>1591</v>
      </c>
      <c r="B138" s="419" t="s">
        <v>1431</v>
      </c>
      <c r="C138" s="419" t="s">
        <v>1432</v>
      </c>
      <c r="D138" s="419" t="s">
        <v>1495</v>
      </c>
      <c r="E138" s="419" t="s">
        <v>1496</v>
      </c>
      <c r="F138" s="422">
        <v>20</v>
      </c>
      <c r="G138" s="422">
        <v>1660</v>
      </c>
      <c r="H138" s="422">
        <v>1</v>
      </c>
      <c r="I138" s="422">
        <v>83</v>
      </c>
      <c r="J138" s="422">
        <v>13</v>
      </c>
      <c r="K138" s="422">
        <v>1092</v>
      </c>
      <c r="L138" s="422">
        <v>0.65783132530120481</v>
      </c>
      <c r="M138" s="422">
        <v>84</v>
      </c>
      <c r="N138" s="422">
        <v>12</v>
      </c>
      <c r="O138" s="422">
        <v>1014</v>
      </c>
      <c r="P138" s="443">
        <v>0.61084337349397588</v>
      </c>
      <c r="Q138" s="423">
        <v>84.5</v>
      </c>
    </row>
    <row r="139" spans="1:17" ht="14.4" customHeight="1" x14ac:dyDescent="0.3">
      <c r="A139" s="418" t="s">
        <v>1591</v>
      </c>
      <c r="B139" s="419" t="s">
        <v>1431</v>
      </c>
      <c r="C139" s="419" t="s">
        <v>1432</v>
      </c>
      <c r="D139" s="419" t="s">
        <v>1499</v>
      </c>
      <c r="E139" s="419" t="s">
        <v>1500</v>
      </c>
      <c r="F139" s="422">
        <v>11</v>
      </c>
      <c r="G139" s="422">
        <v>231</v>
      </c>
      <c r="H139" s="422">
        <v>1</v>
      </c>
      <c r="I139" s="422">
        <v>21</v>
      </c>
      <c r="J139" s="422">
        <v>19</v>
      </c>
      <c r="K139" s="422">
        <v>399</v>
      </c>
      <c r="L139" s="422">
        <v>1.7272727272727273</v>
      </c>
      <c r="M139" s="422">
        <v>21</v>
      </c>
      <c r="N139" s="422">
        <v>28</v>
      </c>
      <c r="O139" s="422">
        <v>588</v>
      </c>
      <c r="P139" s="443">
        <v>2.5454545454545454</v>
      </c>
      <c r="Q139" s="423">
        <v>21</v>
      </c>
    </row>
    <row r="140" spans="1:17" ht="14.4" customHeight="1" x14ac:dyDescent="0.3">
      <c r="A140" s="418" t="s">
        <v>1591</v>
      </c>
      <c r="B140" s="419" t="s">
        <v>1431</v>
      </c>
      <c r="C140" s="419" t="s">
        <v>1432</v>
      </c>
      <c r="D140" s="419" t="s">
        <v>1501</v>
      </c>
      <c r="E140" s="419" t="s">
        <v>1502</v>
      </c>
      <c r="F140" s="422">
        <v>67</v>
      </c>
      <c r="G140" s="422">
        <v>32562</v>
      </c>
      <c r="H140" s="422">
        <v>1</v>
      </c>
      <c r="I140" s="422">
        <v>486</v>
      </c>
      <c r="J140" s="422">
        <v>84</v>
      </c>
      <c r="K140" s="422">
        <v>40824</v>
      </c>
      <c r="L140" s="422">
        <v>1.2537313432835822</v>
      </c>
      <c r="M140" s="422">
        <v>486</v>
      </c>
      <c r="N140" s="422">
        <v>80</v>
      </c>
      <c r="O140" s="422">
        <v>38924</v>
      </c>
      <c r="P140" s="443">
        <v>1.1953811190958787</v>
      </c>
      <c r="Q140" s="423">
        <v>486.55</v>
      </c>
    </row>
    <row r="141" spans="1:17" ht="14.4" customHeight="1" x14ac:dyDescent="0.3">
      <c r="A141" s="418" t="s">
        <v>1591</v>
      </c>
      <c r="B141" s="419" t="s">
        <v>1431</v>
      </c>
      <c r="C141" s="419" t="s">
        <v>1432</v>
      </c>
      <c r="D141" s="419" t="s">
        <v>1509</v>
      </c>
      <c r="E141" s="419" t="s">
        <v>1510</v>
      </c>
      <c r="F141" s="422">
        <v>24</v>
      </c>
      <c r="G141" s="422">
        <v>960</v>
      </c>
      <c r="H141" s="422">
        <v>1</v>
      </c>
      <c r="I141" s="422">
        <v>40</v>
      </c>
      <c r="J141" s="422">
        <v>29</v>
      </c>
      <c r="K141" s="422">
        <v>1160</v>
      </c>
      <c r="L141" s="422">
        <v>1.2083333333333333</v>
      </c>
      <c r="M141" s="422">
        <v>40</v>
      </c>
      <c r="N141" s="422">
        <v>31</v>
      </c>
      <c r="O141" s="422">
        <v>1255</v>
      </c>
      <c r="P141" s="443">
        <v>1.3072916666666667</v>
      </c>
      <c r="Q141" s="423">
        <v>40.483870967741936</v>
      </c>
    </row>
    <row r="142" spans="1:17" ht="14.4" customHeight="1" x14ac:dyDescent="0.3">
      <c r="A142" s="418" t="s">
        <v>1591</v>
      </c>
      <c r="B142" s="419" t="s">
        <v>1431</v>
      </c>
      <c r="C142" s="419" t="s">
        <v>1432</v>
      </c>
      <c r="D142" s="419" t="s">
        <v>1517</v>
      </c>
      <c r="E142" s="419" t="s">
        <v>1518</v>
      </c>
      <c r="F142" s="422"/>
      <c r="G142" s="422"/>
      <c r="H142" s="422"/>
      <c r="I142" s="422"/>
      <c r="J142" s="422"/>
      <c r="K142" s="422"/>
      <c r="L142" s="422"/>
      <c r="M142" s="422"/>
      <c r="N142" s="422">
        <v>1</v>
      </c>
      <c r="O142" s="422">
        <v>215</v>
      </c>
      <c r="P142" s="443"/>
      <c r="Q142" s="423">
        <v>215</v>
      </c>
    </row>
    <row r="143" spans="1:17" ht="14.4" customHeight="1" x14ac:dyDescent="0.3">
      <c r="A143" s="418" t="s">
        <v>1591</v>
      </c>
      <c r="B143" s="419" t="s">
        <v>1431</v>
      </c>
      <c r="C143" s="419" t="s">
        <v>1432</v>
      </c>
      <c r="D143" s="419" t="s">
        <v>1521</v>
      </c>
      <c r="E143" s="419" t="s">
        <v>1522</v>
      </c>
      <c r="F143" s="422">
        <v>1</v>
      </c>
      <c r="G143" s="422">
        <v>2013</v>
      </c>
      <c r="H143" s="422">
        <v>1</v>
      </c>
      <c r="I143" s="422">
        <v>2013</v>
      </c>
      <c r="J143" s="422"/>
      <c r="K143" s="422"/>
      <c r="L143" s="422"/>
      <c r="M143" s="422"/>
      <c r="N143" s="422"/>
      <c r="O143" s="422"/>
      <c r="P143" s="443"/>
      <c r="Q143" s="423"/>
    </row>
    <row r="144" spans="1:17" ht="14.4" customHeight="1" x14ac:dyDescent="0.3">
      <c r="A144" s="418" t="s">
        <v>1591</v>
      </c>
      <c r="B144" s="419" t="s">
        <v>1431</v>
      </c>
      <c r="C144" s="419" t="s">
        <v>1432</v>
      </c>
      <c r="D144" s="419" t="s">
        <v>1523</v>
      </c>
      <c r="E144" s="419" t="s">
        <v>1524</v>
      </c>
      <c r="F144" s="422"/>
      <c r="G144" s="422"/>
      <c r="H144" s="422"/>
      <c r="I144" s="422"/>
      <c r="J144" s="422"/>
      <c r="K144" s="422"/>
      <c r="L144" s="422"/>
      <c r="M144" s="422"/>
      <c r="N144" s="422">
        <v>2</v>
      </c>
      <c r="O144" s="422">
        <v>1214</v>
      </c>
      <c r="P144" s="443"/>
      <c r="Q144" s="423">
        <v>607</v>
      </c>
    </row>
    <row r="145" spans="1:17" ht="14.4" customHeight="1" x14ac:dyDescent="0.3">
      <c r="A145" s="418" t="s">
        <v>1591</v>
      </c>
      <c r="B145" s="419" t="s">
        <v>1431</v>
      </c>
      <c r="C145" s="419" t="s">
        <v>1432</v>
      </c>
      <c r="D145" s="419" t="s">
        <v>1525</v>
      </c>
      <c r="E145" s="419" t="s">
        <v>1526</v>
      </c>
      <c r="F145" s="422">
        <v>1</v>
      </c>
      <c r="G145" s="422">
        <v>961</v>
      </c>
      <c r="H145" s="422">
        <v>1</v>
      </c>
      <c r="I145" s="422">
        <v>961</v>
      </c>
      <c r="J145" s="422"/>
      <c r="K145" s="422"/>
      <c r="L145" s="422"/>
      <c r="M145" s="422"/>
      <c r="N145" s="422"/>
      <c r="O145" s="422"/>
      <c r="P145" s="443"/>
      <c r="Q145" s="423"/>
    </row>
    <row r="146" spans="1:17" ht="14.4" customHeight="1" x14ac:dyDescent="0.3">
      <c r="A146" s="418" t="s">
        <v>1592</v>
      </c>
      <c r="B146" s="419" t="s">
        <v>1431</v>
      </c>
      <c r="C146" s="419" t="s">
        <v>1432</v>
      </c>
      <c r="D146" s="419" t="s">
        <v>1433</v>
      </c>
      <c r="E146" s="419" t="s">
        <v>1434</v>
      </c>
      <c r="F146" s="422">
        <v>928</v>
      </c>
      <c r="G146" s="422">
        <v>146624</v>
      </c>
      <c r="H146" s="422">
        <v>1</v>
      </c>
      <c r="I146" s="422">
        <v>158</v>
      </c>
      <c r="J146" s="422">
        <v>978</v>
      </c>
      <c r="K146" s="422">
        <v>155502</v>
      </c>
      <c r="L146" s="422">
        <v>1.0605494325622</v>
      </c>
      <c r="M146" s="422">
        <v>159</v>
      </c>
      <c r="N146" s="422">
        <v>1157</v>
      </c>
      <c r="O146" s="422">
        <v>184679</v>
      </c>
      <c r="P146" s="443">
        <v>1.2595414120471411</v>
      </c>
      <c r="Q146" s="423">
        <v>159.61884183232499</v>
      </c>
    </row>
    <row r="147" spans="1:17" ht="14.4" customHeight="1" x14ac:dyDescent="0.3">
      <c r="A147" s="418" t="s">
        <v>1592</v>
      </c>
      <c r="B147" s="419" t="s">
        <v>1431</v>
      </c>
      <c r="C147" s="419" t="s">
        <v>1432</v>
      </c>
      <c r="D147" s="419" t="s">
        <v>1447</v>
      </c>
      <c r="E147" s="419" t="s">
        <v>1448</v>
      </c>
      <c r="F147" s="422">
        <v>4</v>
      </c>
      <c r="G147" s="422">
        <v>4656</v>
      </c>
      <c r="H147" s="422">
        <v>1</v>
      </c>
      <c r="I147" s="422">
        <v>1164</v>
      </c>
      <c r="J147" s="422">
        <v>3</v>
      </c>
      <c r="K147" s="422">
        <v>3495</v>
      </c>
      <c r="L147" s="422">
        <v>0.75064432989690721</v>
      </c>
      <c r="M147" s="422">
        <v>1165</v>
      </c>
      <c r="N147" s="422">
        <v>2</v>
      </c>
      <c r="O147" s="422">
        <v>2333</v>
      </c>
      <c r="P147" s="443">
        <v>0.50107388316151202</v>
      </c>
      <c r="Q147" s="423">
        <v>1166.5</v>
      </c>
    </row>
    <row r="148" spans="1:17" ht="14.4" customHeight="1" x14ac:dyDescent="0.3">
      <c r="A148" s="418" t="s">
        <v>1592</v>
      </c>
      <c r="B148" s="419" t="s">
        <v>1431</v>
      </c>
      <c r="C148" s="419" t="s">
        <v>1432</v>
      </c>
      <c r="D148" s="419" t="s">
        <v>1451</v>
      </c>
      <c r="E148" s="419" t="s">
        <v>1452</v>
      </c>
      <c r="F148" s="422">
        <v>93</v>
      </c>
      <c r="G148" s="422">
        <v>3627</v>
      </c>
      <c r="H148" s="422">
        <v>1</v>
      </c>
      <c r="I148" s="422">
        <v>39</v>
      </c>
      <c r="J148" s="422">
        <v>107</v>
      </c>
      <c r="K148" s="422">
        <v>4173</v>
      </c>
      <c r="L148" s="422">
        <v>1.1505376344086022</v>
      </c>
      <c r="M148" s="422">
        <v>39</v>
      </c>
      <c r="N148" s="422">
        <v>111</v>
      </c>
      <c r="O148" s="422">
        <v>4407</v>
      </c>
      <c r="P148" s="443">
        <v>1.2150537634408602</v>
      </c>
      <c r="Q148" s="423">
        <v>39.702702702702702</v>
      </c>
    </row>
    <row r="149" spans="1:17" ht="14.4" customHeight="1" x14ac:dyDescent="0.3">
      <c r="A149" s="418" t="s">
        <v>1592</v>
      </c>
      <c r="B149" s="419" t="s">
        <v>1431</v>
      </c>
      <c r="C149" s="419" t="s">
        <v>1432</v>
      </c>
      <c r="D149" s="419" t="s">
        <v>1455</v>
      </c>
      <c r="E149" s="419" t="s">
        <v>1456</v>
      </c>
      <c r="F149" s="422">
        <v>6</v>
      </c>
      <c r="G149" s="422">
        <v>2292</v>
      </c>
      <c r="H149" s="422">
        <v>1</v>
      </c>
      <c r="I149" s="422">
        <v>382</v>
      </c>
      <c r="J149" s="422">
        <v>5</v>
      </c>
      <c r="K149" s="422">
        <v>1910</v>
      </c>
      <c r="L149" s="422">
        <v>0.83333333333333337</v>
      </c>
      <c r="M149" s="422">
        <v>382</v>
      </c>
      <c r="N149" s="422"/>
      <c r="O149" s="422"/>
      <c r="P149" s="443"/>
      <c r="Q149" s="423"/>
    </row>
    <row r="150" spans="1:17" ht="14.4" customHeight="1" x14ac:dyDescent="0.3">
      <c r="A150" s="418" t="s">
        <v>1592</v>
      </c>
      <c r="B150" s="419" t="s">
        <v>1431</v>
      </c>
      <c r="C150" s="419" t="s">
        <v>1432</v>
      </c>
      <c r="D150" s="419" t="s">
        <v>1457</v>
      </c>
      <c r="E150" s="419" t="s">
        <v>1458</v>
      </c>
      <c r="F150" s="422"/>
      <c r="G150" s="422"/>
      <c r="H150" s="422"/>
      <c r="I150" s="422"/>
      <c r="J150" s="422">
        <v>12</v>
      </c>
      <c r="K150" s="422">
        <v>444</v>
      </c>
      <c r="L150" s="422"/>
      <c r="M150" s="422">
        <v>37</v>
      </c>
      <c r="N150" s="422">
        <v>11</v>
      </c>
      <c r="O150" s="422">
        <v>407</v>
      </c>
      <c r="P150" s="443"/>
      <c r="Q150" s="423">
        <v>37</v>
      </c>
    </row>
    <row r="151" spans="1:17" ht="14.4" customHeight="1" x14ac:dyDescent="0.3">
      <c r="A151" s="418" t="s">
        <v>1592</v>
      </c>
      <c r="B151" s="419" t="s">
        <v>1431</v>
      </c>
      <c r="C151" s="419" t="s">
        <v>1432</v>
      </c>
      <c r="D151" s="419" t="s">
        <v>1461</v>
      </c>
      <c r="E151" s="419" t="s">
        <v>1462</v>
      </c>
      <c r="F151" s="422"/>
      <c r="G151" s="422"/>
      <c r="H151" s="422"/>
      <c r="I151" s="422"/>
      <c r="J151" s="422"/>
      <c r="K151" s="422"/>
      <c r="L151" s="422"/>
      <c r="M151" s="422"/>
      <c r="N151" s="422">
        <v>3</v>
      </c>
      <c r="O151" s="422">
        <v>1332</v>
      </c>
      <c r="P151" s="443"/>
      <c r="Q151" s="423">
        <v>444</v>
      </c>
    </row>
    <row r="152" spans="1:17" ht="14.4" customHeight="1" x14ac:dyDescent="0.3">
      <c r="A152" s="418" t="s">
        <v>1592</v>
      </c>
      <c r="B152" s="419" t="s">
        <v>1431</v>
      </c>
      <c r="C152" s="419" t="s">
        <v>1432</v>
      </c>
      <c r="D152" s="419" t="s">
        <v>1463</v>
      </c>
      <c r="E152" s="419" t="s">
        <v>1464</v>
      </c>
      <c r="F152" s="422">
        <v>68</v>
      </c>
      <c r="G152" s="422">
        <v>2720</v>
      </c>
      <c r="H152" s="422">
        <v>1</v>
      </c>
      <c r="I152" s="422">
        <v>40</v>
      </c>
      <c r="J152" s="422">
        <v>66</v>
      </c>
      <c r="K152" s="422">
        <v>2706</v>
      </c>
      <c r="L152" s="422">
        <v>0.99485294117647061</v>
      </c>
      <c r="M152" s="422">
        <v>41</v>
      </c>
      <c r="N152" s="422">
        <v>70</v>
      </c>
      <c r="O152" s="422">
        <v>2870</v>
      </c>
      <c r="P152" s="443">
        <v>1.0551470588235294</v>
      </c>
      <c r="Q152" s="423">
        <v>41</v>
      </c>
    </row>
    <row r="153" spans="1:17" ht="14.4" customHeight="1" x14ac:dyDescent="0.3">
      <c r="A153" s="418" t="s">
        <v>1592</v>
      </c>
      <c r="B153" s="419" t="s">
        <v>1431</v>
      </c>
      <c r="C153" s="419" t="s">
        <v>1432</v>
      </c>
      <c r="D153" s="419" t="s">
        <v>1465</v>
      </c>
      <c r="E153" s="419" t="s">
        <v>1466</v>
      </c>
      <c r="F153" s="422">
        <v>2</v>
      </c>
      <c r="G153" s="422">
        <v>980</v>
      </c>
      <c r="H153" s="422">
        <v>1</v>
      </c>
      <c r="I153" s="422">
        <v>490</v>
      </c>
      <c r="J153" s="422">
        <v>3</v>
      </c>
      <c r="K153" s="422">
        <v>1470</v>
      </c>
      <c r="L153" s="422">
        <v>1.5</v>
      </c>
      <c r="M153" s="422">
        <v>490</v>
      </c>
      <c r="N153" s="422">
        <v>1</v>
      </c>
      <c r="O153" s="422">
        <v>490</v>
      </c>
      <c r="P153" s="443">
        <v>0.5</v>
      </c>
      <c r="Q153" s="423">
        <v>490</v>
      </c>
    </row>
    <row r="154" spans="1:17" ht="14.4" customHeight="1" x14ac:dyDescent="0.3">
      <c r="A154" s="418" t="s">
        <v>1592</v>
      </c>
      <c r="B154" s="419" t="s">
        <v>1431</v>
      </c>
      <c r="C154" s="419" t="s">
        <v>1432</v>
      </c>
      <c r="D154" s="419" t="s">
        <v>1467</v>
      </c>
      <c r="E154" s="419" t="s">
        <v>1468</v>
      </c>
      <c r="F154" s="422">
        <v>34</v>
      </c>
      <c r="G154" s="422">
        <v>1054</v>
      </c>
      <c r="H154" s="422">
        <v>1</v>
      </c>
      <c r="I154" s="422">
        <v>31</v>
      </c>
      <c r="J154" s="422">
        <v>57</v>
      </c>
      <c r="K154" s="422">
        <v>1767</v>
      </c>
      <c r="L154" s="422">
        <v>1.6764705882352942</v>
      </c>
      <c r="M154" s="422">
        <v>31</v>
      </c>
      <c r="N154" s="422">
        <v>37</v>
      </c>
      <c r="O154" s="422">
        <v>1147</v>
      </c>
      <c r="P154" s="443">
        <v>1.088235294117647</v>
      </c>
      <c r="Q154" s="423">
        <v>31</v>
      </c>
    </row>
    <row r="155" spans="1:17" ht="14.4" customHeight="1" x14ac:dyDescent="0.3">
      <c r="A155" s="418" t="s">
        <v>1592</v>
      </c>
      <c r="B155" s="419" t="s">
        <v>1431</v>
      </c>
      <c r="C155" s="419" t="s">
        <v>1432</v>
      </c>
      <c r="D155" s="419" t="s">
        <v>1471</v>
      </c>
      <c r="E155" s="419" t="s">
        <v>1472</v>
      </c>
      <c r="F155" s="422">
        <v>3</v>
      </c>
      <c r="G155" s="422">
        <v>612</v>
      </c>
      <c r="H155" s="422">
        <v>1</v>
      </c>
      <c r="I155" s="422">
        <v>204</v>
      </c>
      <c r="J155" s="422">
        <v>3</v>
      </c>
      <c r="K155" s="422">
        <v>615</v>
      </c>
      <c r="L155" s="422">
        <v>1.0049019607843137</v>
      </c>
      <c r="M155" s="422">
        <v>205</v>
      </c>
      <c r="N155" s="422">
        <v>2</v>
      </c>
      <c r="O155" s="422">
        <v>411</v>
      </c>
      <c r="P155" s="443">
        <v>0.67156862745098034</v>
      </c>
      <c r="Q155" s="423">
        <v>205.5</v>
      </c>
    </row>
    <row r="156" spans="1:17" ht="14.4" customHeight="1" x14ac:dyDescent="0.3">
      <c r="A156" s="418" t="s">
        <v>1592</v>
      </c>
      <c r="B156" s="419" t="s">
        <v>1431</v>
      </c>
      <c r="C156" s="419" t="s">
        <v>1432</v>
      </c>
      <c r="D156" s="419" t="s">
        <v>1473</v>
      </c>
      <c r="E156" s="419" t="s">
        <v>1474</v>
      </c>
      <c r="F156" s="422">
        <v>3</v>
      </c>
      <c r="G156" s="422">
        <v>1128</v>
      </c>
      <c r="H156" s="422">
        <v>1</v>
      </c>
      <c r="I156" s="422">
        <v>376</v>
      </c>
      <c r="J156" s="422">
        <v>3</v>
      </c>
      <c r="K156" s="422">
        <v>1131</v>
      </c>
      <c r="L156" s="422">
        <v>1.0026595744680851</v>
      </c>
      <c r="M156" s="422">
        <v>377</v>
      </c>
      <c r="N156" s="422">
        <v>2</v>
      </c>
      <c r="O156" s="422">
        <v>756</v>
      </c>
      <c r="P156" s="443">
        <v>0.67021276595744683</v>
      </c>
      <c r="Q156" s="423">
        <v>378</v>
      </c>
    </row>
    <row r="157" spans="1:17" ht="14.4" customHeight="1" x14ac:dyDescent="0.3">
      <c r="A157" s="418" t="s">
        <v>1592</v>
      </c>
      <c r="B157" s="419" t="s">
        <v>1431</v>
      </c>
      <c r="C157" s="419" t="s">
        <v>1432</v>
      </c>
      <c r="D157" s="419" t="s">
        <v>1477</v>
      </c>
      <c r="E157" s="419" t="s">
        <v>1478</v>
      </c>
      <c r="F157" s="422"/>
      <c r="G157" s="422"/>
      <c r="H157" s="422"/>
      <c r="I157" s="422"/>
      <c r="J157" s="422"/>
      <c r="K157" s="422"/>
      <c r="L157" s="422"/>
      <c r="M157" s="422"/>
      <c r="N157" s="422">
        <v>2</v>
      </c>
      <c r="O157" s="422">
        <v>260</v>
      </c>
      <c r="P157" s="443"/>
      <c r="Q157" s="423">
        <v>130</v>
      </c>
    </row>
    <row r="158" spans="1:17" ht="14.4" customHeight="1" x14ac:dyDescent="0.3">
      <c r="A158" s="418" t="s">
        <v>1592</v>
      </c>
      <c r="B158" s="419" t="s">
        <v>1431</v>
      </c>
      <c r="C158" s="419" t="s">
        <v>1432</v>
      </c>
      <c r="D158" s="419" t="s">
        <v>1485</v>
      </c>
      <c r="E158" s="419" t="s">
        <v>1486</v>
      </c>
      <c r="F158" s="422">
        <v>198</v>
      </c>
      <c r="G158" s="422">
        <v>3168</v>
      </c>
      <c r="H158" s="422">
        <v>1</v>
      </c>
      <c r="I158" s="422">
        <v>16</v>
      </c>
      <c r="J158" s="422">
        <v>226</v>
      </c>
      <c r="K158" s="422">
        <v>3616</v>
      </c>
      <c r="L158" s="422">
        <v>1.1414141414141414</v>
      </c>
      <c r="M158" s="422">
        <v>16</v>
      </c>
      <c r="N158" s="422">
        <v>218</v>
      </c>
      <c r="O158" s="422">
        <v>3488</v>
      </c>
      <c r="P158" s="443">
        <v>1.101010101010101</v>
      </c>
      <c r="Q158" s="423">
        <v>16</v>
      </c>
    </row>
    <row r="159" spans="1:17" ht="14.4" customHeight="1" x14ac:dyDescent="0.3">
      <c r="A159" s="418" t="s">
        <v>1592</v>
      </c>
      <c r="B159" s="419" t="s">
        <v>1431</v>
      </c>
      <c r="C159" s="419" t="s">
        <v>1432</v>
      </c>
      <c r="D159" s="419" t="s">
        <v>1487</v>
      </c>
      <c r="E159" s="419" t="s">
        <v>1488</v>
      </c>
      <c r="F159" s="422">
        <v>1</v>
      </c>
      <c r="G159" s="422">
        <v>131</v>
      </c>
      <c r="H159" s="422">
        <v>1</v>
      </c>
      <c r="I159" s="422">
        <v>131</v>
      </c>
      <c r="J159" s="422">
        <v>1</v>
      </c>
      <c r="K159" s="422">
        <v>133</v>
      </c>
      <c r="L159" s="422">
        <v>1.0152671755725191</v>
      </c>
      <c r="M159" s="422">
        <v>133</v>
      </c>
      <c r="N159" s="422">
        <v>4</v>
      </c>
      <c r="O159" s="422">
        <v>540</v>
      </c>
      <c r="P159" s="443">
        <v>4.1221374045801529</v>
      </c>
      <c r="Q159" s="423">
        <v>135</v>
      </c>
    </row>
    <row r="160" spans="1:17" ht="14.4" customHeight="1" x14ac:dyDescent="0.3">
      <c r="A160" s="418" t="s">
        <v>1592</v>
      </c>
      <c r="B160" s="419" t="s">
        <v>1431</v>
      </c>
      <c r="C160" s="419" t="s">
        <v>1432</v>
      </c>
      <c r="D160" s="419" t="s">
        <v>1489</v>
      </c>
      <c r="E160" s="419" t="s">
        <v>1490</v>
      </c>
      <c r="F160" s="422">
        <v>19</v>
      </c>
      <c r="G160" s="422">
        <v>1919</v>
      </c>
      <c r="H160" s="422">
        <v>1</v>
      </c>
      <c r="I160" s="422">
        <v>101</v>
      </c>
      <c r="J160" s="422">
        <v>25</v>
      </c>
      <c r="K160" s="422">
        <v>2550</v>
      </c>
      <c r="L160" s="422">
        <v>1.3288170922355393</v>
      </c>
      <c r="M160" s="422">
        <v>102</v>
      </c>
      <c r="N160" s="422">
        <v>21</v>
      </c>
      <c r="O160" s="422">
        <v>2150</v>
      </c>
      <c r="P160" s="443">
        <v>1.1203751954142782</v>
      </c>
      <c r="Q160" s="423">
        <v>102.38095238095238</v>
      </c>
    </row>
    <row r="161" spans="1:17" ht="14.4" customHeight="1" x14ac:dyDescent="0.3">
      <c r="A161" s="418" t="s">
        <v>1592</v>
      </c>
      <c r="B161" s="419" t="s">
        <v>1431</v>
      </c>
      <c r="C161" s="419" t="s">
        <v>1432</v>
      </c>
      <c r="D161" s="419" t="s">
        <v>1493</v>
      </c>
      <c r="E161" s="419" t="s">
        <v>1494</v>
      </c>
      <c r="F161" s="422">
        <v>468</v>
      </c>
      <c r="G161" s="422">
        <v>52416</v>
      </c>
      <c r="H161" s="422">
        <v>1</v>
      </c>
      <c r="I161" s="422">
        <v>112</v>
      </c>
      <c r="J161" s="422">
        <v>326</v>
      </c>
      <c r="K161" s="422">
        <v>36838</v>
      </c>
      <c r="L161" s="422">
        <v>0.7028006715506715</v>
      </c>
      <c r="M161" s="422">
        <v>113</v>
      </c>
      <c r="N161" s="422">
        <v>395</v>
      </c>
      <c r="O161" s="422">
        <v>45107</v>
      </c>
      <c r="P161" s="443">
        <v>0.86055784493284493</v>
      </c>
      <c r="Q161" s="423">
        <v>114.19493670886077</v>
      </c>
    </row>
    <row r="162" spans="1:17" ht="14.4" customHeight="1" x14ac:dyDescent="0.3">
      <c r="A162" s="418" t="s">
        <v>1592</v>
      </c>
      <c r="B162" s="419" t="s">
        <v>1431</v>
      </c>
      <c r="C162" s="419" t="s">
        <v>1432</v>
      </c>
      <c r="D162" s="419" t="s">
        <v>1495</v>
      </c>
      <c r="E162" s="419" t="s">
        <v>1496</v>
      </c>
      <c r="F162" s="422">
        <v>175</v>
      </c>
      <c r="G162" s="422">
        <v>14525</v>
      </c>
      <c r="H162" s="422">
        <v>1</v>
      </c>
      <c r="I162" s="422">
        <v>83</v>
      </c>
      <c r="J162" s="422">
        <v>228</v>
      </c>
      <c r="K162" s="422">
        <v>19152</v>
      </c>
      <c r="L162" s="422">
        <v>1.31855421686747</v>
      </c>
      <c r="M162" s="422">
        <v>84</v>
      </c>
      <c r="N162" s="422">
        <v>249</v>
      </c>
      <c r="O162" s="422">
        <v>21068</v>
      </c>
      <c r="P162" s="443">
        <v>1.4504647160068846</v>
      </c>
      <c r="Q162" s="423">
        <v>84.610441767068266</v>
      </c>
    </row>
    <row r="163" spans="1:17" ht="14.4" customHeight="1" x14ac:dyDescent="0.3">
      <c r="A163" s="418" t="s">
        <v>1592</v>
      </c>
      <c r="B163" s="419" t="s">
        <v>1431</v>
      </c>
      <c r="C163" s="419" t="s">
        <v>1432</v>
      </c>
      <c r="D163" s="419" t="s">
        <v>1497</v>
      </c>
      <c r="E163" s="419" t="s">
        <v>1498</v>
      </c>
      <c r="F163" s="422">
        <v>1</v>
      </c>
      <c r="G163" s="422">
        <v>95</v>
      </c>
      <c r="H163" s="422">
        <v>1</v>
      </c>
      <c r="I163" s="422">
        <v>95</v>
      </c>
      <c r="J163" s="422"/>
      <c r="K163" s="422"/>
      <c r="L163" s="422"/>
      <c r="M163" s="422"/>
      <c r="N163" s="422">
        <v>2</v>
      </c>
      <c r="O163" s="422">
        <v>194</v>
      </c>
      <c r="P163" s="443">
        <v>2.0421052631578949</v>
      </c>
      <c r="Q163" s="423">
        <v>97</v>
      </c>
    </row>
    <row r="164" spans="1:17" ht="14.4" customHeight="1" x14ac:dyDescent="0.3">
      <c r="A164" s="418" t="s">
        <v>1592</v>
      </c>
      <c r="B164" s="419" t="s">
        <v>1431</v>
      </c>
      <c r="C164" s="419" t="s">
        <v>1432</v>
      </c>
      <c r="D164" s="419" t="s">
        <v>1499</v>
      </c>
      <c r="E164" s="419" t="s">
        <v>1500</v>
      </c>
      <c r="F164" s="422">
        <v>30</v>
      </c>
      <c r="G164" s="422">
        <v>630</v>
      </c>
      <c r="H164" s="422">
        <v>1</v>
      </c>
      <c r="I164" s="422">
        <v>21</v>
      </c>
      <c r="J164" s="422">
        <v>15</v>
      </c>
      <c r="K164" s="422">
        <v>315</v>
      </c>
      <c r="L164" s="422">
        <v>0.5</v>
      </c>
      <c r="M164" s="422">
        <v>21</v>
      </c>
      <c r="N164" s="422">
        <v>40</v>
      </c>
      <c r="O164" s="422">
        <v>840</v>
      </c>
      <c r="P164" s="443">
        <v>1.3333333333333333</v>
      </c>
      <c r="Q164" s="423">
        <v>21</v>
      </c>
    </row>
    <row r="165" spans="1:17" ht="14.4" customHeight="1" x14ac:dyDescent="0.3">
      <c r="A165" s="418" t="s">
        <v>1592</v>
      </c>
      <c r="B165" s="419" t="s">
        <v>1431</v>
      </c>
      <c r="C165" s="419" t="s">
        <v>1432</v>
      </c>
      <c r="D165" s="419" t="s">
        <v>1501</v>
      </c>
      <c r="E165" s="419" t="s">
        <v>1502</v>
      </c>
      <c r="F165" s="422">
        <v>17</v>
      </c>
      <c r="G165" s="422">
        <v>8262</v>
      </c>
      <c r="H165" s="422">
        <v>1</v>
      </c>
      <c r="I165" s="422">
        <v>486</v>
      </c>
      <c r="J165" s="422">
        <v>38</v>
      </c>
      <c r="K165" s="422">
        <v>18468</v>
      </c>
      <c r="L165" s="422">
        <v>2.2352941176470589</v>
      </c>
      <c r="M165" s="422">
        <v>486</v>
      </c>
      <c r="N165" s="422">
        <v>16</v>
      </c>
      <c r="O165" s="422">
        <v>7781</v>
      </c>
      <c r="P165" s="443">
        <v>0.94178165093197774</v>
      </c>
      <c r="Q165" s="423">
        <v>486.3125</v>
      </c>
    </row>
    <row r="166" spans="1:17" ht="14.4" customHeight="1" x14ac:dyDescent="0.3">
      <c r="A166" s="418" t="s">
        <v>1592</v>
      </c>
      <c r="B166" s="419" t="s">
        <v>1431</v>
      </c>
      <c r="C166" s="419" t="s">
        <v>1432</v>
      </c>
      <c r="D166" s="419" t="s">
        <v>1509</v>
      </c>
      <c r="E166" s="419" t="s">
        <v>1510</v>
      </c>
      <c r="F166" s="422">
        <v>32</v>
      </c>
      <c r="G166" s="422">
        <v>1280</v>
      </c>
      <c r="H166" s="422">
        <v>1</v>
      </c>
      <c r="I166" s="422">
        <v>40</v>
      </c>
      <c r="J166" s="422">
        <v>39</v>
      </c>
      <c r="K166" s="422">
        <v>1560</v>
      </c>
      <c r="L166" s="422">
        <v>1.21875</v>
      </c>
      <c r="M166" s="422">
        <v>40</v>
      </c>
      <c r="N166" s="422">
        <v>36</v>
      </c>
      <c r="O166" s="422">
        <v>1465</v>
      </c>
      <c r="P166" s="443">
        <v>1.14453125</v>
      </c>
      <c r="Q166" s="423">
        <v>40.694444444444443</v>
      </c>
    </row>
    <row r="167" spans="1:17" ht="14.4" customHeight="1" x14ac:dyDescent="0.3">
      <c r="A167" s="418" t="s">
        <v>1592</v>
      </c>
      <c r="B167" s="419" t="s">
        <v>1431</v>
      </c>
      <c r="C167" s="419" t="s">
        <v>1432</v>
      </c>
      <c r="D167" s="419" t="s">
        <v>1517</v>
      </c>
      <c r="E167" s="419" t="s">
        <v>1518</v>
      </c>
      <c r="F167" s="422"/>
      <c r="G167" s="422"/>
      <c r="H167" s="422"/>
      <c r="I167" s="422"/>
      <c r="J167" s="422">
        <v>2</v>
      </c>
      <c r="K167" s="422">
        <v>430</v>
      </c>
      <c r="L167" s="422"/>
      <c r="M167" s="422">
        <v>215</v>
      </c>
      <c r="N167" s="422"/>
      <c r="O167" s="422"/>
      <c r="P167" s="443"/>
      <c r="Q167" s="423"/>
    </row>
    <row r="168" spans="1:17" ht="14.4" customHeight="1" x14ac:dyDescent="0.3">
      <c r="A168" s="418" t="s">
        <v>1592</v>
      </c>
      <c r="B168" s="419" t="s">
        <v>1431</v>
      </c>
      <c r="C168" s="419" t="s">
        <v>1432</v>
      </c>
      <c r="D168" s="419" t="s">
        <v>1521</v>
      </c>
      <c r="E168" s="419" t="s">
        <v>1522</v>
      </c>
      <c r="F168" s="422">
        <v>2</v>
      </c>
      <c r="G168" s="422">
        <v>4026</v>
      </c>
      <c r="H168" s="422">
        <v>1</v>
      </c>
      <c r="I168" s="422">
        <v>2013</v>
      </c>
      <c r="J168" s="422"/>
      <c r="K168" s="422"/>
      <c r="L168" s="422"/>
      <c r="M168" s="422"/>
      <c r="N168" s="422"/>
      <c r="O168" s="422"/>
      <c r="P168" s="443"/>
      <c r="Q168" s="423"/>
    </row>
    <row r="169" spans="1:17" ht="14.4" customHeight="1" x14ac:dyDescent="0.3">
      <c r="A169" s="418" t="s">
        <v>1592</v>
      </c>
      <c r="B169" s="419" t="s">
        <v>1431</v>
      </c>
      <c r="C169" s="419" t="s">
        <v>1432</v>
      </c>
      <c r="D169" s="419" t="s">
        <v>1525</v>
      </c>
      <c r="E169" s="419" t="s">
        <v>1526</v>
      </c>
      <c r="F169" s="422">
        <v>1</v>
      </c>
      <c r="G169" s="422">
        <v>961</v>
      </c>
      <c r="H169" s="422">
        <v>1</v>
      </c>
      <c r="I169" s="422">
        <v>961</v>
      </c>
      <c r="J169" s="422"/>
      <c r="K169" s="422"/>
      <c r="L169" s="422"/>
      <c r="M169" s="422"/>
      <c r="N169" s="422"/>
      <c r="O169" s="422"/>
      <c r="P169" s="443"/>
      <c r="Q169" s="423"/>
    </row>
    <row r="170" spans="1:17" ht="14.4" customHeight="1" x14ac:dyDescent="0.3">
      <c r="A170" s="418" t="s">
        <v>1592</v>
      </c>
      <c r="B170" s="419" t="s">
        <v>1431</v>
      </c>
      <c r="C170" s="419" t="s">
        <v>1432</v>
      </c>
      <c r="D170" s="419" t="s">
        <v>1529</v>
      </c>
      <c r="E170" s="419" t="s">
        <v>1530</v>
      </c>
      <c r="F170" s="422">
        <v>15</v>
      </c>
      <c r="G170" s="422">
        <v>7575</v>
      </c>
      <c r="H170" s="422">
        <v>1</v>
      </c>
      <c r="I170" s="422">
        <v>505</v>
      </c>
      <c r="J170" s="422">
        <v>13</v>
      </c>
      <c r="K170" s="422">
        <v>6578</v>
      </c>
      <c r="L170" s="422">
        <v>0.86838283828382834</v>
      </c>
      <c r="M170" s="422">
        <v>506</v>
      </c>
      <c r="N170" s="422">
        <v>11</v>
      </c>
      <c r="O170" s="422">
        <v>5570</v>
      </c>
      <c r="P170" s="443">
        <v>0.73531353135313526</v>
      </c>
      <c r="Q170" s="423">
        <v>506.36363636363637</v>
      </c>
    </row>
    <row r="171" spans="1:17" ht="14.4" customHeight="1" x14ac:dyDescent="0.3">
      <c r="A171" s="418" t="s">
        <v>1592</v>
      </c>
      <c r="B171" s="419" t="s">
        <v>1431</v>
      </c>
      <c r="C171" s="419" t="s">
        <v>1432</v>
      </c>
      <c r="D171" s="419" t="s">
        <v>1543</v>
      </c>
      <c r="E171" s="419" t="s">
        <v>1544</v>
      </c>
      <c r="F171" s="422">
        <v>2</v>
      </c>
      <c r="G171" s="422">
        <v>302</v>
      </c>
      <c r="H171" s="422">
        <v>1</v>
      </c>
      <c r="I171" s="422">
        <v>151</v>
      </c>
      <c r="J171" s="422"/>
      <c r="K171" s="422"/>
      <c r="L171" s="422"/>
      <c r="M171" s="422"/>
      <c r="N171" s="422"/>
      <c r="O171" s="422"/>
      <c r="P171" s="443"/>
      <c r="Q171" s="423"/>
    </row>
    <row r="172" spans="1:17" ht="14.4" customHeight="1" x14ac:dyDescent="0.3">
      <c r="A172" s="418" t="s">
        <v>1593</v>
      </c>
      <c r="B172" s="419" t="s">
        <v>1431</v>
      </c>
      <c r="C172" s="419" t="s">
        <v>1432</v>
      </c>
      <c r="D172" s="419" t="s">
        <v>1433</v>
      </c>
      <c r="E172" s="419" t="s">
        <v>1434</v>
      </c>
      <c r="F172" s="422">
        <v>702</v>
      </c>
      <c r="G172" s="422">
        <v>110916</v>
      </c>
      <c r="H172" s="422">
        <v>1</v>
      </c>
      <c r="I172" s="422">
        <v>158</v>
      </c>
      <c r="J172" s="422">
        <v>904</v>
      </c>
      <c r="K172" s="422">
        <v>143736</v>
      </c>
      <c r="L172" s="422">
        <v>1.2958995996970681</v>
      </c>
      <c r="M172" s="422">
        <v>159</v>
      </c>
      <c r="N172" s="422">
        <v>913</v>
      </c>
      <c r="O172" s="422">
        <v>145739</v>
      </c>
      <c r="P172" s="443">
        <v>1.3139583107937538</v>
      </c>
      <c r="Q172" s="423">
        <v>159.62650602409639</v>
      </c>
    </row>
    <row r="173" spans="1:17" ht="14.4" customHeight="1" x14ac:dyDescent="0.3">
      <c r="A173" s="418" t="s">
        <v>1593</v>
      </c>
      <c r="B173" s="419" t="s">
        <v>1431</v>
      </c>
      <c r="C173" s="419" t="s">
        <v>1432</v>
      </c>
      <c r="D173" s="419" t="s">
        <v>1447</v>
      </c>
      <c r="E173" s="419" t="s">
        <v>1448</v>
      </c>
      <c r="F173" s="422">
        <v>4</v>
      </c>
      <c r="G173" s="422">
        <v>4656</v>
      </c>
      <c r="H173" s="422">
        <v>1</v>
      </c>
      <c r="I173" s="422">
        <v>1164</v>
      </c>
      <c r="J173" s="422">
        <v>125</v>
      </c>
      <c r="K173" s="422">
        <v>145625</v>
      </c>
      <c r="L173" s="422">
        <v>31.2768470790378</v>
      </c>
      <c r="M173" s="422">
        <v>1165</v>
      </c>
      <c r="N173" s="422">
        <v>361</v>
      </c>
      <c r="O173" s="422">
        <v>421342</v>
      </c>
      <c r="P173" s="443">
        <v>90.494415807560131</v>
      </c>
      <c r="Q173" s="423">
        <v>1167.152354570637</v>
      </c>
    </row>
    <row r="174" spans="1:17" ht="14.4" customHeight="1" x14ac:dyDescent="0.3">
      <c r="A174" s="418" t="s">
        <v>1593</v>
      </c>
      <c r="B174" s="419" t="s">
        <v>1431</v>
      </c>
      <c r="C174" s="419" t="s">
        <v>1432</v>
      </c>
      <c r="D174" s="419" t="s">
        <v>1451</v>
      </c>
      <c r="E174" s="419" t="s">
        <v>1452</v>
      </c>
      <c r="F174" s="422">
        <v>389</v>
      </c>
      <c r="G174" s="422">
        <v>15171</v>
      </c>
      <c r="H174" s="422">
        <v>1</v>
      </c>
      <c r="I174" s="422">
        <v>39</v>
      </c>
      <c r="J174" s="422">
        <v>391</v>
      </c>
      <c r="K174" s="422">
        <v>15249</v>
      </c>
      <c r="L174" s="422">
        <v>1.0051413881748072</v>
      </c>
      <c r="M174" s="422">
        <v>39</v>
      </c>
      <c r="N174" s="422">
        <v>414</v>
      </c>
      <c r="O174" s="422">
        <v>16384</v>
      </c>
      <c r="P174" s="443">
        <v>1.079955177641553</v>
      </c>
      <c r="Q174" s="423">
        <v>39.574879227053138</v>
      </c>
    </row>
    <row r="175" spans="1:17" ht="14.4" customHeight="1" x14ac:dyDescent="0.3">
      <c r="A175" s="418" t="s">
        <v>1593</v>
      </c>
      <c r="B175" s="419" t="s">
        <v>1431</v>
      </c>
      <c r="C175" s="419" t="s">
        <v>1432</v>
      </c>
      <c r="D175" s="419" t="s">
        <v>1455</v>
      </c>
      <c r="E175" s="419" t="s">
        <v>1456</v>
      </c>
      <c r="F175" s="422">
        <v>4</v>
      </c>
      <c r="G175" s="422">
        <v>1528</v>
      </c>
      <c r="H175" s="422">
        <v>1</v>
      </c>
      <c r="I175" s="422">
        <v>382</v>
      </c>
      <c r="J175" s="422">
        <v>11</v>
      </c>
      <c r="K175" s="422">
        <v>4202</v>
      </c>
      <c r="L175" s="422">
        <v>2.75</v>
      </c>
      <c r="M175" s="422">
        <v>382</v>
      </c>
      <c r="N175" s="422">
        <v>27</v>
      </c>
      <c r="O175" s="422">
        <v>10332</v>
      </c>
      <c r="P175" s="443">
        <v>6.7617801047120416</v>
      </c>
      <c r="Q175" s="423">
        <v>382.66666666666669</v>
      </c>
    </row>
    <row r="176" spans="1:17" ht="14.4" customHeight="1" x14ac:dyDescent="0.3">
      <c r="A176" s="418" t="s">
        <v>1593</v>
      </c>
      <c r="B176" s="419" t="s">
        <v>1431</v>
      </c>
      <c r="C176" s="419" t="s">
        <v>1432</v>
      </c>
      <c r="D176" s="419" t="s">
        <v>1457</v>
      </c>
      <c r="E176" s="419" t="s">
        <v>1458</v>
      </c>
      <c r="F176" s="422"/>
      <c r="G176" s="422"/>
      <c r="H176" s="422"/>
      <c r="I176" s="422"/>
      <c r="J176" s="422">
        <v>2</v>
      </c>
      <c r="K176" s="422">
        <v>74</v>
      </c>
      <c r="L176" s="422"/>
      <c r="M176" s="422">
        <v>37</v>
      </c>
      <c r="N176" s="422">
        <v>14</v>
      </c>
      <c r="O176" s="422">
        <v>518</v>
      </c>
      <c r="P176" s="443"/>
      <c r="Q176" s="423">
        <v>37</v>
      </c>
    </row>
    <row r="177" spans="1:17" ht="14.4" customHeight="1" x14ac:dyDescent="0.3">
      <c r="A177" s="418" t="s">
        <v>1593</v>
      </c>
      <c r="B177" s="419" t="s">
        <v>1431</v>
      </c>
      <c r="C177" s="419" t="s">
        <v>1432</v>
      </c>
      <c r="D177" s="419" t="s">
        <v>1461</v>
      </c>
      <c r="E177" s="419" t="s">
        <v>1462</v>
      </c>
      <c r="F177" s="422">
        <v>48</v>
      </c>
      <c r="G177" s="422">
        <v>21312</v>
      </c>
      <c r="H177" s="422">
        <v>1</v>
      </c>
      <c r="I177" s="422">
        <v>444</v>
      </c>
      <c r="J177" s="422">
        <v>57</v>
      </c>
      <c r="K177" s="422">
        <v>25308</v>
      </c>
      <c r="L177" s="422">
        <v>1.1875</v>
      </c>
      <c r="M177" s="422">
        <v>444</v>
      </c>
      <c r="N177" s="422">
        <v>51</v>
      </c>
      <c r="O177" s="422">
        <v>22680</v>
      </c>
      <c r="P177" s="443">
        <v>1.0641891891891893</v>
      </c>
      <c r="Q177" s="423">
        <v>444.70588235294116</v>
      </c>
    </row>
    <row r="178" spans="1:17" ht="14.4" customHeight="1" x14ac:dyDescent="0.3">
      <c r="A178" s="418" t="s">
        <v>1593</v>
      </c>
      <c r="B178" s="419" t="s">
        <v>1431</v>
      </c>
      <c r="C178" s="419" t="s">
        <v>1432</v>
      </c>
      <c r="D178" s="419" t="s">
        <v>1463</v>
      </c>
      <c r="E178" s="419" t="s">
        <v>1464</v>
      </c>
      <c r="F178" s="422">
        <v>77</v>
      </c>
      <c r="G178" s="422">
        <v>3080</v>
      </c>
      <c r="H178" s="422">
        <v>1</v>
      </c>
      <c r="I178" s="422">
        <v>40</v>
      </c>
      <c r="J178" s="422">
        <v>90</v>
      </c>
      <c r="K178" s="422">
        <v>3690</v>
      </c>
      <c r="L178" s="422">
        <v>1.198051948051948</v>
      </c>
      <c r="M178" s="422">
        <v>41</v>
      </c>
      <c r="N178" s="422">
        <v>122</v>
      </c>
      <c r="O178" s="422">
        <v>5002</v>
      </c>
      <c r="P178" s="443">
        <v>1.6240259740259739</v>
      </c>
      <c r="Q178" s="423">
        <v>41</v>
      </c>
    </row>
    <row r="179" spans="1:17" ht="14.4" customHeight="1" x14ac:dyDescent="0.3">
      <c r="A179" s="418" t="s">
        <v>1593</v>
      </c>
      <c r="B179" s="419" t="s">
        <v>1431</v>
      </c>
      <c r="C179" s="419" t="s">
        <v>1432</v>
      </c>
      <c r="D179" s="419" t="s">
        <v>1465</v>
      </c>
      <c r="E179" s="419" t="s">
        <v>1466</v>
      </c>
      <c r="F179" s="422">
        <v>18</v>
      </c>
      <c r="G179" s="422">
        <v>8820</v>
      </c>
      <c r="H179" s="422">
        <v>1</v>
      </c>
      <c r="I179" s="422">
        <v>490</v>
      </c>
      <c r="J179" s="422">
        <v>36</v>
      </c>
      <c r="K179" s="422">
        <v>17640</v>
      </c>
      <c r="L179" s="422">
        <v>2</v>
      </c>
      <c r="M179" s="422">
        <v>490</v>
      </c>
      <c r="N179" s="422">
        <v>58</v>
      </c>
      <c r="O179" s="422">
        <v>28450</v>
      </c>
      <c r="P179" s="443">
        <v>3.2256235827664401</v>
      </c>
      <c r="Q179" s="423">
        <v>490.51724137931035</v>
      </c>
    </row>
    <row r="180" spans="1:17" ht="14.4" customHeight="1" x14ac:dyDescent="0.3">
      <c r="A180" s="418" t="s">
        <v>1593</v>
      </c>
      <c r="B180" s="419" t="s">
        <v>1431</v>
      </c>
      <c r="C180" s="419" t="s">
        <v>1432</v>
      </c>
      <c r="D180" s="419" t="s">
        <v>1467</v>
      </c>
      <c r="E180" s="419" t="s">
        <v>1468</v>
      </c>
      <c r="F180" s="422">
        <v>119</v>
      </c>
      <c r="G180" s="422">
        <v>3689</v>
      </c>
      <c r="H180" s="422">
        <v>1</v>
      </c>
      <c r="I180" s="422">
        <v>31</v>
      </c>
      <c r="J180" s="422">
        <v>95</v>
      </c>
      <c r="K180" s="422">
        <v>2945</v>
      </c>
      <c r="L180" s="422">
        <v>0.79831932773109249</v>
      </c>
      <c r="M180" s="422">
        <v>31</v>
      </c>
      <c r="N180" s="422">
        <v>95</v>
      </c>
      <c r="O180" s="422">
        <v>2945</v>
      </c>
      <c r="P180" s="443">
        <v>0.79831932773109249</v>
      </c>
      <c r="Q180" s="423">
        <v>31</v>
      </c>
    </row>
    <row r="181" spans="1:17" ht="14.4" customHeight="1" x14ac:dyDescent="0.3">
      <c r="A181" s="418" t="s">
        <v>1593</v>
      </c>
      <c r="B181" s="419" t="s">
        <v>1431</v>
      </c>
      <c r="C181" s="419" t="s">
        <v>1432</v>
      </c>
      <c r="D181" s="419" t="s">
        <v>1471</v>
      </c>
      <c r="E181" s="419" t="s">
        <v>1472</v>
      </c>
      <c r="F181" s="422">
        <v>3</v>
      </c>
      <c r="G181" s="422">
        <v>612</v>
      </c>
      <c r="H181" s="422">
        <v>1</v>
      </c>
      <c r="I181" s="422">
        <v>204</v>
      </c>
      <c r="J181" s="422">
        <v>4</v>
      </c>
      <c r="K181" s="422">
        <v>820</v>
      </c>
      <c r="L181" s="422">
        <v>1.3398692810457515</v>
      </c>
      <c r="M181" s="422">
        <v>205</v>
      </c>
      <c r="N181" s="422">
        <v>5</v>
      </c>
      <c r="O181" s="422">
        <v>1029</v>
      </c>
      <c r="P181" s="443">
        <v>1.6813725490196079</v>
      </c>
      <c r="Q181" s="423">
        <v>205.8</v>
      </c>
    </row>
    <row r="182" spans="1:17" ht="14.4" customHeight="1" x14ac:dyDescent="0.3">
      <c r="A182" s="418" t="s">
        <v>1593</v>
      </c>
      <c r="B182" s="419" t="s">
        <v>1431</v>
      </c>
      <c r="C182" s="419" t="s">
        <v>1432</v>
      </c>
      <c r="D182" s="419" t="s">
        <v>1473</v>
      </c>
      <c r="E182" s="419" t="s">
        <v>1474</v>
      </c>
      <c r="F182" s="422">
        <v>3</v>
      </c>
      <c r="G182" s="422">
        <v>1128</v>
      </c>
      <c r="H182" s="422">
        <v>1</v>
      </c>
      <c r="I182" s="422">
        <v>376</v>
      </c>
      <c r="J182" s="422">
        <v>5</v>
      </c>
      <c r="K182" s="422">
        <v>1885</v>
      </c>
      <c r="L182" s="422">
        <v>1.6710992907801419</v>
      </c>
      <c r="M182" s="422">
        <v>377</v>
      </c>
      <c r="N182" s="422">
        <v>6</v>
      </c>
      <c r="O182" s="422">
        <v>2274</v>
      </c>
      <c r="P182" s="443">
        <v>2.0159574468085109</v>
      </c>
      <c r="Q182" s="423">
        <v>379</v>
      </c>
    </row>
    <row r="183" spans="1:17" ht="14.4" customHeight="1" x14ac:dyDescent="0.3">
      <c r="A183" s="418" t="s">
        <v>1593</v>
      </c>
      <c r="B183" s="419" t="s">
        <v>1431</v>
      </c>
      <c r="C183" s="419" t="s">
        <v>1432</v>
      </c>
      <c r="D183" s="419" t="s">
        <v>1485</v>
      </c>
      <c r="E183" s="419" t="s">
        <v>1486</v>
      </c>
      <c r="F183" s="422">
        <v>240</v>
      </c>
      <c r="G183" s="422">
        <v>3840</v>
      </c>
      <c r="H183" s="422">
        <v>1</v>
      </c>
      <c r="I183" s="422">
        <v>16</v>
      </c>
      <c r="J183" s="422">
        <v>331</v>
      </c>
      <c r="K183" s="422">
        <v>5296</v>
      </c>
      <c r="L183" s="422">
        <v>1.3791666666666667</v>
      </c>
      <c r="M183" s="422">
        <v>16</v>
      </c>
      <c r="N183" s="422">
        <v>425</v>
      </c>
      <c r="O183" s="422">
        <v>6800</v>
      </c>
      <c r="P183" s="443">
        <v>1.7708333333333333</v>
      </c>
      <c r="Q183" s="423">
        <v>16</v>
      </c>
    </row>
    <row r="184" spans="1:17" ht="14.4" customHeight="1" x14ac:dyDescent="0.3">
      <c r="A184" s="418" t="s">
        <v>1593</v>
      </c>
      <c r="B184" s="419" t="s">
        <v>1431</v>
      </c>
      <c r="C184" s="419" t="s">
        <v>1432</v>
      </c>
      <c r="D184" s="419" t="s">
        <v>1487</v>
      </c>
      <c r="E184" s="419" t="s">
        <v>1488</v>
      </c>
      <c r="F184" s="422">
        <v>257</v>
      </c>
      <c r="G184" s="422">
        <v>33667</v>
      </c>
      <c r="H184" s="422">
        <v>1</v>
      </c>
      <c r="I184" s="422">
        <v>131</v>
      </c>
      <c r="J184" s="422">
        <v>104</v>
      </c>
      <c r="K184" s="422">
        <v>13832</v>
      </c>
      <c r="L184" s="422">
        <v>0.41084741735230346</v>
      </c>
      <c r="M184" s="422">
        <v>133</v>
      </c>
      <c r="N184" s="422">
        <v>229</v>
      </c>
      <c r="O184" s="422">
        <v>30717</v>
      </c>
      <c r="P184" s="443">
        <v>0.91237710517717652</v>
      </c>
      <c r="Q184" s="423">
        <v>134.13537117903931</v>
      </c>
    </row>
    <row r="185" spans="1:17" ht="14.4" customHeight="1" x14ac:dyDescent="0.3">
      <c r="A185" s="418" t="s">
        <v>1593</v>
      </c>
      <c r="B185" s="419" t="s">
        <v>1431</v>
      </c>
      <c r="C185" s="419" t="s">
        <v>1432</v>
      </c>
      <c r="D185" s="419" t="s">
        <v>1489</v>
      </c>
      <c r="E185" s="419" t="s">
        <v>1490</v>
      </c>
      <c r="F185" s="422">
        <v>192</v>
      </c>
      <c r="G185" s="422">
        <v>19392</v>
      </c>
      <c r="H185" s="422">
        <v>1</v>
      </c>
      <c r="I185" s="422">
        <v>101</v>
      </c>
      <c r="J185" s="422">
        <v>145</v>
      </c>
      <c r="K185" s="422">
        <v>14790</v>
      </c>
      <c r="L185" s="422">
        <v>0.76268564356435642</v>
      </c>
      <c r="M185" s="422">
        <v>102</v>
      </c>
      <c r="N185" s="422">
        <v>193</v>
      </c>
      <c r="O185" s="422">
        <v>19790</v>
      </c>
      <c r="P185" s="443">
        <v>1.0205239273927393</v>
      </c>
      <c r="Q185" s="423">
        <v>102.53886010362694</v>
      </c>
    </row>
    <row r="186" spans="1:17" ht="14.4" customHeight="1" x14ac:dyDescent="0.3">
      <c r="A186" s="418" t="s">
        <v>1593</v>
      </c>
      <c r="B186" s="419" t="s">
        <v>1431</v>
      </c>
      <c r="C186" s="419" t="s">
        <v>1432</v>
      </c>
      <c r="D186" s="419" t="s">
        <v>1493</v>
      </c>
      <c r="E186" s="419" t="s">
        <v>1494</v>
      </c>
      <c r="F186" s="422">
        <v>1159</v>
      </c>
      <c r="G186" s="422">
        <v>129808</v>
      </c>
      <c r="H186" s="422">
        <v>1</v>
      </c>
      <c r="I186" s="422">
        <v>112</v>
      </c>
      <c r="J186" s="422">
        <v>1312</v>
      </c>
      <c r="K186" s="422">
        <v>148256</v>
      </c>
      <c r="L186" s="422">
        <v>1.1421175890546038</v>
      </c>
      <c r="M186" s="422">
        <v>113</v>
      </c>
      <c r="N186" s="422">
        <v>1453</v>
      </c>
      <c r="O186" s="422">
        <v>166117</v>
      </c>
      <c r="P186" s="443">
        <v>1.2797131147540983</v>
      </c>
      <c r="Q186" s="423">
        <v>114.32690984170681</v>
      </c>
    </row>
    <row r="187" spans="1:17" ht="14.4" customHeight="1" x14ac:dyDescent="0.3">
      <c r="A187" s="418" t="s">
        <v>1593</v>
      </c>
      <c r="B187" s="419" t="s">
        <v>1431</v>
      </c>
      <c r="C187" s="419" t="s">
        <v>1432</v>
      </c>
      <c r="D187" s="419" t="s">
        <v>1495</v>
      </c>
      <c r="E187" s="419" t="s">
        <v>1496</v>
      </c>
      <c r="F187" s="422">
        <v>462</v>
      </c>
      <c r="G187" s="422">
        <v>38346</v>
      </c>
      <c r="H187" s="422">
        <v>1</v>
      </c>
      <c r="I187" s="422">
        <v>83</v>
      </c>
      <c r="J187" s="422">
        <v>594</v>
      </c>
      <c r="K187" s="422">
        <v>49896</v>
      </c>
      <c r="L187" s="422">
        <v>1.3012048192771084</v>
      </c>
      <c r="M187" s="422">
        <v>84</v>
      </c>
      <c r="N187" s="422">
        <v>574</v>
      </c>
      <c r="O187" s="422">
        <v>48557</v>
      </c>
      <c r="P187" s="443">
        <v>1.266285922912429</v>
      </c>
      <c r="Q187" s="423">
        <v>84.594076655052262</v>
      </c>
    </row>
    <row r="188" spans="1:17" ht="14.4" customHeight="1" x14ac:dyDescent="0.3">
      <c r="A188" s="418" t="s">
        <v>1593</v>
      </c>
      <c r="B188" s="419" t="s">
        <v>1431</v>
      </c>
      <c r="C188" s="419" t="s">
        <v>1432</v>
      </c>
      <c r="D188" s="419" t="s">
        <v>1497</v>
      </c>
      <c r="E188" s="419" t="s">
        <v>1498</v>
      </c>
      <c r="F188" s="422"/>
      <c r="G188" s="422"/>
      <c r="H188" s="422"/>
      <c r="I188" s="422"/>
      <c r="J188" s="422">
        <v>5</v>
      </c>
      <c r="K188" s="422">
        <v>480</v>
      </c>
      <c r="L188" s="422"/>
      <c r="M188" s="422">
        <v>96</v>
      </c>
      <c r="N188" s="422">
        <v>7</v>
      </c>
      <c r="O188" s="422">
        <v>679</v>
      </c>
      <c r="P188" s="443"/>
      <c r="Q188" s="423">
        <v>97</v>
      </c>
    </row>
    <row r="189" spans="1:17" ht="14.4" customHeight="1" x14ac:dyDescent="0.3">
      <c r="A189" s="418" t="s">
        <v>1593</v>
      </c>
      <c r="B189" s="419" t="s">
        <v>1431</v>
      </c>
      <c r="C189" s="419" t="s">
        <v>1432</v>
      </c>
      <c r="D189" s="419" t="s">
        <v>1499</v>
      </c>
      <c r="E189" s="419" t="s">
        <v>1500</v>
      </c>
      <c r="F189" s="422">
        <v>86</v>
      </c>
      <c r="G189" s="422">
        <v>1806</v>
      </c>
      <c r="H189" s="422">
        <v>1</v>
      </c>
      <c r="I189" s="422">
        <v>21</v>
      </c>
      <c r="J189" s="422">
        <v>132</v>
      </c>
      <c r="K189" s="422">
        <v>2772</v>
      </c>
      <c r="L189" s="422">
        <v>1.5348837209302326</v>
      </c>
      <c r="M189" s="422">
        <v>21</v>
      </c>
      <c r="N189" s="422">
        <v>102</v>
      </c>
      <c r="O189" s="422">
        <v>2142</v>
      </c>
      <c r="P189" s="443">
        <v>1.1860465116279071</v>
      </c>
      <c r="Q189" s="423">
        <v>21</v>
      </c>
    </row>
    <row r="190" spans="1:17" ht="14.4" customHeight="1" x14ac:dyDescent="0.3">
      <c r="A190" s="418" t="s">
        <v>1593</v>
      </c>
      <c r="B190" s="419" t="s">
        <v>1431</v>
      </c>
      <c r="C190" s="419" t="s">
        <v>1432</v>
      </c>
      <c r="D190" s="419" t="s">
        <v>1501</v>
      </c>
      <c r="E190" s="419" t="s">
        <v>1502</v>
      </c>
      <c r="F190" s="422">
        <v>171</v>
      </c>
      <c r="G190" s="422">
        <v>83106</v>
      </c>
      <c r="H190" s="422">
        <v>1</v>
      </c>
      <c r="I190" s="422">
        <v>486</v>
      </c>
      <c r="J190" s="422">
        <v>295</v>
      </c>
      <c r="K190" s="422">
        <v>143370</v>
      </c>
      <c r="L190" s="422">
        <v>1.7251461988304093</v>
      </c>
      <c r="M190" s="422">
        <v>486</v>
      </c>
      <c r="N190" s="422">
        <v>239</v>
      </c>
      <c r="O190" s="422">
        <v>116311</v>
      </c>
      <c r="P190" s="443">
        <v>1.3995499723245013</v>
      </c>
      <c r="Q190" s="423">
        <v>486.6569037656904</v>
      </c>
    </row>
    <row r="191" spans="1:17" ht="14.4" customHeight="1" x14ac:dyDescent="0.3">
      <c r="A191" s="418" t="s">
        <v>1593</v>
      </c>
      <c r="B191" s="419" t="s">
        <v>1431</v>
      </c>
      <c r="C191" s="419" t="s">
        <v>1432</v>
      </c>
      <c r="D191" s="419" t="s">
        <v>1509</v>
      </c>
      <c r="E191" s="419" t="s">
        <v>1510</v>
      </c>
      <c r="F191" s="422">
        <v>113</v>
      </c>
      <c r="G191" s="422">
        <v>4520</v>
      </c>
      <c r="H191" s="422">
        <v>1</v>
      </c>
      <c r="I191" s="422">
        <v>40</v>
      </c>
      <c r="J191" s="422">
        <v>140</v>
      </c>
      <c r="K191" s="422">
        <v>5600</v>
      </c>
      <c r="L191" s="422">
        <v>1.2389380530973451</v>
      </c>
      <c r="M191" s="422">
        <v>40</v>
      </c>
      <c r="N191" s="422">
        <v>141</v>
      </c>
      <c r="O191" s="422">
        <v>5721</v>
      </c>
      <c r="P191" s="443">
        <v>1.2657079646017699</v>
      </c>
      <c r="Q191" s="423">
        <v>40.574468085106382</v>
      </c>
    </row>
    <row r="192" spans="1:17" ht="14.4" customHeight="1" x14ac:dyDescent="0.3">
      <c r="A192" s="418" t="s">
        <v>1593</v>
      </c>
      <c r="B192" s="419" t="s">
        <v>1431</v>
      </c>
      <c r="C192" s="419" t="s">
        <v>1432</v>
      </c>
      <c r="D192" s="419" t="s">
        <v>1517</v>
      </c>
      <c r="E192" s="419" t="s">
        <v>1518</v>
      </c>
      <c r="F192" s="422">
        <v>7</v>
      </c>
      <c r="G192" s="422">
        <v>1498</v>
      </c>
      <c r="H192" s="422">
        <v>1</v>
      </c>
      <c r="I192" s="422">
        <v>214</v>
      </c>
      <c r="J192" s="422">
        <v>8</v>
      </c>
      <c r="K192" s="422">
        <v>1720</v>
      </c>
      <c r="L192" s="422">
        <v>1.1481975967957276</v>
      </c>
      <c r="M192" s="422">
        <v>215</v>
      </c>
      <c r="N192" s="422">
        <v>4</v>
      </c>
      <c r="O192" s="422">
        <v>872</v>
      </c>
      <c r="P192" s="443">
        <v>0.58210947930574097</v>
      </c>
      <c r="Q192" s="423">
        <v>218</v>
      </c>
    </row>
    <row r="193" spans="1:17" ht="14.4" customHeight="1" x14ac:dyDescent="0.3">
      <c r="A193" s="418" t="s">
        <v>1593</v>
      </c>
      <c r="B193" s="419" t="s">
        <v>1431</v>
      </c>
      <c r="C193" s="419" t="s">
        <v>1432</v>
      </c>
      <c r="D193" s="419" t="s">
        <v>1519</v>
      </c>
      <c r="E193" s="419" t="s">
        <v>1520</v>
      </c>
      <c r="F193" s="422">
        <v>1</v>
      </c>
      <c r="G193" s="422">
        <v>761</v>
      </c>
      <c r="H193" s="422">
        <v>1</v>
      </c>
      <c r="I193" s="422">
        <v>761</v>
      </c>
      <c r="J193" s="422">
        <v>1</v>
      </c>
      <c r="K193" s="422">
        <v>761</v>
      </c>
      <c r="L193" s="422">
        <v>1</v>
      </c>
      <c r="M193" s="422">
        <v>761</v>
      </c>
      <c r="N193" s="422"/>
      <c r="O193" s="422"/>
      <c r="P193" s="443"/>
      <c r="Q193" s="423"/>
    </row>
    <row r="194" spans="1:17" ht="14.4" customHeight="1" x14ac:dyDescent="0.3">
      <c r="A194" s="418" t="s">
        <v>1593</v>
      </c>
      <c r="B194" s="419" t="s">
        <v>1431</v>
      </c>
      <c r="C194" s="419" t="s">
        <v>1432</v>
      </c>
      <c r="D194" s="419" t="s">
        <v>1521</v>
      </c>
      <c r="E194" s="419" t="s">
        <v>1522</v>
      </c>
      <c r="F194" s="422">
        <v>2</v>
      </c>
      <c r="G194" s="422">
        <v>4026</v>
      </c>
      <c r="H194" s="422">
        <v>1</v>
      </c>
      <c r="I194" s="422">
        <v>2013</v>
      </c>
      <c r="J194" s="422"/>
      <c r="K194" s="422"/>
      <c r="L194" s="422"/>
      <c r="M194" s="422"/>
      <c r="N194" s="422">
        <v>1</v>
      </c>
      <c r="O194" s="422">
        <v>2059</v>
      </c>
      <c r="P194" s="443">
        <v>0.51142573273720815</v>
      </c>
      <c r="Q194" s="423">
        <v>2059</v>
      </c>
    </row>
    <row r="195" spans="1:17" ht="14.4" customHeight="1" x14ac:dyDescent="0.3">
      <c r="A195" s="418" t="s">
        <v>1593</v>
      </c>
      <c r="B195" s="419" t="s">
        <v>1431</v>
      </c>
      <c r="C195" s="419" t="s">
        <v>1432</v>
      </c>
      <c r="D195" s="419" t="s">
        <v>1523</v>
      </c>
      <c r="E195" s="419" t="s">
        <v>1524</v>
      </c>
      <c r="F195" s="422">
        <v>9</v>
      </c>
      <c r="G195" s="422">
        <v>5427</v>
      </c>
      <c r="H195" s="422">
        <v>1</v>
      </c>
      <c r="I195" s="422">
        <v>603</v>
      </c>
      <c r="J195" s="422">
        <v>13</v>
      </c>
      <c r="K195" s="422">
        <v>7852</v>
      </c>
      <c r="L195" s="422">
        <v>1.4468398747005713</v>
      </c>
      <c r="M195" s="422">
        <v>604</v>
      </c>
      <c r="N195" s="422">
        <v>23</v>
      </c>
      <c r="O195" s="422">
        <v>13940</v>
      </c>
      <c r="P195" s="443">
        <v>2.5686382900313247</v>
      </c>
      <c r="Q195" s="423">
        <v>606.08695652173913</v>
      </c>
    </row>
    <row r="196" spans="1:17" ht="14.4" customHeight="1" x14ac:dyDescent="0.3">
      <c r="A196" s="418" t="s">
        <v>1593</v>
      </c>
      <c r="B196" s="419" t="s">
        <v>1431</v>
      </c>
      <c r="C196" s="419" t="s">
        <v>1432</v>
      </c>
      <c r="D196" s="419" t="s">
        <v>1525</v>
      </c>
      <c r="E196" s="419" t="s">
        <v>1526</v>
      </c>
      <c r="F196" s="422"/>
      <c r="G196" s="422"/>
      <c r="H196" s="422"/>
      <c r="I196" s="422"/>
      <c r="J196" s="422"/>
      <c r="K196" s="422"/>
      <c r="L196" s="422"/>
      <c r="M196" s="422"/>
      <c r="N196" s="422">
        <v>1</v>
      </c>
      <c r="O196" s="422">
        <v>962</v>
      </c>
      <c r="P196" s="443"/>
      <c r="Q196" s="423">
        <v>962</v>
      </c>
    </row>
    <row r="197" spans="1:17" ht="14.4" customHeight="1" x14ac:dyDescent="0.3">
      <c r="A197" s="418" t="s">
        <v>1593</v>
      </c>
      <c r="B197" s="419" t="s">
        <v>1431</v>
      </c>
      <c r="C197" s="419" t="s">
        <v>1432</v>
      </c>
      <c r="D197" s="419" t="s">
        <v>1529</v>
      </c>
      <c r="E197" s="419" t="s">
        <v>1530</v>
      </c>
      <c r="F197" s="422">
        <v>88</v>
      </c>
      <c r="G197" s="422">
        <v>44440</v>
      </c>
      <c r="H197" s="422">
        <v>1</v>
      </c>
      <c r="I197" s="422">
        <v>505</v>
      </c>
      <c r="J197" s="422">
        <v>77</v>
      </c>
      <c r="K197" s="422">
        <v>38962</v>
      </c>
      <c r="L197" s="422">
        <v>0.87673267326732673</v>
      </c>
      <c r="M197" s="422">
        <v>506</v>
      </c>
      <c r="N197" s="422">
        <v>59</v>
      </c>
      <c r="O197" s="422">
        <v>29912</v>
      </c>
      <c r="P197" s="443">
        <v>0.67308730873087308</v>
      </c>
      <c r="Q197" s="423">
        <v>506.9830508474576</v>
      </c>
    </row>
    <row r="198" spans="1:17" ht="14.4" customHeight="1" x14ac:dyDescent="0.3">
      <c r="A198" s="418" t="s">
        <v>1593</v>
      </c>
      <c r="B198" s="419" t="s">
        <v>1431</v>
      </c>
      <c r="C198" s="419" t="s">
        <v>1432</v>
      </c>
      <c r="D198" s="419" t="s">
        <v>1543</v>
      </c>
      <c r="E198" s="419" t="s">
        <v>1544</v>
      </c>
      <c r="F198" s="422">
        <v>2</v>
      </c>
      <c r="G198" s="422">
        <v>302</v>
      </c>
      <c r="H198" s="422">
        <v>1</v>
      </c>
      <c r="I198" s="422">
        <v>151</v>
      </c>
      <c r="J198" s="422">
        <v>2</v>
      </c>
      <c r="K198" s="422">
        <v>304</v>
      </c>
      <c r="L198" s="422">
        <v>1.0066225165562914</v>
      </c>
      <c r="M198" s="422">
        <v>152</v>
      </c>
      <c r="N198" s="422"/>
      <c r="O198" s="422"/>
      <c r="P198" s="443"/>
      <c r="Q198" s="423"/>
    </row>
    <row r="199" spans="1:17" ht="14.4" customHeight="1" x14ac:dyDescent="0.3">
      <c r="A199" s="418" t="s">
        <v>1593</v>
      </c>
      <c r="B199" s="419" t="s">
        <v>1431</v>
      </c>
      <c r="C199" s="419" t="s">
        <v>1432</v>
      </c>
      <c r="D199" s="419" t="s">
        <v>1594</v>
      </c>
      <c r="E199" s="419" t="s">
        <v>1595</v>
      </c>
      <c r="F199" s="422">
        <v>4</v>
      </c>
      <c r="G199" s="422">
        <v>156</v>
      </c>
      <c r="H199" s="422">
        <v>1</v>
      </c>
      <c r="I199" s="422">
        <v>39</v>
      </c>
      <c r="J199" s="422"/>
      <c r="K199" s="422"/>
      <c r="L199" s="422"/>
      <c r="M199" s="422"/>
      <c r="N199" s="422"/>
      <c r="O199" s="422"/>
      <c r="P199" s="443"/>
      <c r="Q199" s="423"/>
    </row>
    <row r="200" spans="1:17" ht="14.4" customHeight="1" x14ac:dyDescent="0.3">
      <c r="A200" s="418" t="s">
        <v>1593</v>
      </c>
      <c r="B200" s="419" t="s">
        <v>1431</v>
      </c>
      <c r="C200" s="419" t="s">
        <v>1432</v>
      </c>
      <c r="D200" s="419" t="s">
        <v>1549</v>
      </c>
      <c r="E200" s="419" t="s">
        <v>1550</v>
      </c>
      <c r="F200" s="422">
        <v>2</v>
      </c>
      <c r="G200" s="422">
        <v>654</v>
      </c>
      <c r="H200" s="422">
        <v>1</v>
      </c>
      <c r="I200" s="422">
        <v>327</v>
      </c>
      <c r="J200" s="422">
        <v>3</v>
      </c>
      <c r="K200" s="422">
        <v>981</v>
      </c>
      <c r="L200" s="422">
        <v>1.5</v>
      </c>
      <c r="M200" s="422">
        <v>327</v>
      </c>
      <c r="N200" s="422">
        <v>2</v>
      </c>
      <c r="O200" s="422">
        <v>655</v>
      </c>
      <c r="P200" s="443">
        <v>1.0015290519877675</v>
      </c>
      <c r="Q200" s="423">
        <v>327.5</v>
      </c>
    </row>
    <row r="201" spans="1:17" ht="14.4" customHeight="1" x14ac:dyDescent="0.3">
      <c r="A201" s="418" t="s">
        <v>1596</v>
      </c>
      <c r="B201" s="419" t="s">
        <v>1431</v>
      </c>
      <c r="C201" s="419" t="s">
        <v>1432</v>
      </c>
      <c r="D201" s="419" t="s">
        <v>1433</v>
      </c>
      <c r="E201" s="419" t="s">
        <v>1434</v>
      </c>
      <c r="F201" s="422">
        <v>125</v>
      </c>
      <c r="G201" s="422">
        <v>19750</v>
      </c>
      <c r="H201" s="422">
        <v>1</v>
      </c>
      <c r="I201" s="422">
        <v>158</v>
      </c>
      <c r="J201" s="422">
        <v>167</v>
      </c>
      <c r="K201" s="422">
        <v>26553</v>
      </c>
      <c r="L201" s="422">
        <v>1.3444556962025316</v>
      </c>
      <c r="M201" s="422">
        <v>159</v>
      </c>
      <c r="N201" s="422">
        <v>166</v>
      </c>
      <c r="O201" s="422">
        <v>26502</v>
      </c>
      <c r="P201" s="443">
        <v>1.341873417721519</v>
      </c>
      <c r="Q201" s="423">
        <v>159.65060240963857</v>
      </c>
    </row>
    <row r="202" spans="1:17" ht="14.4" customHeight="1" x14ac:dyDescent="0.3">
      <c r="A202" s="418" t="s">
        <v>1596</v>
      </c>
      <c r="B202" s="419" t="s">
        <v>1431</v>
      </c>
      <c r="C202" s="419" t="s">
        <v>1432</v>
      </c>
      <c r="D202" s="419" t="s">
        <v>1447</v>
      </c>
      <c r="E202" s="419" t="s">
        <v>1448</v>
      </c>
      <c r="F202" s="422"/>
      <c r="G202" s="422"/>
      <c r="H202" s="422"/>
      <c r="I202" s="422"/>
      <c r="J202" s="422">
        <v>5</v>
      </c>
      <c r="K202" s="422">
        <v>5825</v>
      </c>
      <c r="L202" s="422"/>
      <c r="M202" s="422">
        <v>1165</v>
      </c>
      <c r="N202" s="422"/>
      <c r="O202" s="422"/>
      <c r="P202" s="443"/>
      <c r="Q202" s="423"/>
    </row>
    <row r="203" spans="1:17" ht="14.4" customHeight="1" x14ac:dyDescent="0.3">
      <c r="A203" s="418" t="s">
        <v>1596</v>
      </c>
      <c r="B203" s="419" t="s">
        <v>1431</v>
      </c>
      <c r="C203" s="419" t="s">
        <v>1432</v>
      </c>
      <c r="D203" s="419" t="s">
        <v>1451</v>
      </c>
      <c r="E203" s="419" t="s">
        <v>1452</v>
      </c>
      <c r="F203" s="422">
        <v>114</v>
      </c>
      <c r="G203" s="422">
        <v>4446</v>
      </c>
      <c r="H203" s="422">
        <v>1</v>
      </c>
      <c r="I203" s="422">
        <v>39</v>
      </c>
      <c r="J203" s="422">
        <v>130</v>
      </c>
      <c r="K203" s="422">
        <v>5070</v>
      </c>
      <c r="L203" s="422">
        <v>1.1403508771929824</v>
      </c>
      <c r="M203" s="422">
        <v>39</v>
      </c>
      <c r="N203" s="422">
        <v>139</v>
      </c>
      <c r="O203" s="422">
        <v>5519</v>
      </c>
      <c r="P203" s="443">
        <v>1.2413405308142149</v>
      </c>
      <c r="Q203" s="423">
        <v>39.705035971223019</v>
      </c>
    </row>
    <row r="204" spans="1:17" ht="14.4" customHeight="1" x14ac:dyDescent="0.3">
      <c r="A204" s="418" t="s">
        <v>1596</v>
      </c>
      <c r="B204" s="419" t="s">
        <v>1431</v>
      </c>
      <c r="C204" s="419" t="s">
        <v>1432</v>
      </c>
      <c r="D204" s="419" t="s">
        <v>1455</v>
      </c>
      <c r="E204" s="419" t="s">
        <v>1456</v>
      </c>
      <c r="F204" s="422">
        <v>10</v>
      </c>
      <c r="G204" s="422">
        <v>3820</v>
      </c>
      <c r="H204" s="422">
        <v>1</v>
      </c>
      <c r="I204" s="422">
        <v>382</v>
      </c>
      <c r="J204" s="422">
        <v>17</v>
      </c>
      <c r="K204" s="422">
        <v>6494</v>
      </c>
      <c r="L204" s="422">
        <v>1.7</v>
      </c>
      <c r="M204" s="422">
        <v>382</v>
      </c>
      <c r="N204" s="422">
        <v>25</v>
      </c>
      <c r="O204" s="422">
        <v>9566</v>
      </c>
      <c r="P204" s="443">
        <v>2.5041884816753925</v>
      </c>
      <c r="Q204" s="423">
        <v>382.64</v>
      </c>
    </row>
    <row r="205" spans="1:17" ht="14.4" customHeight="1" x14ac:dyDescent="0.3">
      <c r="A205" s="418" t="s">
        <v>1596</v>
      </c>
      <c r="B205" s="419" t="s">
        <v>1431</v>
      </c>
      <c r="C205" s="419" t="s">
        <v>1432</v>
      </c>
      <c r="D205" s="419" t="s">
        <v>1457</v>
      </c>
      <c r="E205" s="419" t="s">
        <v>1458</v>
      </c>
      <c r="F205" s="422">
        <v>6</v>
      </c>
      <c r="G205" s="422">
        <v>216</v>
      </c>
      <c r="H205" s="422">
        <v>1</v>
      </c>
      <c r="I205" s="422">
        <v>36</v>
      </c>
      <c r="J205" s="422"/>
      <c r="K205" s="422"/>
      <c r="L205" s="422"/>
      <c r="M205" s="422"/>
      <c r="N205" s="422">
        <v>10</v>
      </c>
      <c r="O205" s="422">
        <v>370</v>
      </c>
      <c r="P205" s="443">
        <v>1.712962962962963</v>
      </c>
      <c r="Q205" s="423">
        <v>37</v>
      </c>
    </row>
    <row r="206" spans="1:17" ht="14.4" customHeight="1" x14ac:dyDescent="0.3">
      <c r="A206" s="418" t="s">
        <v>1596</v>
      </c>
      <c r="B206" s="419" t="s">
        <v>1431</v>
      </c>
      <c r="C206" s="419" t="s">
        <v>1432</v>
      </c>
      <c r="D206" s="419" t="s">
        <v>1461</v>
      </c>
      <c r="E206" s="419" t="s">
        <v>1462</v>
      </c>
      <c r="F206" s="422">
        <v>14</v>
      </c>
      <c r="G206" s="422">
        <v>6216</v>
      </c>
      <c r="H206" s="422">
        <v>1</v>
      </c>
      <c r="I206" s="422">
        <v>444</v>
      </c>
      <c r="J206" s="422">
        <v>18</v>
      </c>
      <c r="K206" s="422">
        <v>7992</v>
      </c>
      <c r="L206" s="422">
        <v>1.2857142857142858</v>
      </c>
      <c r="M206" s="422">
        <v>444</v>
      </c>
      <c r="N206" s="422">
        <v>35</v>
      </c>
      <c r="O206" s="422">
        <v>15566</v>
      </c>
      <c r="P206" s="443">
        <v>2.5041827541827542</v>
      </c>
      <c r="Q206" s="423">
        <v>444.74285714285713</v>
      </c>
    </row>
    <row r="207" spans="1:17" ht="14.4" customHeight="1" x14ac:dyDescent="0.3">
      <c r="A207" s="418" t="s">
        <v>1596</v>
      </c>
      <c r="B207" s="419" t="s">
        <v>1431</v>
      </c>
      <c r="C207" s="419" t="s">
        <v>1432</v>
      </c>
      <c r="D207" s="419" t="s">
        <v>1463</v>
      </c>
      <c r="E207" s="419" t="s">
        <v>1464</v>
      </c>
      <c r="F207" s="422"/>
      <c r="G207" s="422"/>
      <c r="H207" s="422"/>
      <c r="I207" s="422"/>
      <c r="J207" s="422"/>
      <c r="K207" s="422"/>
      <c r="L207" s="422"/>
      <c r="M207" s="422"/>
      <c r="N207" s="422">
        <v>1</v>
      </c>
      <c r="O207" s="422">
        <v>41</v>
      </c>
      <c r="P207" s="443"/>
      <c r="Q207" s="423">
        <v>41</v>
      </c>
    </row>
    <row r="208" spans="1:17" ht="14.4" customHeight="1" x14ac:dyDescent="0.3">
      <c r="A208" s="418" t="s">
        <v>1596</v>
      </c>
      <c r="B208" s="419" t="s">
        <v>1431</v>
      </c>
      <c r="C208" s="419" t="s">
        <v>1432</v>
      </c>
      <c r="D208" s="419" t="s">
        <v>1465</v>
      </c>
      <c r="E208" s="419" t="s">
        <v>1466</v>
      </c>
      <c r="F208" s="422">
        <v>66</v>
      </c>
      <c r="G208" s="422">
        <v>32340</v>
      </c>
      <c r="H208" s="422">
        <v>1</v>
      </c>
      <c r="I208" s="422">
        <v>490</v>
      </c>
      <c r="J208" s="422">
        <v>104</v>
      </c>
      <c r="K208" s="422">
        <v>50960</v>
      </c>
      <c r="L208" s="422">
        <v>1.5757575757575757</v>
      </c>
      <c r="M208" s="422">
        <v>490</v>
      </c>
      <c r="N208" s="422">
        <v>95</v>
      </c>
      <c r="O208" s="422">
        <v>46625</v>
      </c>
      <c r="P208" s="443">
        <v>1.441713048855906</v>
      </c>
      <c r="Q208" s="423">
        <v>490.78947368421052</v>
      </c>
    </row>
    <row r="209" spans="1:17" ht="14.4" customHeight="1" x14ac:dyDescent="0.3">
      <c r="A209" s="418" t="s">
        <v>1596</v>
      </c>
      <c r="B209" s="419" t="s">
        <v>1431</v>
      </c>
      <c r="C209" s="419" t="s">
        <v>1432</v>
      </c>
      <c r="D209" s="419" t="s">
        <v>1467</v>
      </c>
      <c r="E209" s="419" t="s">
        <v>1468</v>
      </c>
      <c r="F209" s="422">
        <v>7</v>
      </c>
      <c r="G209" s="422">
        <v>217</v>
      </c>
      <c r="H209" s="422">
        <v>1</v>
      </c>
      <c r="I209" s="422">
        <v>31</v>
      </c>
      <c r="J209" s="422">
        <v>2</v>
      </c>
      <c r="K209" s="422">
        <v>62</v>
      </c>
      <c r="L209" s="422">
        <v>0.2857142857142857</v>
      </c>
      <c r="M209" s="422">
        <v>31</v>
      </c>
      <c r="N209" s="422">
        <v>5</v>
      </c>
      <c r="O209" s="422">
        <v>155</v>
      </c>
      <c r="P209" s="443">
        <v>0.7142857142857143</v>
      </c>
      <c r="Q209" s="423">
        <v>31</v>
      </c>
    </row>
    <row r="210" spans="1:17" ht="14.4" customHeight="1" x14ac:dyDescent="0.3">
      <c r="A210" s="418" t="s">
        <v>1596</v>
      </c>
      <c r="B210" s="419" t="s">
        <v>1431</v>
      </c>
      <c r="C210" s="419" t="s">
        <v>1432</v>
      </c>
      <c r="D210" s="419" t="s">
        <v>1471</v>
      </c>
      <c r="E210" s="419" t="s">
        <v>1472</v>
      </c>
      <c r="F210" s="422">
        <v>1</v>
      </c>
      <c r="G210" s="422">
        <v>204</v>
      </c>
      <c r="H210" s="422">
        <v>1</v>
      </c>
      <c r="I210" s="422">
        <v>204</v>
      </c>
      <c r="J210" s="422">
        <v>1</v>
      </c>
      <c r="K210" s="422">
        <v>205</v>
      </c>
      <c r="L210" s="422">
        <v>1.0049019607843137</v>
      </c>
      <c r="M210" s="422">
        <v>205</v>
      </c>
      <c r="N210" s="422">
        <v>2</v>
      </c>
      <c r="O210" s="422">
        <v>411</v>
      </c>
      <c r="P210" s="443">
        <v>2.0147058823529411</v>
      </c>
      <c r="Q210" s="423">
        <v>205.5</v>
      </c>
    </row>
    <row r="211" spans="1:17" ht="14.4" customHeight="1" x14ac:dyDescent="0.3">
      <c r="A211" s="418" t="s">
        <v>1596</v>
      </c>
      <c r="B211" s="419" t="s">
        <v>1431</v>
      </c>
      <c r="C211" s="419" t="s">
        <v>1432</v>
      </c>
      <c r="D211" s="419" t="s">
        <v>1473</v>
      </c>
      <c r="E211" s="419" t="s">
        <v>1474</v>
      </c>
      <c r="F211" s="422">
        <v>1</v>
      </c>
      <c r="G211" s="422">
        <v>376</v>
      </c>
      <c r="H211" s="422">
        <v>1</v>
      </c>
      <c r="I211" s="422">
        <v>376</v>
      </c>
      <c r="J211" s="422">
        <v>1</v>
      </c>
      <c r="K211" s="422">
        <v>377</v>
      </c>
      <c r="L211" s="422">
        <v>1.0026595744680851</v>
      </c>
      <c r="M211" s="422">
        <v>377</v>
      </c>
      <c r="N211" s="422">
        <v>2</v>
      </c>
      <c r="O211" s="422">
        <v>756</v>
      </c>
      <c r="P211" s="443">
        <v>2.0106382978723403</v>
      </c>
      <c r="Q211" s="423">
        <v>378</v>
      </c>
    </row>
    <row r="212" spans="1:17" ht="14.4" customHeight="1" x14ac:dyDescent="0.3">
      <c r="A212" s="418" t="s">
        <v>1596</v>
      </c>
      <c r="B212" s="419" t="s">
        <v>1431</v>
      </c>
      <c r="C212" s="419" t="s">
        <v>1432</v>
      </c>
      <c r="D212" s="419" t="s">
        <v>1475</v>
      </c>
      <c r="E212" s="419" t="s">
        <v>1476</v>
      </c>
      <c r="F212" s="422">
        <v>58</v>
      </c>
      <c r="G212" s="422">
        <v>13340</v>
      </c>
      <c r="H212" s="422">
        <v>1</v>
      </c>
      <c r="I212" s="422">
        <v>230</v>
      </c>
      <c r="J212" s="422">
        <v>98</v>
      </c>
      <c r="K212" s="422">
        <v>22638</v>
      </c>
      <c r="L212" s="422">
        <v>1.6970014992503748</v>
      </c>
      <c r="M212" s="422">
        <v>231</v>
      </c>
      <c r="N212" s="422">
        <v>73</v>
      </c>
      <c r="O212" s="422">
        <v>16997</v>
      </c>
      <c r="P212" s="443">
        <v>1.2741379310344827</v>
      </c>
      <c r="Q212" s="423">
        <v>232.83561643835617</v>
      </c>
    </row>
    <row r="213" spans="1:17" ht="14.4" customHeight="1" x14ac:dyDescent="0.3">
      <c r="A213" s="418" t="s">
        <v>1596</v>
      </c>
      <c r="B213" s="419" t="s">
        <v>1431</v>
      </c>
      <c r="C213" s="419" t="s">
        <v>1432</v>
      </c>
      <c r="D213" s="419" t="s">
        <v>1485</v>
      </c>
      <c r="E213" s="419" t="s">
        <v>1486</v>
      </c>
      <c r="F213" s="422">
        <v>102</v>
      </c>
      <c r="G213" s="422">
        <v>1632</v>
      </c>
      <c r="H213" s="422">
        <v>1</v>
      </c>
      <c r="I213" s="422">
        <v>16</v>
      </c>
      <c r="J213" s="422">
        <v>43</v>
      </c>
      <c r="K213" s="422">
        <v>688</v>
      </c>
      <c r="L213" s="422">
        <v>0.42156862745098039</v>
      </c>
      <c r="M213" s="422">
        <v>16</v>
      </c>
      <c r="N213" s="422">
        <v>72</v>
      </c>
      <c r="O213" s="422">
        <v>1152</v>
      </c>
      <c r="P213" s="443">
        <v>0.70588235294117652</v>
      </c>
      <c r="Q213" s="423">
        <v>16</v>
      </c>
    </row>
    <row r="214" spans="1:17" ht="14.4" customHeight="1" x14ac:dyDescent="0.3">
      <c r="A214" s="418" t="s">
        <v>1596</v>
      </c>
      <c r="B214" s="419" t="s">
        <v>1431</v>
      </c>
      <c r="C214" s="419" t="s">
        <v>1432</v>
      </c>
      <c r="D214" s="419" t="s">
        <v>1487</v>
      </c>
      <c r="E214" s="419" t="s">
        <v>1488</v>
      </c>
      <c r="F214" s="422">
        <v>1</v>
      </c>
      <c r="G214" s="422">
        <v>131</v>
      </c>
      <c r="H214" s="422">
        <v>1</v>
      </c>
      <c r="I214" s="422">
        <v>131</v>
      </c>
      <c r="J214" s="422"/>
      <c r="K214" s="422"/>
      <c r="L214" s="422"/>
      <c r="M214" s="422"/>
      <c r="N214" s="422">
        <v>1</v>
      </c>
      <c r="O214" s="422">
        <v>135</v>
      </c>
      <c r="P214" s="443">
        <v>1.0305343511450382</v>
      </c>
      <c r="Q214" s="423">
        <v>135</v>
      </c>
    </row>
    <row r="215" spans="1:17" ht="14.4" customHeight="1" x14ac:dyDescent="0.3">
      <c r="A215" s="418" t="s">
        <v>1596</v>
      </c>
      <c r="B215" s="419" t="s">
        <v>1431</v>
      </c>
      <c r="C215" s="419" t="s">
        <v>1432</v>
      </c>
      <c r="D215" s="419" t="s">
        <v>1489</v>
      </c>
      <c r="E215" s="419" t="s">
        <v>1490</v>
      </c>
      <c r="F215" s="422">
        <v>1</v>
      </c>
      <c r="G215" s="422">
        <v>101</v>
      </c>
      <c r="H215" s="422">
        <v>1</v>
      </c>
      <c r="I215" s="422">
        <v>101</v>
      </c>
      <c r="J215" s="422">
        <v>11</v>
      </c>
      <c r="K215" s="422">
        <v>1122</v>
      </c>
      <c r="L215" s="422">
        <v>11.108910891089108</v>
      </c>
      <c r="M215" s="422">
        <v>102</v>
      </c>
      <c r="N215" s="422">
        <v>8</v>
      </c>
      <c r="O215" s="422">
        <v>824</v>
      </c>
      <c r="P215" s="443">
        <v>8.1584158415841586</v>
      </c>
      <c r="Q215" s="423">
        <v>103</v>
      </c>
    </row>
    <row r="216" spans="1:17" ht="14.4" customHeight="1" x14ac:dyDescent="0.3">
      <c r="A216" s="418" t="s">
        <v>1596</v>
      </c>
      <c r="B216" s="419" t="s">
        <v>1431</v>
      </c>
      <c r="C216" s="419" t="s">
        <v>1432</v>
      </c>
      <c r="D216" s="419" t="s">
        <v>1493</v>
      </c>
      <c r="E216" s="419" t="s">
        <v>1494</v>
      </c>
      <c r="F216" s="422">
        <v>214</v>
      </c>
      <c r="G216" s="422">
        <v>23968</v>
      </c>
      <c r="H216" s="422">
        <v>1</v>
      </c>
      <c r="I216" s="422">
        <v>112</v>
      </c>
      <c r="J216" s="422">
        <v>292</v>
      </c>
      <c r="K216" s="422">
        <v>32996</v>
      </c>
      <c r="L216" s="422">
        <v>1.3766688918558077</v>
      </c>
      <c r="M216" s="422">
        <v>113</v>
      </c>
      <c r="N216" s="422">
        <v>314</v>
      </c>
      <c r="O216" s="422">
        <v>35880</v>
      </c>
      <c r="P216" s="443">
        <v>1.4969959946595461</v>
      </c>
      <c r="Q216" s="423">
        <v>114.26751592356688</v>
      </c>
    </row>
    <row r="217" spans="1:17" ht="14.4" customHeight="1" x14ac:dyDescent="0.3">
      <c r="A217" s="418" t="s">
        <v>1596</v>
      </c>
      <c r="B217" s="419" t="s">
        <v>1431</v>
      </c>
      <c r="C217" s="419" t="s">
        <v>1432</v>
      </c>
      <c r="D217" s="419" t="s">
        <v>1495</v>
      </c>
      <c r="E217" s="419" t="s">
        <v>1496</v>
      </c>
      <c r="F217" s="422">
        <v>19</v>
      </c>
      <c r="G217" s="422">
        <v>1577</v>
      </c>
      <c r="H217" s="422">
        <v>1</v>
      </c>
      <c r="I217" s="422">
        <v>83</v>
      </c>
      <c r="J217" s="422">
        <v>50</v>
      </c>
      <c r="K217" s="422">
        <v>4200</v>
      </c>
      <c r="L217" s="422">
        <v>2.6632847178186432</v>
      </c>
      <c r="M217" s="422">
        <v>84</v>
      </c>
      <c r="N217" s="422">
        <v>48</v>
      </c>
      <c r="O217" s="422">
        <v>4063</v>
      </c>
      <c r="P217" s="443">
        <v>2.5764109067850347</v>
      </c>
      <c r="Q217" s="423">
        <v>84.645833333333329</v>
      </c>
    </row>
    <row r="218" spans="1:17" ht="14.4" customHeight="1" x14ac:dyDescent="0.3">
      <c r="A218" s="418" t="s">
        <v>1596</v>
      </c>
      <c r="B218" s="419" t="s">
        <v>1431</v>
      </c>
      <c r="C218" s="419" t="s">
        <v>1432</v>
      </c>
      <c r="D218" s="419" t="s">
        <v>1497</v>
      </c>
      <c r="E218" s="419" t="s">
        <v>1498</v>
      </c>
      <c r="F218" s="422">
        <v>176</v>
      </c>
      <c r="G218" s="422">
        <v>16720</v>
      </c>
      <c r="H218" s="422">
        <v>1</v>
      </c>
      <c r="I218" s="422">
        <v>95</v>
      </c>
      <c r="J218" s="422">
        <v>251</v>
      </c>
      <c r="K218" s="422">
        <v>24096</v>
      </c>
      <c r="L218" s="422">
        <v>1.4411483253588517</v>
      </c>
      <c r="M218" s="422">
        <v>96</v>
      </c>
      <c r="N218" s="422">
        <v>261</v>
      </c>
      <c r="O218" s="422">
        <v>25240</v>
      </c>
      <c r="P218" s="443">
        <v>1.5095693779904307</v>
      </c>
      <c r="Q218" s="423">
        <v>96.70498084291188</v>
      </c>
    </row>
    <row r="219" spans="1:17" ht="14.4" customHeight="1" x14ac:dyDescent="0.3">
      <c r="A219" s="418" t="s">
        <v>1596</v>
      </c>
      <c r="B219" s="419" t="s">
        <v>1431</v>
      </c>
      <c r="C219" s="419" t="s">
        <v>1432</v>
      </c>
      <c r="D219" s="419" t="s">
        <v>1499</v>
      </c>
      <c r="E219" s="419" t="s">
        <v>1500</v>
      </c>
      <c r="F219" s="422">
        <v>8</v>
      </c>
      <c r="G219" s="422">
        <v>168</v>
      </c>
      <c r="H219" s="422">
        <v>1</v>
      </c>
      <c r="I219" s="422">
        <v>21</v>
      </c>
      <c r="J219" s="422">
        <v>13</v>
      </c>
      <c r="K219" s="422">
        <v>273</v>
      </c>
      <c r="L219" s="422">
        <v>1.625</v>
      </c>
      <c r="M219" s="422">
        <v>21</v>
      </c>
      <c r="N219" s="422">
        <v>26</v>
      </c>
      <c r="O219" s="422">
        <v>546</v>
      </c>
      <c r="P219" s="443">
        <v>3.25</v>
      </c>
      <c r="Q219" s="423">
        <v>21</v>
      </c>
    </row>
    <row r="220" spans="1:17" ht="14.4" customHeight="1" x14ac:dyDescent="0.3">
      <c r="A220" s="418" t="s">
        <v>1596</v>
      </c>
      <c r="B220" s="419" t="s">
        <v>1431</v>
      </c>
      <c r="C220" s="419" t="s">
        <v>1432</v>
      </c>
      <c r="D220" s="419" t="s">
        <v>1501</v>
      </c>
      <c r="E220" s="419" t="s">
        <v>1502</v>
      </c>
      <c r="F220" s="422">
        <v>47</v>
      </c>
      <c r="G220" s="422">
        <v>22842</v>
      </c>
      <c r="H220" s="422">
        <v>1</v>
      </c>
      <c r="I220" s="422">
        <v>486</v>
      </c>
      <c r="J220" s="422">
        <v>33</v>
      </c>
      <c r="K220" s="422">
        <v>16038</v>
      </c>
      <c r="L220" s="422">
        <v>0.7021276595744681</v>
      </c>
      <c r="M220" s="422">
        <v>486</v>
      </c>
      <c r="N220" s="422">
        <v>43</v>
      </c>
      <c r="O220" s="422">
        <v>20927</v>
      </c>
      <c r="P220" s="443">
        <v>0.9161632081253831</v>
      </c>
      <c r="Q220" s="423">
        <v>486.67441860465118</v>
      </c>
    </row>
    <row r="221" spans="1:17" ht="14.4" customHeight="1" x14ac:dyDescent="0.3">
      <c r="A221" s="418" t="s">
        <v>1596</v>
      </c>
      <c r="B221" s="419" t="s">
        <v>1431</v>
      </c>
      <c r="C221" s="419" t="s">
        <v>1432</v>
      </c>
      <c r="D221" s="419" t="s">
        <v>1509</v>
      </c>
      <c r="E221" s="419" t="s">
        <v>1510</v>
      </c>
      <c r="F221" s="422">
        <v>40</v>
      </c>
      <c r="G221" s="422">
        <v>1600</v>
      </c>
      <c r="H221" s="422">
        <v>1</v>
      </c>
      <c r="I221" s="422">
        <v>40</v>
      </c>
      <c r="J221" s="422">
        <v>66</v>
      </c>
      <c r="K221" s="422">
        <v>2640</v>
      </c>
      <c r="L221" s="422">
        <v>1.65</v>
      </c>
      <c r="M221" s="422">
        <v>40</v>
      </c>
      <c r="N221" s="422">
        <v>66</v>
      </c>
      <c r="O221" s="422">
        <v>2688</v>
      </c>
      <c r="P221" s="443">
        <v>1.68</v>
      </c>
      <c r="Q221" s="423">
        <v>40.727272727272727</v>
      </c>
    </row>
    <row r="222" spans="1:17" ht="14.4" customHeight="1" x14ac:dyDescent="0.3">
      <c r="A222" s="418" t="s">
        <v>1596</v>
      </c>
      <c r="B222" s="419" t="s">
        <v>1431</v>
      </c>
      <c r="C222" s="419" t="s">
        <v>1432</v>
      </c>
      <c r="D222" s="419" t="s">
        <v>1521</v>
      </c>
      <c r="E222" s="419" t="s">
        <v>1522</v>
      </c>
      <c r="F222" s="422"/>
      <c r="G222" s="422"/>
      <c r="H222" s="422"/>
      <c r="I222" s="422"/>
      <c r="J222" s="422"/>
      <c r="K222" s="422"/>
      <c r="L222" s="422"/>
      <c r="M222" s="422"/>
      <c r="N222" s="422">
        <v>1</v>
      </c>
      <c r="O222" s="422">
        <v>2059</v>
      </c>
      <c r="P222" s="443"/>
      <c r="Q222" s="423">
        <v>2059</v>
      </c>
    </row>
    <row r="223" spans="1:17" ht="14.4" customHeight="1" x14ac:dyDescent="0.3">
      <c r="A223" s="418" t="s">
        <v>1596</v>
      </c>
      <c r="B223" s="419" t="s">
        <v>1431</v>
      </c>
      <c r="C223" s="419" t="s">
        <v>1432</v>
      </c>
      <c r="D223" s="419" t="s">
        <v>1523</v>
      </c>
      <c r="E223" s="419" t="s">
        <v>1524</v>
      </c>
      <c r="F223" s="422">
        <v>2</v>
      </c>
      <c r="G223" s="422">
        <v>1206</v>
      </c>
      <c r="H223" s="422">
        <v>1</v>
      </c>
      <c r="I223" s="422">
        <v>603</v>
      </c>
      <c r="J223" s="422">
        <v>1</v>
      </c>
      <c r="K223" s="422">
        <v>604</v>
      </c>
      <c r="L223" s="422">
        <v>0.50082918739635163</v>
      </c>
      <c r="M223" s="422">
        <v>604</v>
      </c>
      <c r="N223" s="422">
        <v>4</v>
      </c>
      <c r="O223" s="422">
        <v>2422</v>
      </c>
      <c r="P223" s="443">
        <v>2.0082918739635156</v>
      </c>
      <c r="Q223" s="423">
        <v>605.5</v>
      </c>
    </row>
    <row r="224" spans="1:17" ht="14.4" customHeight="1" x14ac:dyDescent="0.3">
      <c r="A224" s="418" t="s">
        <v>1596</v>
      </c>
      <c r="B224" s="419" t="s">
        <v>1431</v>
      </c>
      <c r="C224" s="419" t="s">
        <v>1432</v>
      </c>
      <c r="D224" s="419" t="s">
        <v>1525</v>
      </c>
      <c r="E224" s="419" t="s">
        <v>1526</v>
      </c>
      <c r="F224" s="422">
        <v>2</v>
      </c>
      <c r="G224" s="422">
        <v>1922</v>
      </c>
      <c r="H224" s="422">
        <v>1</v>
      </c>
      <c r="I224" s="422">
        <v>961</v>
      </c>
      <c r="J224" s="422">
        <v>2</v>
      </c>
      <c r="K224" s="422">
        <v>1922</v>
      </c>
      <c r="L224" s="422">
        <v>1</v>
      </c>
      <c r="M224" s="422">
        <v>961</v>
      </c>
      <c r="N224" s="422">
        <v>6</v>
      </c>
      <c r="O224" s="422">
        <v>5771</v>
      </c>
      <c r="P224" s="443">
        <v>3.002601456815817</v>
      </c>
      <c r="Q224" s="423">
        <v>961.83333333333337</v>
      </c>
    </row>
    <row r="225" spans="1:17" ht="14.4" customHeight="1" x14ac:dyDescent="0.3">
      <c r="A225" s="418" t="s">
        <v>1596</v>
      </c>
      <c r="B225" s="419" t="s">
        <v>1431</v>
      </c>
      <c r="C225" s="419" t="s">
        <v>1432</v>
      </c>
      <c r="D225" s="419" t="s">
        <v>1529</v>
      </c>
      <c r="E225" s="419" t="s">
        <v>1530</v>
      </c>
      <c r="F225" s="422">
        <v>2</v>
      </c>
      <c r="G225" s="422">
        <v>1010</v>
      </c>
      <c r="H225" s="422">
        <v>1</v>
      </c>
      <c r="I225" s="422">
        <v>505</v>
      </c>
      <c r="J225" s="422"/>
      <c r="K225" s="422"/>
      <c r="L225" s="422"/>
      <c r="M225" s="422"/>
      <c r="N225" s="422"/>
      <c r="O225" s="422"/>
      <c r="P225" s="443"/>
      <c r="Q225" s="423"/>
    </row>
    <row r="226" spans="1:17" ht="14.4" customHeight="1" x14ac:dyDescent="0.3">
      <c r="A226" s="418" t="s">
        <v>1596</v>
      </c>
      <c r="B226" s="419" t="s">
        <v>1431</v>
      </c>
      <c r="C226" s="419" t="s">
        <v>1432</v>
      </c>
      <c r="D226" s="419" t="s">
        <v>1533</v>
      </c>
      <c r="E226" s="419" t="s">
        <v>1534</v>
      </c>
      <c r="F226" s="422">
        <v>1</v>
      </c>
      <c r="G226" s="422">
        <v>486</v>
      </c>
      <c r="H226" s="422">
        <v>1</v>
      </c>
      <c r="I226" s="422">
        <v>486</v>
      </c>
      <c r="J226" s="422"/>
      <c r="K226" s="422"/>
      <c r="L226" s="422"/>
      <c r="M226" s="422"/>
      <c r="N226" s="422"/>
      <c r="O226" s="422"/>
      <c r="P226" s="443"/>
      <c r="Q226" s="423"/>
    </row>
    <row r="227" spans="1:17" ht="14.4" customHeight="1" x14ac:dyDescent="0.3">
      <c r="A227" s="418" t="s">
        <v>1596</v>
      </c>
      <c r="B227" s="419" t="s">
        <v>1431</v>
      </c>
      <c r="C227" s="419" t="s">
        <v>1432</v>
      </c>
      <c r="D227" s="419" t="s">
        <v>1537</v>
      </c>
      <c r="E227" s="419" t="s">
        <v>1538</v>
      </c>
      <c r="F227" s="422">
        <v>58</v>
      </c>
      <c r="G227" s="422">
        <v>14152</v>
      </c>
      <c r="H227" s="422">
        <v>1</v>
      </c>
      <c r="I227" s="422">
        <v>244</v>
      </c>
      <c r="J227" s="422">
        <v>98</v>
      </c>
      <c r="K227" s="422">
        <v>24010</v>
      </c>
      <c r="L227" s="422">
        <v>1.6965799886941775</v>
      </c>
      <c r="M227" s="422">
        <v>245</v>
      </c>
      <c r="N227" s="422">
        <v>73</v>
      </c>
      <c r="O227" s="422">
        <v>18019</v>
      </c>
      <c r="P227" s="443">
        <v>1.2732475975127191</v>
      </c>
      <c r="Q227" s="423">
        <v>246.83561643835617</v>
      </c>
    </row>
    <row r="228" spans="1:17" ht="14.4" customHeight="1" x14ac:dyDescent="0.3">
      <c r="A228" s="418" t="s">
        <v>1596</v>
      </c>
      <c r="B228" s="419" t="s">
        <v>1431</v>
      </c>
      <c r="C228" s="419" t="s">
        <v>1432</v>
      </c>
      <c r="D228" s="419" t="s">
        <v>1543</v>
      </c>
      <c r="E228" s="419" t="s">
        <v>1544</v>
      </c>
      <c r="F228" s="422"/>
      <c r="G228" s="422"/>
      <c r="H228" s="422"/>
      <c r="I228" s="422"/>
      <c r="J228" s="422"/>
      <c r="K228" s="422"/>
      <c r="L228" s="422"/>
      <c r="M228" s="422"/>
      <c r="N228" s="422">
        <v>2</v>
      </c>
      <c r="O228" s="422">
        <v>304</v>
      </c>
      <c r="P228" s="443"/>
      <c r="Q228" s="423">
        <v>152</v>
      </c>
    </row>
    <row r="229" spans="1:17" ht="14.4" customHeight="1" x14ac:dyDescent="0.3">
      <c r="A229" s="418" t="s">
        <v>1597</v>
      </c>
      <c r="B229" s="419" t="s">
        <v>1431</v>
      </c>
      <c r="C229" s="419" t="s">
        <v>1432</v>
      </c>
      <c r="D229" s="419" t="s">
        <v>1433</v>
      </c>
      <c r="E229" s="419" t="s">
        <v>1434</v>
      </c>
      <c r="F229" s="422">
        <v>92</v>
      </c>
      <c r="G229" s="422">
        <v>14536</v>
      </c>
      <c r="H229" s="422">
        <v>1</v>
      </c>
      <c r="I229" s="422">
        <v>158</v>
      </c>
      <c r="J229" s="422">
        <v>136</v>
      </c>
      <c r="K229" s="422">
        <v>21624</v>
      </c>
      <c r="L229" s="422">
        <v>1.4876169510181618</v>
      </c>
      <c r="M229" s="422">
        <v>159</v>
      </c>
      <c r="N229" s="422">
        <v>119</v>
      </c>
      <c r="O229" s="422">
        <v>18982</v>
      </c>
      <c r="P229" s="443">
        <v>1.3058613098514034</v>
      </c>
      <c r="Q229" s="423">
        <v>159.51260504201682</v>
      </c>
    </row>
    <row r="230" spans="1:17" ht="14.4" customHeight="1" x14ac:dyDescent="0.3">
      <c r="A230" s="418" t="s">
        <v>1597</v>
      </c>
      <c r="B230" s="419" t="s">
        <v>1431</v>
      </c>
      <c r="C230" s="419" t="s">
        <v>1432</v>
      </c>
      <c r="D230" s="419" t="s">
        <v>1447</v>
      </c>
      <c r="E230" s="419" t="s">
        <v>1448</v>
      </c>
      <c r="F230" s="422"/>
      <c r="G230" s="422"/>
      <c r="H230" s="422"/>
      <c r="I230" s="422"/>
      <c r="J230" s="422">
        <v>13</v>
      </c>
      <c r="K230" s="422">
        <v>15145</v>
      </c>
      <c r="L230" s="422"/>
      <c r="M230" s="422">
        <v>1165</v>
      </c>
      <c r="N230" s="422">
        <v>20</v>
      </c>
      <c r="O230" s="422">
        <v>23327</v>
      </c>
      <c r="P230" s="443"/>
      <c r="Q230" s="423">
        <v>1166.3499999999999</v>
      </c>
    </row>
    <row r="231" spans="1:17" ht="14.4" customHeight="1" x14ac:dyDescent="0.3">
      <c r="A231" s="418" t="s">
        <v>1597</v>
      </c>
      <c r="B231" s="419" t="s">
        <v>1431</v>
      </c>
      <c r="C231" s="419" t="s">
        <v>1432</v>
      </c>
      <c r="D231" s="419" t="s">
        <v>1451</v>
      </c>
      <c r="E231" s="419" t="s">
        <v>1452</v>
      </c>
      <c r="F231" s="422">
        <v>2591</v>
      </c>
      <c r="G231" s="422">
        <v>101049</v>
      </c>
      <c r="H231" s="422">
        <v>1</v>
      </c>
      <c r="I231" s="422">
        <v>39</v>
      </c>
      <c r="J231" s="422">
        <v>2367</v>
      </c>
      <c r="K231" s="422">
        <v>92313</v>
      </c>
      <c r="L231" s="422">
        <v>0.91354689309147052</v>
      </c>
      <c r="M231" s="422">
        <v>39</v>
      </c>
      <c r="N231" s="422">
        <v>1559</v>
      </c>
      <c r="O231" s="422">
        <v>61887</v>
      </c>
      <c r="P231" s="443">
        <v>0.61244544725826089</v>
      </c>
      <c r="Q231" s="423">
        <v>39.696600384862094</v>
      </c>
    </row>
    <row r="232" spans="1:17" ht="14.4" customHeight="1" x14ac:dyDescent="0.3">
      <c r="A232" s="418" t="s">
        <v>1597</v>
      </c>
      <c r="B232" s="419" t="s">
        <v>1431</v>
      </c>
      <c r="C232" s="419" t="s">
        <v>1432</v>
      </c>
      <c r="D232" s="419" t="s">
        <v>1455</v>
      </c>
      <c r="E232" s="419" t="s">
        <v>1456</v>
      </c>
      <c r="F232" s="422"/>
      <c r="G232" s="422"/>
      <c r="H232" s="422"/>
      <c r="I232" s="422"/>
      <c r="J232" s="422">
        <v>4</v>
      </c>
      <c r="K232" s="422">
        <v>1528</v>
      </c>
      <c r="L232" s="422"/>
      <c r="M232" s="422">
        <v>382</v>
      </c>
      <c r="N232" s="422">
        <v>3</v>
      </c>
      <c r="O232" s="422">
        <v>1149</v>
      </c>
      <c r="P232" s="443"/>
      <c r="Q232" s="423">
        <v>383</v>
      </c>
    </row>
    <row r="233" spans="1:17" ht="14.4" customHeight="1" x14ac:dyDescent="0.3">
      <c r="A233" s="418" t="s">
        <v>1597</v>
      </c>
      <c r="B233" s="419" t="s">
        <v>1431</v>
      </c>
      <c r="C233" s="419" t="s">
        <v>1432</v>
      </c>
      <c r="D233" s="419" t="s">
        <v>1457</v>
      </c>
      <c r="E233" s="419" t="s">
        <v>1458</v>
      </c>
      <c r="F233" s="422">
        <v>24</v>
      </c>
      <c r="G233" s="422">
        <v>864</v>
      </c>
      <c r="H233" s="422">
        <v>1</v>
      </c>
      <c r="I233" s="422">
        <v>36</v>
      </c>
      <c r="J233" s="422">
        <v>4</v>
      </c>
      <c r="K233" s="422">
        <v>148</v>
      </c>
      <c r="L233" s="422">
        <v>0.17129629629629631</v>
      </c>
      <c r="M233" s="422">
        <v>37</v>
      </c>
      <c r="N233" s="422">
        <v>12</v>
      </c>
      <c r="O233" s="422">
        <v>444</v>
      </c>
      <c r="P233" s="443">
        <v>0.51388888888888884</v>
      </c>
      <c r="Q233" s="423">
        <v>37</v>
      </c>
    </row>
    <row r="234" spans="1:17" ht="14.4" customHeight="1" x14ac:dyDescent="0.3">
      <c r="A234" s="418" t="s">
        <v>1597</v>
      </c>
      <c r="B234" s="419" t="s">
        <v>1431</v>
      </c>
      <c r="C234" s="419" t="s">
        <v>1432</v>
      </c>
      <c r="D234" s="419" t="s">
        <v>1461</v>
      </c>
      <c r="E234" s="419" t="s">
        <v>1462</v>
      </c>
      <c r="F234" s="422"/>
      <c r="G234" s="422"/>
      <c r="H234" s="422"/>
      <c r="I234" s="422"/>
      <c r="J234" s="422">
        <v>3</v>
      </c>
      <c r="K234" s="422">
        <v>1332</v>
      </c>
      <c r="L234" s="422"/>
      <c r="M234" s="422">
        <v>444</v>
      </c>
      <c r="N234" s="422">
        <v>3</v>
      </c>
      <c r="O234" s="422">
        <v>1335</v>
      </c>
      <c r="P234" s="443"/>
      <c r="Q234" s="423">
        <v>445</v>
      </c>
    </row>
    <row r="235" spans="1:17" ht="14.4" customHeight="1" x14ac:dyDescent="0.3">
      <c r="A235" s="418" t="s">
        <v>1597</v>
      </c>
      <c r="B235" s="419" t="s">
        <v>1431</v>
      </c>
      <c r="C235" s="419" t="s">
        <v>1432</v>
      </c>
      <c r="D235" s="419" t="s">
        <v>1465</v>
      </c>
      <c r="E235" s="419" t="s">
        <v>1466</v>
      </c>
      <c r="F235" s="422">
        <v>1</v>
      </c>
      <c r="G235" s="422">
        <v>490</v>
      </c>
      <c r="H235" s="422">
        <v>1</v>
      </c>
      <c r="I235" s="422">
        <v>490</v>
      </c>
      <c r="J235" s="422">
        <v>1</v>
      </c>
      <c r="K235" s="422">
        <v>490</v>
      </c>
      <c r="L235" s="422">
        <v>1</v>
      </c>
      <c r="M235" s="422">
        <v>490</v>
      </c>
      <c r="N235" s="422">
        <v>1</v>
      </c>
      <c r="O235" s="422">
        <v>491</v>
      </c>
      <c r="P235" s="443">
        <v>1.0020408163265306</v>
      </c>
      <c r="Q235" s="423">
        <v>491</v>
      </c>
    </row>
    <row r="236" spans="1:17" ht="14.4" customHeight="1" x14ac:dyDescent="0.3">
      <c r="A236" s="418" t="s">
        <v>1597</v>
      </c>
      <c r="B236" s="419" t="s">
        <v>1431</v>
      </c>
      <c r="C236" s="419" t="s">
        <v>1432</v>
      </c>
      <c r="D236" s="419" t="s">
        <v>1467</v>
      </c>
      <c r="E236" s="419" t="s">
        <v>1468</v>
      </c>
      <c r="F236" s="422">
        <v>9</v>
      </c>
      <c r="G236" s="422">
        <v>279</v>
      </c>
      <c r="H236" s="422">
        <v>1</v>
      </c>
      <c r="I236" s="422">
        <v>31</v>
      </c>
      <c r="J236" s="422">
        <v>5</v>
      </c>
      <c r="K236" s="422">
        <v>155</v>
      </c>
      <c r="L236" s="422">
        <v>0.55555555555555558</v>
      </c>
      <c r="M236" s="422">
        <v>31</v>
      </c>
      <c r="N236" s="422">
        <v>5</v>
      </c>
      <c r="O236" s="422">
        <v>155</v>
      </c>
      <c r="P236" s="443">
        <v>0.55555555555555558</v>
      </c>
      <c r="Q236" s="423">
        <v>31</v>
      </c>
    </row>
    <row r="237" spans="1:17" ht="14.4" customHeight="1" x14ac:dyDescent="0.3">
      <c r="A237" s="418" t="s">
        <v>1597</v>
      </c>
      <c r="B237" s="419" t="s">
        <v>1431</v>
      </c>
      <c r="C237" s="419" t="s">
        <v>1432</v>
      </c>
      <c r="D237" s="419" t="s">
        <v>1475</v>
      </c>
      <c r="E237" s="419" t="s">
        <v>1476</v>
      </c>
      <c r="F237" s="422">
        <v>4</v>
      </c>
      <c r="G237" s="422">
        <v>920</v>
      </c>
      <c r="H237" s="422">
        <v>1</v>
      </c>
      <c r="I237" s="422">
        <v>230</v>
      </c>
      <c r="J237" s="422">
        <v>14</v>
      </c>
      <c r="K237" s="422">
        <v>3234</v>
      </c>
      <c r="L237" s="422">
        <v>3.5152173913043478</v>
      </c>
      <c r="M237" s="422">
        <v>231</v>
      </c>
      <c r="N237" s="422">
        <v>4</v>
      </c>
      <c r="O237" s="422">
        <v>926</v>
      </c>
      <c r="P237" s="443">
        <v>1.0065217391304349</v>
      </c>
      <c r="Q237" s="423">
        <v>231.5</v>
      </c>
    </row>
    <row r="238" spans="1:17" ht="14.4" customHeight="1" x14ac:dyDescent="0.3">
      <c r="A238" s="418" t="s">
        <v>1597</v>
      </c>
      <c r="B238" s="419" t="s">
        <v>1431</v>
      </c>
      <c r="C238" s="419" t="s">
        <v>1432</v>
      </c>
      <c r="D238" s="419" t="s">
        <v>1485</v>
      </c>
      <c r="E238" s="419" t="s">
        <v>1486</v>
      </c>
      <c r="F238" s="422">
        <v>54</v>
      </c>
      <c r="G238" s="422">
        <v>864</v>
      </c>
      <c r="H238" s="422">
        <v>1</v>
      </c>
      <c r="I238" s="422">
        <v>16</v>
      </c>
      <c r="J238" s="422">
        <v>39</v>
      </c>
      <c r="K238" s="422">
        <v>624</v>
      </c>
      <c r="L238" s="422">
        <v>0.72222222222222221</v>
      </c>
      <c r="M238" s="422">
        <v>16</v>
      </c>
      <c r="N238" s="422">
        <v>82</v>
      </c>
      <c r="O238" s="422">
        <v>1312</v>
      </c>
      <c r="P238" s="443">
        <v>1.5185185185185186</v>
      </c>
      <c r="Q238" s="423">
        <v>16</v>
      </c>
    </row>
    <row r="239" spans="1:17" ht="14.4" customHeight="1" x14ac:dyDescent="0.3">
      <c r="A239" s="418" t="s">
        <v>1597</v>
      </c>
      <c r="B239" s="419" t="s">
        <v>1431</v>
      </c>
      <c r="C239" s="419" t="s">
        <v>1432</v>
      </c>
      <c r="D239" s="419" t="s">
        <v>1487</v>
      </c>
      <c r="E239" s="419" t="s">
        <v>1488</v>
      </c>
      <c r="F239" s="422">
        <v>3</v>
      </c>
      <c r="G239" s="422">
        <v>393</v>
      </c>
      <c r="H239" s="422">
        <v>1</v>
      </c>
      <c r="I239" s="422">
        <v>131</v>
      </c>
      <c r="J239" s="422"/>
      <c r="K239" s="422"/>
      <c r="L239" s="422"/>
      <c r="M239" s="422"/>
      <c r="N239" s="422">
        <v>1</v>
      </c>
      <c r="O239" s="422">
        <v>133</v>
      </c>
      <c r="P239" s="443">
        <v>0.33842239185750639</v>
      </c>
      <c r="Q239" s="423">
        <v>133</v>
      </c>
    </row>
    <row r="240" spans="1:17" ht="14.4" customHeight="1" x14ac:dyDescent="0.3">
      <c r="A240" s="418" t="s">
        <v>1597</v>
      </c>
      <c r="B240" s="419" t="s">
        <v>1431</v>
      </c>
      <c r="C240" s="419" t="s">
        <v>1432</v>
      </c>
      <c r="D240" s="419" t="s">
        <v>1489</v>
      </c>
      <c r="E240" s="419" t="s">
        <v>1490</v>
      </c>
      <c r="F240" s="422">
        <v>8</v>
      </c>
      <c r="G240" s="422">
        <v>808</v>
      </c>
      <c r="H240" s="422">
        <v>1</v>
      </c>
      <c r="I240" s="422">
        <v>101</v>
      </c>
      <c r="J240" s="422">
        <v>14</v>
      </c>
      <c r="K240" s="422">
        <v>1428</v>
      </c>
      <c r="L240" s="422">
        <v>1.7673267326732673</v>
      </c>
      <c r="M240" s="422">
        <v>102</v>
      </c>
      <c r="N240" s="422">
        <v>7</v>
      </c>
      <c r="O240" s="422">
        <v>721</v>
      </c>
      <c r="P240" s="443">
        <v>0.89232673267326734</v>
      </c>
      <c r="Q240" s="423">
        <v>103</v>
      </c>
    </row>
    <row r="241" spans="1:17" ht="14.4" customHeight="1" x14ac:dyDescent="0.3">
      <c r="A241" s="418" t="s">
        <v>1597</v>
      </c>
      <c r="B241" s="419" t="s">
        <v>1431</v>
      </c>
      <c r="C241" s="419" t="s">
        <v>1432</v>
      </c>
      <c r="D241" s="419" t="s">
        <v>1493</v>
      </c>
      <c r="E241" s="419" t="s">
        <v>1494</v>
      </c>
      <c r="F241" s="422">
        <v>1545</v>
      </c>
      <c r="G241" s="422">
        <v>173040</v>
      </c>
      <c r="H241" s="422">
        <v>1</v>
      </c>
      <c r="I241" s="422">
        <v>112</v>
      </c>
      <c r="J241" s="422">
        <v>1299</v>
      </c>
      <c r="K241" s="422">
        <v>146787</v>
      </c>
      <c r="L241" s="422">
        <v>0.84828363384188632</v>
      </c>
      <c r="M241" s="422">
        <v>113</v>
      </c>
      <c r="N241" s="422">
        <v>1208</v>
      </c>
      <c r="O241" s="422">
        <v>138164</v>
      </c>
      <c r="P241" s="443">
        <v>0.79845122515025424</v>
      </c>
      <c r="Q241" s="423">
        <v>114.37417218543047</v>
      </c>
    </row>
    <row r="242" spans="1:17" ht="14.4" customHeight="1" x14ac:dyDescent="0.3">
      <c r="A242" s="418" t="s">
        <v>1597</v>
      </c>
      <c r="B242" s="419" t="s">
        <v>1431</v>
      </c>
      <c r="C242" s="419" t="s">
        <v>1432</v>
      </c>
      <c r="D242" s="419" t="s">
        <v>1495</v>
      </c>
      <c r="E242" s="419" t="s">
        <v>1496</v>
      </c>
      <c r="F242" s="422">
        <v>73</v>
      </c>
      <c r="G242" s="422">
        <v>6059</v>
      </c>
      <c r="H242" s="422">
        <v>1</v>
      </c>
      <c r="I242" s="422">
        <v>83</v>
      </c>
      <c r="J242" s="422">
        <v>80</v>
      </c>
      <c r="K242" s="422">
        <v>6720</v>
      </c>
      <c r="L242" s="422">
        <v>1.1090939098861199</v>
      </c>
      <c r="M242" s="422">
        <v>84</v>
      </c>
      <c r="N242" s="422">
        <v>74</v>
      </c>
      <c r="O242" s="422">
        <v>6267</v>
      </c>
      <c r="P242" s="443">
        <v>1.0343290972107608</v>
      </c>
      <c r="Q242" s="423">
        <v>84.689189189189193</v>
      </c>
    </row>
    <row r="243" spans="1:17" ht="14.4" customHeight="1" x14ac:dyDescent="0.3">
      <c r="A243" s="418" t="s">
        <v>1597</v>
      </c>
      <c r="B243" s="419" t="s">
        <v>1431</v>
      </c>
      <c r="C243" s="419" t="s">
        <v>1432</v>
      </c>
      <c r="D243" s="419" t="s">
        <v>1497</v>
      </c>
      <c r="E243" s="419" t="s">
        <v>1498</v>
      </c>
      <c r="F243" s="422">
        <v>16</v>
      </c>
      <c r="G243" s="422">
        <v>1520</v>
      </c>
      <c r="H243" s="422">
        <v>1</v>
      </c>
      <c r="I243" s="422">
        <v>95</v>
      </c>
      <c r="J243" s="422">
        <v>20</v>
      </c>
      <c r="K243" s="422">
        <v>1920</v>
      </c>
      <c r="L243" s="422">
        <v>1.263157894736842</v>
      </c>
      <c r="M243" s="422">
        <v>96</v>
      </c>
      <c r="N243" s="422">
        <v>10</v>
      </c>
      <c r="O243" s="422">
        <v>969</v>
      </c>
      <c r="P243" s="443">
        <v>0.63749999999999996</v>
      </c>
      <c r="Q243" s="423">
        <v>96.9</v>
      </c>
    </row>
    <row r="244" spans="1:17" ht="14.4" customHeight="1" x14ac:dyDescent="0.3">
      <c r="A244" s="418" t="s">
        <v>1597</v>
      </c>
      <c r="B244" s="419" t="s">
        <v>1431</v>
      </c>
      <c r="C244" s="419" t="s">
        <v>1432</v>
      </c>
      <c r="D244" s="419" t="s">
        <v>1499</v>
      </c>
      <c r="E244" s="419" t="s">
        <v>1500</v>
      </c>
      <c r="F244" s="422">
        <v>61</v>
      </c>
      <c r="G244" s="422">
        <v>1281</v>
      </c>
      <c r="H244" s="422">
        <v>1</v>
      </c>
      <c r="I244" s="422">
        <v>21</v>
      </c>
      <c r="J244" s="422">
        <v>76</v>
      </c>
      <c r="K244" s="422">
        <v>1596</v>
      </c>
      <c r="L244" s="422">
        <v>1.2459016393442623</v>
      </c>
      <c r="M244" s="422">
        <v>21</v>
      </c>
      <c r="N244" s="422">
        <v>171</v>
      </c>
      <c r="O244" s="422">
        <v>3591</v>
      </c>
      <c r="P244" s="443">
        <v>2.8032786885245899</v>
      </c>
      <c r="Q244" s="423">
        <v>21</v>
      </c>
    </row>
    <row r="245" spans="1:17" ht="14.4" customHeight="1" x14ac:dyDescent="0.3">
      <c r="A245" s="418" t="s">
        <v>1597</v>
      </c>
      <c r="B245" s="419" t="s">
        <v>1431</v>
      </c>
      <c r="C245" s="419" t="s">
        <v>1432</v>
      </c>
      <c r="D245" s="419" t="s">
        <v>1501</v>
      </c>
      <c r="E245" s="419" t="s">
        <v>1502</v>
      </c>
      <c r="F245" s="422">
        <v>102</v>
      </c>
      <c r="G245" s="422">
        <v>49572</v>
      </c>
      <c r="H245" s="422">
        <v>1</v>
      </c>
      <c r="I245" s="422">
        <v>486</v>
      </c>
      <c r="J245" s="422">
        <v>74</v>
      </c>
      <c r="K245" s="422">
        <v>35964</v>
      </c>
      <c r="L245" s="422">
        <v>0.72549019607843135</v>
      </c>
      <c r="M245" s="422">
        <v>486</v>
      </c>
      <c r="N245" s="422">
        <v>166</v>
      </c>
      <c r="O245" s="422">
        <v>80790</v>
      </c>
      <c r="P245" s="443">
        <v>1.629750665698378</v>
      </c>
      <c r="Q245" s="423">
        <v>486.68674698795184</v>
      </c>
    </row>
    <row r="246" spans="1:17" ht="14.4" customHeight="1" x14ac:dyDescent="0.3">
      <c r="A246" s="418" t="s">
        <v>1597</v>
      </c>
      <c r="B246" s="419" t="s">
        <v>1431</v>
      </c>
      <c r="C246" s="419" t="s">
        <v>1432</v>
      </c>
      <c r="D246" s="419" t="s">
        <v>1509</v>
      </c>
      <c r="E246" s="419" t="s">
        <v>1510</v>
      </c>
      <c r="F246" s="422">
        <v>80</v>
      </c>
      <c r="G246" s="422">
        <v>3200</v>
      </c>
      <c r="H246" s="422">
        <v>1</v>
      </c>
      <c r="I246" s="422">
        <v>40</v>
      </c>
      <c r="J246" s="422">
        <v>60</v>
      </c>
      <c r="K246" s="422">
        <v>2400</v>
      </c>
      <c r="L246" s="422">
        <v>0.75</v>
      </c>
      <c r="M246" s="422">
        <v>40</v>
      </c>
      <c r="N246" s="422">
        <v>44</v>
      </c>
      <c r="O246" s="422">
        <v>1792</v>
      </c>
      <c r="P246" s="443">
        <v>0.56000000000000005</v>
      </c>
      <c r="Q246" s="423">
        <v>40.727272727272727</v>
      </c>
    </row>
    <row r="247" spans="1:17" ht="14.4" customHeight="1" x14ac:dyDescent="0.3">
      <c r="A247" s="418" t="s">
        <v>1597</v>
      </c>
      <c r="B247" s="419" t="s">
        <v>1431</v>
      </c>
      <c r="C247" s="419" t="s">
        <v>1432</v>
      </c>
      <c r="D247" s="419" t="s">
        <v>1523</v>
      </c>
      <c r="E247" s="419" t="s">
        <v>1524</v>
      </c>
      <c r="F247" s="422">
        <v>3</v>
      </c>
      <c r="G247" s="422">
        <v>1809</v>
      </c>
      <c r="H247" s="422">
        <v>1</v>
      </c>
      <c r="I247" s="422">
        <v>603</v>
      </c>
      <c r="J247" s="422">
        <v>3</v>
      </c>
      <c r="K247" s="422">
        <v>1812</v>
      </c>
      <c r="L247" s="422">
        <v>1.0016583747927033</v>
      </c>
      <c r="M247" s="422">
        <v>604</v>
      </c>
      <c r="N247" s="422">
        <v>3</v>
      </c>
      <c r="O247" s="422">
        <v>1818</v>
      </c>
      <c r="P247" s="443">
        <v>1.0049751243781095</v>
      </c>
      <c r="Q247" s="423">
        <v>606</v>
      </c>
    </row>
    <row r="248" spans="1:17" ht="14.4" customHeight="1" x14ac:dyDescent="0.3">
      <c r="A248" s="418" t="s">
        <v>1597</v>
      </c>
      <c r="B248" s="419" t="s">
        <v>1431</v>
      </c>
      <c r="C248" s="419" t="s">
        <v>1432</v>
      </c>
      <c r="D248" s="419" t="s">
        <v>1529</v>
      </c>
      <c r="E248" s="419" t="s">
        <v>1530</v>
      </c>
      <c r="F248" s="422">
        <v>2</v>
      </c>
      <c r="G248" s="422">
        <v>1010</v>
      </c>
      <c r="H248" s="422">
        <v>1</v>
      </c>
      <c r="I248" s="422">
        <v>505</v>
      </c>
      <c r="J248" s="422">
        <v>1</v>
      </c>
      <c r="K248" s="422">
        <v>506</v>
      </c>
      <c r="L248" s="422">
        <v>0.50099009900990099</v>
      </c>
      <c r="M248" s="422">
        <v>506</v>
      </c>
      <c r="N248" s="422">
        <v>1</v>
      </c>
      <c r="O248" s="422">
        <v>508</v>
      </c>
      <c r="P248" s="443">
        <v>0.50297029702970297</v>
      </c>
      <c r="Q248" s="423">
        <v>508</v>
      </c>
    </row>
    <row r="249" spans="1:17" ht="14.4" customHeight="1" x14ac:dyDescent="0.3">
      <c r="A249" s="418" t="s">
        <v>1597</v>
      </c>
      <c r="B249" s="419" t="s">
        <v>1431</v>
      </c>
      <c r="C249" s="419" t="s">
        <v>1432</v>
      </c>
      <c r="D249" s="419" t="s">
        <v>1537</v>
      </c>
      <c r="E249" s="419" t="s">
        <v>1538</v>
      </c>
      <c r="F249" s="422">
        <v>4</v>
      </c>
      <c r="G249" s="422">
        <v>976</v>
      </c>
      <c r="H249" s="422">
        <v>1</v>
      </c>
      <c r="I249" s="422">
        <v>244</v>
      </c>
      <c r="J249" s="422">
        <v>14</v>
      </c>
      <c r="K249" s="422">
        <v>3430</v>
      </c>
      <c r="L249" s="422">
        <v>3.514344262295082</v>
      </c>
      <c r="M249" s="422">
        <v>245</v>
      </c>
      <c r="N249" s="422">
        <v>4</v>
      </c>
      <c r="O249" s="422">
        <v>982</v>
      </c>
      <c r="P249" s="443">
        <v>1.0061475409836065</v>
      </c>
      <c r="Q249" s="423">
        <v>245.5</v>
      </c>
    </row>
    <row r="250" spans="1:17" ht="14.4" customHeight="1" x14ac:dyDescent="0.3">
      <c r="A250" s="418" t="s">
        <v>1597</v>
      </c>
      <c r="B250" s="419" t="s">
        <v>1431</v>
      </c>
      <c r="C250" s="419" t="s">
        <v>1432</v>
      </c>
      <c r="D250" s="419" t="s">
        <v>1543</v>
      </c>
      <c r="E250" s="419" t="s">
        <v>1544</v>
      </c>
      <c r="F250" s="422">
        <v>2</v>
      </c>
      <c r="G250" s="422">
        <v>302</v>
      </c>
      <c r="H250" s="422">
        <v>1</v>
      </c>
      <c r="I250" s="422">
        <v>151</v>
      </c>
      <c r="J250" s="422"/>
      <c r="K250" s="422"/>
      <c r="L250" s="422"/>
      <c r="M250" s="422"/>
      <c r="N250" s="422"/>
      <c r="O250" s="422"/>
      <c r="P250" s="443"/>
      <c r="Q250" s="423"/>
    </row>
    <row r="251" spans="1:17" ht="14.4" customHeight="1" x14ac:dyDescent="0.3">
      <c r="A251" s="418" t="s">
        <v>1597</v>
      </c>
      <c r="B251" s="419" t="s">
        <v>1431</v>
      </c>
      <c r="C251" s="419" t="s">
        <v>1432</v>
      </c>
      <c r="D251" s="419" t="s">
        <v>1545</v>
      </c>
      <c r="E251" s="419" t="s">
        <v>1546</v>
      </c>
      <c r="F251" s="422">
        <v>305</v>
      </c>
      <c r="G251" s="422">
        <v>8235</v>
      </c>
      <c r="H251" s="422">
        <v>1</v>
      </c>
      <c r="I251" s="422">
        <v>27</v>
      </c>
      <c r="J251" s="422">
        <v>314</v>
      </c>
      <c r="K251" s="422">
        <v>8478</v>
      </c>
      <c r="L251" s="422">
        <v>1.0295081967213116</v>
      </c>
      <c r="M251" s="422">
        <v>27</v>
      </c>
      <c r="N251" s="422">
        <v>161</v>
      </c>
      <c r="O251" s="422">
        <v>4347</v>
      </c>
      <c r="P251" s="443">
        <v>0.52786885245901638</v>
      </c>
      <c r="Q251" s="423">
        <v>27</v>
      </c>
    </row>
    <row r="252" spans="1:17" ht="14.4" customHeight="1" x14ac:dyDescent="0.3">
      <c r="A252" s="418" t="s">
        <v>1598</v>
      </c>
      <c r="B252" s="419" t="s">
        <v>1431</v>
      </c>
      <c r="C252" s="419" t="s">
        <v>1432</v>
      </c>
      <c r="D252" s="419" t="s">
        <v>1433</v>
      </c>
      <c r="E252" s="419" t="s">
        <v>1434</v>
      </c>
      <c r="F252" s="422">
        <v>632</v>
      </c>
      <c r="G252" s="422">
        <v>99856</v>
      </c>
      <c r="H252" s="422">
        <v>1</v>
      </c>
      <c r="I252" s="422">
        <v>158</v>
      </c>
      <c r="J252" s="422">
        <v>568</v>
      </c>
      <c r="K252" s="422">
        <v>90312</v>
      </c>
      <c r="L252" s="422">
        <v>0.9044223682102227</v>
      </c>
      <c r="M252" s="422">
        <v>159</v>
      </c>
      <c r="N252" s="422">
        <v>628</v>
      </c>
      <c r="O252" s="422">
        <v>100217</v>
      </c>
      <c r="P252" s="443">
        <v>1.0036152058964909</v>
      </c>
      <c r="Q252" s="423">
        <v>159.58121019108279</v>
      </c>
    </row>
    <row r="253" spans="1:17" ht="14.4" customHeight="1" x14ac:dyDescent="0.3">
      <c r="A253" s="418" t="s">
        <v>1598</v>
      </c>
      <c r="B253" s="419" t="s">
        <v>1431</v>
      </c>
      <c r="C253" s="419" t="s">
        <v>1432</v>
      </c>
      <c r="D253" s="419" t="s">
        <v>1435</v>
      </c>
      <c r="E253" s="419" t="s">
        <v>1436</v>
      </c>
      <c r="F253" s="422"/>
      <c r="G253" s="422"/>
      <c r="H253" s="422"/>
      <c r="I253" s="422"/>
      <c r="J253" s="422"/>
      <c r="K253" s="422"/>
      <c r="L253" s="422"/>
      <c r="M253" s="422"/>
      <c r="N253" s="422">
        <v>0</v>
      </c>
      <c r="O253" s="422">
        <v>0</v>
      </c>
      <c r="P253" s="443"/>
      <c r="Q253" s="423"/>
    </row>
    <row r="254" spans="1:17" ht="14.4" customHeight="1" x14ac:dyDescent="0.3">
      <c r="A254" s="418" t="s">
        <v>1598</v>
      </c>
      <c r="B254" s="419" t="s">
        <v>1431</v>
      </c>
      <c r="C254" s="419" t="s">
        <v>1432</v>
      </c>
      <c r="D254" s="419" t="s">
        <v>1441</v>
      </c>
      <c r="E254" s="419" t="s">
        <v>1442</v>
      </c>
      <c r="F254" s="422"/>
      <c r="G254" s="422"/>
      <c r="H254" s="422"/>
      <c r="I254" s="422"/>
      <c r="J254" s="422"/>
      <c r="K254" s="422"/>
      <c r="L254" s="422"/>
      <c r="M254" s="422"/>
      <c r="N254" s="422">
        <v>0</v>
      </c>
      <c r="O254" s="422">
        <v>0</v>
      </c>
      <c r="P254" s="443"/>
      <c r="Q254" s="423"/>
    </row>
    <row r="255" spans="1:17" ht="14.4" customHeight="1" x14ac:dyDescent="0.3">
      <c r="A255" s="418" t="s">
        <v>1598</v>
      </c>
      <c r="B255" s="419" t="s">
        <v>1431</v>
      </c>
      <c r="C255" s="419" t="s">
        <v>1432</v>
      </c>
      <c r="D255" s="419" t="s">
        <v>1443</v>
      </c>
      <c r="E255" s="419" t="s">
        <v>1444</v>
      </c>
      <c r="F255" s="422"/>
      <c r="G255" s="422"/>
      <c r="H255" s="422"/>
      <c r="I255" s="422"/>
      <c r="J255" s="422"/>
      <c r="K255" s="422"/>
      <c r="L255" s="422"/>
      <c r="M255" s="422"/>
      <c r="N255" s="422">
        <v>0</v>
      </c>
      <c r="O255" s="422">
        <v>0</v>
      </c>
      <c r="P255" s="443"/>
      <c r="Q255" s="423"/>
    </row>
    <row r="256" spans="1:17" ht="14.4" customHeight="1" x14ac:dyDescent="0.3">
      <c r="A256" s="418" t="s">
        <v>1598</v>
      </c>
      <c r="B256" s="419" t="s">
        <v>1431</v>
      </c>
      <c r="C256" s="419" t="s">
        <v>1432</v>
      </c>
      <c r="D256" s="419" t="s">
        <v>1447</v>
      </c>
      <c r="E256" s="419" t="s">
        <v>1448</v>
      </c>
      <c r="F256" s="422">
        <v>41</v>
      </c>
      <c r="G256" s="422">
        <v>47724</v>
      </c>
      <c r="H256" s="422">
        <v>1</v>
      </c>
      <c r="I256" s="422">
        <v>1164</v>
      </c>
      <c r="J256" s="422">
        <v>41</v>
      </c>
      <c r="K256" s="422">
        <v>47765</v>
      </c>
      <c r="L256" s="422">
        <v>1.0008591065292096</v>
      </c>
      <c r="M256" s="422">
        <v>1165</v>
      </c>
      <c r="N256" s="422">
        <v>81</v>
      </c>
      <c r="O256" s="422">
        <v>94554</v>
      </c>
      <c r="P256" s="443">
        <v>1.981267286899673</v>
      </c>
      <c r="Q256" s="423">
        <v>1167.3333333333333</v>
      </c>
    </row>
    <row r="257" spans="1:17" ht="14.4" customHeight="1" x14ac:dyDescent="0.3">
      <c r="A257" s="418" t="s">
        <v>1598</v>
      </c>
      <c r="B257" s="419" t="s">
        <v>1431</v>
      </c>
      <c r="C257" s="419" t="s">
        <v>1432</v>
      </c>
      <c r="D257" s="419" t="s">
        <v>1451</v>
      </c>
      <c r="E257" s="419" t="s">
        <v>1452</v>
      </c>
      <c r="F257" s="422">
        <v>2043</v>
      </c>
      <c r="G257" s="422">
        <v>79677</v>
      </c>
      <c r="H257" s="422">
        <v>1</v>
      </c>
      <c r="I257" s="422">
        <v>39</v>
      </c>
      <c r="J257" s="422">
        <v>2757</v>
      </c>
      <c r="K257" s="422">
        <v>107523</v>
      </c>
      <c r="L257" s="422">
        <v>1.3494860499265786</v>
      </c>
      <c r="M257" s="422">
        <v>39</v>
      </c>
      <c r="N257" s="422">
        <v>2407</v>
      </c>
      <c r="O257" s="422">
        <v>95275</v>
      </c>
      <c r="P257" s="443">
        <v>1.1957654028138609</v>
      </c>
      <c r="Q257" s="423">
        <v>39.582467802243457</v>
      </c>
    </row>
    <row r="258" spans="1:17" ht="14.4" customHeight="1" x14ac:dyDescent="0.3">
      <c r="A258" s="418" t="s">
        <v>1598</v>
      </c>
      <c r="B258" s="419" t="s">
        <v>1431</v>
      </c>
      <c r="C258" s="419" t="s">
        <v>1432</v>
      </c>
      <c r="D258" s="419" t="s">
        <v>1453</v>
      </c>
      <c r="E258" s="419" t="s">
        <v>1454</v>
      </c>
      <c r="F258" s="422">
        <v>2</v>
      </c>
      <c r="G258" s="422">
        <v>808</v>
      </c>
      <c r="H258" s="422">
        <v>1</v>
      </c>
      <c r="I258" s="422">
        <v>404</v>
      </c>
      <c r="J258" s="422"/>
      <c r="K258" s="422"/>
      <c r="L258" s="422"/>
      <c r="M258" s="422"/>
      <c r="N258" s="422"/>
      <c r="O258" s="422"/>
      <c r="P258" s="443"/>
      <c r="Q258" s="423"/>
    </row>
    <row r="259" spans="1:17" ht="14.4" customHeight="1" x14ac:dyDescent="0.3">
      <c r="A259" s="418" t="s">
        <v>1598</v>
      </c>
      <c r="B259" s="419" t="s">
        <v>1431</v>
      </c>
      <c r="C259" s="419" t="s">
        <v>1432</v>
      </c>
      <c r="D259" s="419" t="s">
        <v>1455</v>
      </c>
      <c r="E259" s="419" t="s">
        <v>1456</v>
      </c>
      <c r="F259" s="422">
        <v>49</v>
      </c>
      <c r="G259" s="422">
        <v>18718</v>
      </c>
      <c r="H259" s="422">
        <v>1</v>
      </c>
      <c r="I259" s="422">
        <v>382</v>
      </c>
      <c r="J259" s="422">
        <v>47</v>
      </c>
      <c r="K259" s="422">
        <v>17954</v>
      </c>
      <c r="L259" s="422">
        <v>0.95918367346938771</v>
      </c>
      <c r="M259" s="422">
        <v>382</v>
      </c>
      <c r="N259" s="422">
        <v>48</v>
      </c>
      <c r="O259" s="422">
        <v>18363</v>
      </c>
      <c r="P259" s="443">
        <v>0.98103429853616841</v>
      </c>
      <c r="Q259" s="423">
        <v>382.5625</v>
      </c>
    </row>
    <row r="260" spans="1:17" ht="14.4" customHeight="1" x14ac:dyDescent="0.3">
      <c r="A260" s="418" t="s">
        <v>1598</v>
      </c>
      <c r="B260" s="419" t="s">
        <v>1431</v>
      </c>
      <c r="C260" s="419" t="s">
        <v>1432</v>
      </c>
      <c r="D260" s="419" t="s">
        <v>1457</v>
      </c>
      <c r="E260" s="419" t="s">
        <v>1458</v>
      </c>
      <c r="F260" s="422">
        <v>793</v>
      </c>
      <c r="G260" s="422">
        <v>28548</v>
      </c>
      <c r="H260" s="422">
        <v>1</v>
      </c>
      <c r="I260" s="422">
        <v>36</v>
      </c>
      <c r="J260" s="422">
        <v>500</v>
      </c>
      <c r="K260" s="422">
        <v>18500</v>
      </c>
      <c r="L260" s="422">
        <v>0.64803138573630381</v>
      </c>
      <c r="M260" s="422">
        <v>37</v>
      </c>
      <c r="N260" s="422">
        <v>670</v>
      </c>
      <c r="O260" s="422">
        <v>24790</v>
      </c>
      <c r="P260" s="443">
        <v>0.86836205688664703</v>
      </c>
      <c r="Q260" s="423">
        <v>37</v>
      </c>
    </row>
    <row r="261" spans="1:17" ht="14.4" customHeight="1" x14ac:dyDescent="0.3">
      <c r="A261" s="418" t="s">
        <v>1598</v>
      </c>
      <c r="B261" s="419" t="s">
        <v>1431</v>
      </c>
      <c r="C261" s="419" t="s">
        <v>1432</v>
      </c>
      <c r="D261" s="419" t="s">
        <v>1461</v>
      </c>
      <c r="E261" s="419" t="s">
        <v>1462</v>
      </c>
      <c r="F261" s="422">
        <v>360</v>
      </c>
      <c r="G261" s="422">
        <v>159840</v>
      </c>
      <c r="H261" s="422">
        <v>1</v>
      </c>
      <c r="I261" s="422">
        <v>444</v>
      </c>
      <c r="J261" s="422">
        <v>446</v>
      </c>
      <c r="K261" s="422">
        <v>198024</v>
      </c>
      <c r="L261" s="422">
        <v>1.2388888888888889</v>
      </c>
      <c r="M261" s="422">
        <v>444</v>
      </c>
      <c r="N261" s="422">
        <v>381</v>
      </c>
      <c r="O261" s="422">
        <v>169402</v>
      </c>
      <c r="P261" s="443">
        <v>1.0598223223223224</v>
      </c>
      <c r="Q261" s="423">
        <v>444.62467191601047</v>
      </c>
    </row>
    <row r="262" spans="1:17" ht="14.4" customHeight="1" x14ac:dyDescent="0.3">
      <c r="A262" s="418" t="s">
        <v>1598</v>
      </c>
      <c r="B262" s="419" t="s">
        <v>1431</v>
      </c>
      <c r="C262" s="419" t="s">
        <v>1432</v>
      </c>
      <c r="D262" s="419" t="s">
        <v>1463</v>
      </c>
      <c r="E262" s="419" t="s">
        <v>1464</v>
      </c>
      <c r="F262" s="422">
        <v>1</v>
      </c>
      <c r="G262" s="422">
        <v>40</v>
      </c>
      <c r="H262" s="422">
        <v>1</v>
      </c>
      <c r="I262" s="422">
        <v>40</v>
      </c>
      <c r="J262" s="422"/>
      <c r="K262" s="422"/>
      <c r="L262" s="422"/>
      <c r="M262" s="422"/>
      <c r="N262" s="422"/>
      <c r="O262" s="422"/>
      <c r="P262" s="443"/>
      <c r="Q262" s="423"/>
    </row>
    <row r="263" spans="1:17" ht="14.4" customHeight="1" x14ac:dyDescent="0.3">
      <c r="A263" s="418" t="s">
        <v>1598</v>
      </c>
      <c r="B263" s="419" t="s">
        <v>1431</v>
      </c>
      <c r="C263" s="419" t="s">
        <v>1432</v>
      </c>
      <c r="D263" s="419" t="s">
        <v>1465</v>
      </c>
      <c r="E263" s="419" t="s">
        <v>1466</v>
      </c>
      <c r="F263" s="422">
        <v>36</v>
      </c>
      <c r="G263" s="422">
        <v>17640</v>
      </c>
      <c r="H263" s="422">
        <v>1</v>
      </c>
      <c r="I263" s="422">
        <v>490</v>
      </c>
      <c r="J263" s="422">
        <v>36</v>
      </c>
      <c r="K263" s="422">
        <v>17640</v>
      </c>
      <c r="L263" s="422">
        <v>1</v>
      </c>
      <c r="M263" s="422">
        <v>490</v>
      </c>
      <c r="N263" s="422">
        <v>66</v>
      </c>
      <c r="O263" s="422">
        <v>32375</v>
      </c>
      <c r="P263" s="443">
        <v>1.8353174603174602</v>
      </c>
      <c r="Q263" s="423">
        <v>490.530303030303</v>
      </c>
    </row>
    <row r="264" spans="1:17" ht="14.4" customHeight="1" x14ac:dyDescent="0.3">
      <c r="A264" s="418" t="s">
        <v>1598</v>
      </c>
      <c r="B264" s="419" t="s">
        <v>1431</v>
      </c>
      <c r="C264" s="419" t="s">
        <v>1432</v>
      </c>
      <c r="D264" s="419" t="s">
        <v>1467</v>
      </c>
      <c r="E264" s="419" t="s">
        <v>1468</v>
      </c>
      <c r="F264" s="422">
        <v>90</v>
      </c>
      <c r="G264" s="422">
        <v>2790</v>
      </c>
      <c r="H264" s="422">
        <v>1</v>
      </c>
      <c r="I264" s="422">
        <v>31</v>
      </c>
      <c r="J264" s="422">
        <v>102</v>
      </c>
      <c r="K264" s="422">
        <v>3162</v>
      </c>
      <c r="L264" s="422">
        <v>1.1333333333333333</v>
      </c>
      <c r="M264" s="422">
        <v>31</v>
      </c>
      <c r="N264" s="422">
        <v>116</v>
      </c>
      <c r="O264" s="422">
        <v>3596</v>
      </c>
      <c r="P264" s="443">
        <v>1.288888888888889</v>
      </c>
      <c r="Q264" s="423">
        <v>31</v>
      </c>
    </row>
    <row r="265" spans="1:17" ht="14.4" customHeight="1" x14ac:dyDescent="0.3">
      <c r="A265" s="418" t="s">
        <v>1598</v>
      </c>
      <c r="B265" s="419" t="s">
        <v>1431</v>
      </c>
      <c r="C265" s="419" t="s">
        <v>1432</v>
      </c>
      <c r="D265" s="419" t="s">
        <v>1471</v>
      </c>
      <c r="E265" s="419" t="s">
        <v>1472</v>
      </c>
      <c r="F265" s="422">
        <v>3</v>
      </c>
      <c r="G265" s="422">
        <v>612</v>
      </c>
      <c r="H265" s="422">
        <v>1</v>
      </c>
      <c r="I265" s="422">
        <v>204</v>
      </c>
      <c r="J265" s="422">
        <v>16</v>
      </c>
      <c r="K265" s="422">
        <v>3280</v>
      </c>
      <c r="L265" s="422">
        <v>5.3594771241830061</v>
      </c>
      <c r="M265" s="422">
        <v>205</v>
      </c>
      <c r="N265" s="422">
        <v>6</v>
      </c>
      <c r="O265" s="422">
        <v>1233</v>
      </c>
      <c r="P265" s="443">
        <v>2.0147058823529411</v>
      </c>
      <c r="Q265" s="423">
        <v>205.5</v>
      </c>
    </row>
    <row r="266" spans="1:17" ht="14.4" customHeight="1" x14ac:dyDescent="0.3">
      <c r="A266" s="418" t="s">
        <v>1598</v>
      </c>
      <c r="B266" s="419" t="s">
        <v>1431</v>
      </c>
      <c r="C266" s="419" t="s">
        <v>1432</v>
      </c>
      <c r="D266" s="419" t="s">
        <v>1473</v>
      </c>
      <c r="E266" s="419" t="s">
        <v>1474</v>
      </c>
      <c r="F266" s="422">
        <v>3</v>
      </c>
      <c r="G266" s="422">
        <v>1128</v>
      </c>
      <c r="H266" s="422">
        <v>1</v>
      </c>
      <c r="I266" s="422">
        <v>376</v>
      </c>
      <c r="J266" s="422">
        <v>15</v>
      </c>
      <c r="K266" s="422">
        <v>5655</v>
      </c>
      <c r="L266" s="422">
        <v>5.0132978723404253</v>
      </c>
      <c r="M266" s="422">
        <v>377</v>
      </c>
      <c r="N266" s="422">
        <v>6</v>
      </c>
      <c r="O266" s="422">
        <v>2266</v>
      </c>
      <c r="P266" s="443">
        <v>2.0088652482269502</v>
      </c>
      <c r="Q266" s="423">
        <v>377.66666666666669</v>
      </c>
    </row>
    <row r="267" spans="1:17" ht="14.4" customHeight="1" x14ac:dyDescent="0.3">
      <c r="A267" s="418" t="s">
        <v>1598</v>
      </c>
      <c r="B267" s="419" t="s">
        <v>1431</v>
      </c>
      <c r="C267" s="419" t="s">
        <v>1432</v>
      </c>
      <c r="D267" s="419" t="s">
        <v>1475</v>
      </c>
      <c r="E267" s="419" t="s">
        <v>1476</v>
      </c>
      <c r="F267" s="422">
        <v>3</v>
      </c>
      <c r="G267" s="422">
        <v>690</v>
      </c>
      <c r="H267" s="422">
        <v>1</v>
      </c>
      <c r="I267" s="422">
        <v>230</v>
      </c>
      <c r="J267" s="422">
        <v>1</v>
      </c>
      <c r="K267" s="422">
        <v>231</v>
      </c>
      <c r="L267" s="422">
        <v>0.33478260869565218</v>
      </c>
      <c r="M267" s="422">
        <v>231</v>
      </c>
      <c r="N267" s="422">
        <v>6</v>
      </c>
      <c r="O267" s="422">
        <v>1394</v>
      </c>
      <c r="P267" s="443">
        <v>2.0202898550724639</v>
      </c>
      <c r="Q267" s="423">
        <v>232.33333333333334</v>
      </c>
    </row>
    <row r="268" spans="1:17" ht="14.4" customHeight="1" x14ac:dyDescent="0.3">
      <c r="A268" s="418" t="s">
        <v>1598</v>
      </c>
      <c r="B268" s="419" t="s">
        <v>1431</v>
      </c>
      <c r="C268" s="419" t="s">
        <v>1432</v>
      </c>
      <c r="D268" s="419" t="s">
        <v>1477</v>
      </c>
      <c r="E268" s="419" t="s">
        <v>1478</v>
      </c>
      <c r="F268" s="422">
        <v>91</v>
      </c>
      <c r="G268" s="422">
        <v>11648</v>
      </c>
      <c r="H268" s="422">
        <v>1</v>
      </c>
      <c r="I268" s="422">
        <v>128</v>
      </c>
      <c r="J268" s="422">
        <v>52</v>
      </c>
      <c r="K268" s="422">
        <v>6708</v>
      </c>
      <c r="L268" s="422">
        <v>0.5758928571428571</v>
      </c>
      <c r="M268" s="422">
        <v>129</v>
      </c>
      <c r="N268" s="422">
        <v>78</v>
      </c>
      <c r="O268" s="422">
        <v>10120</v>
      </c>
      <c r="P268" s="443">
        <v>0.86881868131868134</v>
      </c>
      <c r="Q268" s="423">
        <v>129.74358974358975</v>
      </c>
    </row>
    <row r="269" spans="1:17" ht="14.4" customHeight="1" x14ac:dyDescent="0.3">
      <c r="A269" s="418" t="s">
        <v>1598</v>
      </c>
      <c r="B269" s="419" t="s">
        <v>1431</v>
      </c>
      <c r="C269" s="419" t="s">
        <v>1432</v>
      </c>
      <c r="D269" s="419" t="s">
        <v>1481</v>
      </c>
      <c r="E269" s="419" t="s">
        <v>1482</v>
      </c>
      <c r="F269" s="422"/>
      <c r="G269" s="422"/>
      <c r="H269" s="422"/>
      <c r="I269" s="422"/>
      <c r="J269" s="422"/>
      <c r="K269" s="422"/>
      <c r="L269" s="422"/>
      <c r="M269" s="422"/>
      <c r="N269" s="422">
        <v>1</v>
      </c>
      <c r="O269" s="422">
        <v>198</v>
      </c>
      <c r="P269" s="443"/>
      <c r="Q269" s="423">
        <v>198</v>
      </c>
    </row>
    <row r="270" spans="1:17" ht="14.4" customHeight="1" x14ac:dyDescent="0.3">
      <c r="A270" s="418" t="s">
        <v>1598</v>
      </c>
      <c r="B270" s="419" t="s">
        <v>1431</v>
      </c>
      <c r="C270" s="419" t="s">
        <v>1432</v>
      </c>
      <c r="D270" s="419" t="s">
        <v>1485</v>
      </c>
      <c r="E270" s="419" t="s">
        <v>1486</v>
      </c>
      <c r="F270" s="422">
        <v>1162</v>
      </c>
      <c r="G270" s="422">
        <v>18592</v>
      </c>
      <c r="H270" s="422">
        <v>1</v>
      </c>
      <c r="I270" s="422">
        <v>16</v>
      </c>
      <c r="J270" s="422">
        <v>1225</v>
      </c>
      <c r="K270" s="422">
        <v>19600</v>
      </c>
      <c r="L270" s="422">
        <v>1.0542168674698795</v>
      </c>
      <c r="M270" s="422">
        <v>16</v>
      </c>
      <c r="N270" s="422">
        <v>1235</v>
      </c>
      <c r="O270" s="422">
        <v>19760</v>
      </c>
      <c r="P270" s="443">
        <v>1.0628227194492255</v>
      </c>
      <c r="Q270" s="423">
        <v>16</v>
      </c>
    </row>
    <row r="271" spans="1:17" ht="14.4" customHeight="1" x14ac:dyDescent="0.3">
      <c r="A271" s="418" t="s">
        <v>1598</v>
      </c>
      <c r="B271" s="419" t="s">
        <v>1431</v>
      </c>
      <c r="C271" s="419" t="s">
        <v>1432</v>
      </c>
      <c r="D271" s="419" t="s">
        <v>1487</v>
      </c>
      <c r="E271" s="419" t="s">
        <v>1488</v>
      </c>
      <c r="F271" s="422">
        <v>20</v>
      </c>
      <c r="G271" s="422">
        <v>2620</v>
      </c>
      <c r="H271" s="422">
        <v>1</v>
      </c>
      <c r="I271" s="422">
        <v>131</v>
      </c>
      <c r="J271" s="422">
        <v>33</v>
      </c>
      <c r="K271" s="422">
        <v>4389</v>
      </c>
      <c r="L271" s="422">
        <v>1.6751908396946564</v>
      </c>
      <c r="M271" s="422">
        <v>133</v>
      </c>
      <c r="N271" s="422">
        <v>31</v>
      </c>
      <c r="O271" s="422">
        <v>4153</v>
      </c>
      <c r="P271" s="443">
        <v>1.585114503816794</v>
      </c>
      <c r="Q271" s="423">
        <v>133.96774193548387</v>
      </c>
    </row>
    <row r="272" spans="1:17" ht="14.4" customHeight="1" x14ac:dyDescent="0.3">
      <c r="A272" s="418" t="s">
        <v>1598</v>
      </c>
      <c r="B272" s="419" t="s">
        <v>1431</v>
      </c>
      <c r="C272" s="419" t="s">
        <v>1432</v>
      </c>
      <c r="D272" s="419" t="s">
        <v>1489</v>
      </c>
      <c r="E272" s="419" t="s">
        <v>1490</v>
      </c>
      <c r="F272" s="422">
        <v>43</v>
      </c>
      <c r="G272" s="422">
        <v>4343</v>
      </c>
      <c r="H272" s="422">
        <v>1</v>
      </c>
      <c r="I272" s="422">
        <v>101</v>
      </c>
      <c r="J272" s="422">
        <v>56</v>
      </c>
      <c r="K272" s="422">
        <v>5712</v>
      </c>
      <c r="L272" s="422">
        <v>1.3152198940824316</v>
      </c>
      <c r="M272" s="422">
        <v>102</v>
      </c>
      <c r="N272" s="422">
        <v>54</v>
      </c>
      <c r="O272" s="422">
        <v>5536</v>
      </c>
      <c r="P272" s="443">
        <v>1.2746949113516002</v>
      </c>
      <c r="Q272" s="423">
        <v>102.51851851851852</v>
      </c>
    </row>
    <row r="273" spans="1:17" ht="14.4" customHeight="1" x14ac:dyDescent="0.3">
      <c r="A273" s="418" t="s">
        <v>1598</v>
      </c>
      <c r="B273" s="419" t="s">
        <v>1431</v>
      </c>
      <c r="C273" s="419" t="s">
        <v>1432</v>
      </c>
      <c r="D273" s="419" t="s">
        <v>1491</v>
      </c>
      <c r="E273" s="419" t="s">
        <v>1492</v>
      </c>
      <c r="F273" s="422"/>
      <c r="G273" s="422"/>
      <c r="H273" s="422"/>
      <c r="I273" s="422"/>
      <c r="J273" s="422"/>
      <c r="K273" s="422"/>
      <c r="L273" s="422"/>
      <c r="M273" s="422"/>
      <c r="N273" s="422">
        <v>0</v>
      </c>
      <c r="O273" s="422">
        <v>0</v>
      </c>
      <c r="P273" s="443"/>
      <c r="Q273" s="423"/>
    </row>
    <row r="274" spans="1:17" ht="14.4" customHeight="1" x14ac:dyDescent="0.3">
      <c r="A274" s="418" t="s">
        <v>1598</v>
      </c>
      <c r="B274" s="419" t="s">
        <v>1431</v>
      </c>
      <c r="C274" s="419" t="s">
        <v>1432</v>
      </c>
      <c r="D274" s="419" t="s">
        <v>1493</v>
      </c>
      <c r="E274" s="419" t="s">
        <v>1494</v>
      </c>
      <c r="F274" s="422">
        <v>1139</v>
      </c>
      <c r="G274" s="422">
        <v>127568</v>
      </c>
      <c r="H274" s="422">
        <v>1</v>
      </c>
      <c r="I274" s="422">
        <v>112</v>
      </c>
      <c r="J274" s="422">
        <v>1309</v>
      </c>
      <c r="K274" s="422">
        <v>147917</v>
      </c>
      <c r="L274" s="422">
        <v>1.1595149253731343</v>
      </c>
      <c r="M274" s="422">
        <v>113</v>
      </c>
      <c r="N274" s="422">
        <v>1284</v>
      </c>
      <c r="O274" s="422">
        <v>146472</v>
      </c>
      <c r="P274" s="443">
        <v>1.14818763326226</v>
      </c>
      <c r="Q274" s="423">
        <v>114.07476635514018</v>
      </c>
    </row>
    <row r="275" spans="1:17" ht="14.4" customHeight="1" x14ac:dyDescent="0.3">
      <c r="A275" s="418" t="s">
        <v>1598</v>
      </c>
      <c r="B275" s="419" t="s">
        <v>1431</v>
      </c>
      <c r="C275" s="419" t="s">
        <v>1432</v>
      </c>
      <c r="D275" s="419" t="s">
        <v>1495</v>
      </c>
      <c r="E275" s="419" t="s">
        <v>1496</v>
      </c>
      <c r="F275" s="422">
        <v>240</v>
      </c>
      <c r="G275" s="422">
        <v>19920</v>
      </c>
      <c r="H275" s="422">
        <v>1</v>
      </c>
      <c r="I275" s="422">
        <v>83</v>
      </c>
      <c r="J275" s="422">
        <v>182</v>
      </c>
      <c r="K275" s="422">
        <v>15288</v>
      </c>
      <c r="L275" s="422">
        <v>0.76746987951807233</v>
      </c>
      <c r="M275" s="422">
        <v>84</v>
      </c>
      <c r="N275" s="422">
        <v>265</v>
      </c>
      <c r="O275" s="422">
        <v>22399</v>
      </c>
      <c r="P275" s="443">
        <v>1.1244477911646586</v>
      </c>
      <c r="Q275" s="423">
        <v>84.524528301886789</v>
      </c>
    </row>
    <row r="276" spans="1:17" ht="14.4" customHeight="1" x14ac:dyDescent="0.3">
      <c r="A276" s="418" t="s">
        <v>1598</v>
      </c>
      <c r="B276" s="419" t="s">
        <v>1431</v>
      </c>
      <c r="C276" s="419" t="s">
        <v>1432</v>
      </c>
      <c r="D276" s="419" t="s">
        <v>1497</v>
      </c>
      <c r="E276" s="419" t="s">
        <v>1498</v>
      </c>
      <c r="F276" s="422">
        <v>26</v>
      </c>
      <c r="G276" s="422">
        <v>2470</v>
      </c>
      <c r="H276" s="422">
        <v>1</v>
      </c>
      <c r="I276" s="422">
        <v>95</v>
      </c>
      <c r="J276" s="422">
        <v>34</v>
      </c>
      <c r="K276" s="422">
        <v>3264</v>
      </c>
      <c r="L276" s="422">
        <v>1.3214574898785425</v>
      </c>
      <c r="M276" s="422">
        <v>96</v>
      </c>
      <c r="N276" s="422">
        <v>50</v>
      </c>
      <c r="O276" s="422">
        <v>4830</v>
      </c>
      <c r="P276" s="443">
        <v>1.9554655870445343</v>
      </c>
      <c r="Q276" s="423">
        <v>96.6</v>
      </c>
    </row>
    <row r="277" spans="1:17" ht="14.4" customHeight="1" x14ac:dyDescent="0.3">
      <c r="A277" s="418" t="s">
        <v>1598</v>
      </c>
      <c r="B277" s="419" t="s">
        <v>1431</v>
      </c>
      <c r="C277" s="419" t="s">
        <v>1432</v>
      </c>
      <c r="D277" s="419" t="s">
        <v>1499</v>
      </c>
      <c r="E277" s="419" t="s">
        <v>1500</v>
      </c>
      <c r="F277" s="422">
        <v>134</v>
      </c>
      <c r="G277" s="422">
        <v>2814</v>
      </c>
      <c r="H277" s="422">
        <v>1</v>
      </c>
      <c r="I277" s="422">
        <v>21</v>
      </c>
      <c r="J277" s="422">
        <v>188</v>
      </c>
      <c r="K277" s="422">
        <v>3948</v>
      </c>
      <c r="L277" s="422">
        <v>1.4029850746268657</v>
      </c>
      <c r="M277" s="422">
        <v>21</v>
      </c>
      <c r="N277" s="422">
        <v>199</v>
      </c>
      <c r="O277" s="422">
        <v>4179</v>
      </c>
      <c r="P277" s="443">
        <v>1.4850746268656716</v>
      </c>
      <c r="Q277" s="423">
        <v>21</v>
      </c>
    </row>
    <row r="278" spans="1:17" ht="14.4" customHeight="1" x14ac:dyDescent="0.3">
      <c r="A278" s="418" t="s">
        <v>1598</v>
      </c>
      <c r="B278" s="419" t="s">
        <v>1431</v>
      </c>
      <c r="C278" s="419" t="s">
        <v>1432</v>
      </c>
      <c r="D278" s="419" t="s">
        <v>1501</v>
      </c>
      <c r="E278" s="419" t="s">
        <v>1502</v>
      </c>
      <c r="F278" s="422">
        <v>1640</v>
      </c>
      <c r="G278" s="422">
        <v>797040</v>
      </c>
      <c r="H278" s="422">
        <v>1</v>
      </c>
      <c r="I278" s="422">
        <v>486</v>
      </c>
      <c r="J278" s="422">
        <v>1894</v>
      </c>
      <c r="K278" s="422">
        <v>920484</v>
      </c>
      <c r="L278" s="422">
        <v>1.1548780487804877</v>
      </c>
      <c r="M278" s="422">
        <v>486</v>
      </c>
      <c r="N278" s="422">
        <v>1972</v>
      </c>
      <c r="O278" s="422">
        <v>959609</v>
      </c>
      <c r="P278" s="443">
        <v>1.2039659239184985</v>
      </c>
      <c r="Q278" s="423">
        <v>486.61713995943205</v>
      </c>
    </row>
    <row r="279" spans="1:17" ht="14.4" customHeight="1" x14ac:dyDescent="0.3">
      <c r="A279" s="418" t="s">
        <v>1598</v>
      </c>
      <c r="B279" s="419" t="s">
        <v>1431</v>
      </c>
      <c r="C279" s="419" t="s">
        <v>1432</v>
      </c>
      <c r="D279" s="419" t="s">
        <v>1503</v>
      </c>
      <c r="E279" s="419" t="s">
        <v>1504</v>
      </c>
      <c r="F279" s="422"/>
      <c r="G279" s="422"/>
      <c r="H279" s="422"/>
      <c r="I279" s="422"/>
      <c r="J279" s="422"/>
      <c r="K279" s="422"/>
      <c r="L279" s="422"/>
      <c r="M279" s="422"/>
      <c r="N279" s="422">
        <v>0</v>
      </c>
      <c r="O279" s="422">
        <v>0</v>
      </c>
      <c r="P279" s="443"/>
      <c r="Q279" s="423"/>
    </row>
    <row r="280" spans="1:17" ht="14.4" customHeight="1" x14ac:dyDescent="0.3">
      <c r="A280" s="418" t="s">
        <v>1598</v>
      </c>
      <c r="B280" s="419" t="s">
        <v>1431</v>
      </c>
      <c r="C280" s="419" t="s">
        <v>1432</v>
      </c>
      <c r="D280" s="419" t="s">
        <v>1509</v>
      </c>
      <c r="E280" s="419" t="s">
        <v>1510</v>
      </c>
      <c r="F280" s="422">
        <v>232</v>
      </c>
      <c r="G280" s="422">
        <v>9280</v>
      </c>
      <c r="H280" s="422">
        <v>1</v>
      </c>
      <c r="I280" s="422">
        <v>40</v>
      </c>
      <c r="J280" s="422">
        <v>364</v>
      </c>
      <c r="K280" s="422">
        <v>14560</v>
      </c>
      <c r="L280" s="422">
        <v>1.5689655172413792</v>
      </c>
      <c r="M280" s="422">
        <v>40</v>
      </c>
      <c r="N280" s="422">
        <v>342</v>
      </c>
      <c r="O280" s="422">
        <v>13877</v>
      </c>
      <c r="P280" s="443">
        <v>1.4953663793103449</v>
      </c>
      <c r="Q280" s="423">
        <v>40.576023391812868</v>
      </c>
    </row>
    <row r="281" spans="1:17" ht="14.4" customHeight="1" x14ac:dyDescent="0.3">
      <c r="A281" s="418" t="s">
        <v>1598</v>
      </c>
      <c r="B281" s="419" t="s">
        <v>1431</v>
      </c>
      <c r="C281" s="419" t="s">
        <v>1432</v>
      </c>
      <c r="D281" s="419" t="s">
        <v>1511</v>
      </c>
      <c r="E281" s="419" t="s">
        <v>1512</v>
      </c>
      <c r="F281" s="422"/>
      <c r="G281" s="422"/>
      <c r="H281" s="422"/>
      <c r="I281" s="422"/>
      <c r="J281" s="422"/>
      <c r="K281" s="422"/>
      <c r="L281" s="422"/>
      <c r="M281" s="422"/>
      <c r="N281" s="422">
        <v>0</v>
      </c>
      <c r="O281" s="422">
        <v>0</v>
      </c>
      <c r="P281" s="443"/>
      <c r="Q281" s="423"/>
    </row>
    <row r="282" spans="1:17" ht="14.4" customHeight="1" x14ac:dyDescent="0.3">
      <c r="A282" s="418" t="s">
        <v>1598</v>
      </c>
      <c r="B282" s="419" t="s">
        <v>1431</v>
      </c>
      <c r="C282" s="419" t="s">
        <v>1432</v>
      </c>
      <c r="D282" s="419" t="s">
        <v>1517</v>
      </c>
      <c r="E282" s="419" t="s">
        <v>1518</v>
      </c>
      <c r="F282" s="422"/>
      <c r="G282" s="422"/>
      <c r="H282" s="422"/>
      <c r="I282" s="422"/>
      <c r="J282" s="422">
        <v>1</v>
      </c>
      <c r="K282" s="422">
        <v>215</v>
      </c>
      <c r="L282" s="422"/>
      <c r="M282" s="422">
        <v>215</v>
      </c>
      <c r="N282" s="422">
        <v>1</v>
      </c>
      <c r="O282" s="422">
        <v>215</v>
      </c>
      <c r="P282" s="443"/>
      <c r="Q282" s="423">
        <v>215</v>
      </c>
    </row>
    <row r="283" spans="1:17" ht="14.4" customHeight="1" x14ac:dyDescent="0.3">
      <c r="A283" s="418" t="s">
        <v>1598</v>
      </c>
      <c r="B283" s="419" t="s">
        <v>1431</v>
      </c>
      <c r="C283" s="419" t="s">
        <v>1432</v>
      </c>
      <c r="D283" s="419" t="s">
        <v>1519</v>
      </c>
      <c r="E283" s="419" t="s">
        <v>1520</v>
      </c>
      <c r="F283" s="422">
        <v>22</v>
      </c>
      <c r="G283" s="422">
        <v>16742</v>
      </c>
      <c r="H283" s="422">
        <v>1</v>
      </c>
      <c r="I283" s="422">
        <v>761</v>
      </c>
      <c r="J283" s="422">
        <v>17</v>
      </c>
      <c r="K283" s="422">
        <v>12937</v>
      </c>
      <c r="L283" s="422">
        <v>0.77272727272727271</v>
      </c>
      <c r="M283" s="422">
        <v>761</v>
      </c>
      <c r="N283" s="422">
        <v>13</v>
      </c>
      <c r="O283" s="422">
        <v>9901</v>
      </c>
      <c r="P283" s="443">
        <v>0.5913869310715566</v>
      </c>
      <c r="Q283" s="423">
        <v>761.61538461538464</v>
      </c>
    </row>
    <row r="284" spans="1:17" ht="14.4" customHeight="1" x14ac:dyDescent="0.3">
      <c r="A284" s="418" t="s">
        <v>1598</v>
      </c>
      <c r="B284" s="419" t="s">
        <v>1431</v>
      </c>
      <c r="C284" s="419" t="s">
        <v>1432</v>
      </c>
      <c r="D284" s="419" t="s">
        <v>1521</v>
      </c>
      <c r="E284" s="419" t="s">
        <v>1522</v>
      </c>
      <c r="F284" s="422">
        <v>20</v>
      </c>
      <c r="G284" s="422">
        <v>40260</v>
      </c>
      <c r="H284" s="422">
        <v>1</v>
      </c>
      <c r="I284" s="422">
        <v>2013</v>
      </c>
      <c r="J284" s="422">
        <v>11</v>
      </c>
      <c r="K284" s="422">
        <v>22319</v>
      </c>
      <c r="L284" s="422">
        <v>0.55437158469945358</v>
      </c>
      <c r="M284" s="422">
        <v>2029</v>
      </c>
      <c r="N284" s="422">
        <v>44</v>
      </c>
      <c r="O284" s="422">
        <v>90206</v>
      </c>
      <c r="P284" s="443">
        <v>2.2405861897665176</v>
      </c>
      <c r="Q284" s="423">
        <v>2050.1363636363635</v>
      </c>
    </row>
    <row r="285" spans="1:17" ht="14.4" customHeight="1" x14ac:dyDescent="0.3">
      <c r="A285" s="418" t="s">
        <v>1598</v>
      </c>
      <c r="B285" s="419" t="s">
        <v>1431</v>
      </c>
      <c r="C285" s="419" t="s">
        <v>1432</v>
      </c>
      <c r="D285" s="419" t="s">
        <v>1523</v>
      </c>
      <c r="E285" s="419" t="s">
        <v>1524</v>
      </c>
      <c r="F285" s="422">
        <v>68</v>
      </c>
      <c r="G285" s="422">
        <v>41004</v>
      </c>
      <c r="H285" s="422">
        <v>1</v>
      </c>
      <c r="I285" s="422">
        <v>603</v>
      </c>
      <c r="J285" s="422">
        <v>64</v>
      </c>
      <c r="K285" s="422">
        <v>38656</v>
      </c>
      <c r="L285" s="422">
        <v>0.94273729392254413</v>
      </c>
      <c r="M285" s="422">
        <v>604</v>
      </c>
      <c r="N285" s="422">
        <v>109</v>
      </c>
      <c r="O285" s="422">
        <v>66028</v>
      </c>
      <c r="P285" s="443">
        <v>1.6102819237147596</v>
      </c>
      <c r="Q285" s="423">
        <v>605.7614678899082</v>
      </c>
    </row>
    <row r="286" spans="1:17" ht="14.4" customHeight="1" x14ac:dyDescent="0.3">
      <c r="A286" s="418" t="s">
        <v>1598</v>
      </c>
      <c r="B286" s="419" t="s">
        <v>1431</v>
      </c>
      <c r="C286" s="419" t="s">
        <v>1432</v>
      </c>
      <c r="D286" s="419" t="s">
        <v>1525</v>
      </c>
      <c r="E286" s="419" t="s">
        <v>1526</v>
      </c>
      <c r="F286" s="422">
        <v>2</v>
      </c>
      <c r="G286" s="422">
        <v>1922</v>
      </c>
      <c r="H286" s="422">
        <v>1</v>
      </c>
      <c r="I286" s="422">
        <v>961</v>
      </c>
      <c r="J286" s="422"/>
      <c r="K286" s="422"/>
      <c r="L286" s="422"/>
      <c r="M286" s="422"/>
      <c r="N286" s="422"/>
      <c r="O286" s="422"/>
      <c r="P286" s="443"/>
      <c r="Q286" s="423"/>
    </row>
    <row r="287" spans="1:17" ht="14.4" customHeight="1" x14ac:dyDescent="0.3">
      <c r="A287" s="418" t="s">
        <v>1598</v>
      </c>
      <c r="B287" s="419" t="s">
        <v>1431</v>
      </c>
      <c r="C287" s="419" t="s">
        <v>1432</v>
      </c>
      <c r="D287" s="419" t="s">
        <v>1529</v>
      </c>
      <c r="E287" s="419" t="s">
        <v>1530</v>
      </c>
      <c r="F287" s="422">
        <v>15</v>
      </c>
      <c r="G287" s="422">
        <v>7575</v>
      </c>
      <c r="H287" s="422">
        <v>1</v>
      </c>
      <c r="I287" s="422">
        <v>505</v>
      </c>
      <c r="J287" s="422">
        <v>27</v>
      </c>
      <c r="K287" s="422">
        <v>13662</v>
      </c>
      <c r="L287" s="422">
        <v>1.8035643564356436</v>
      </c>
      <c r="M287" s="422">
        <v>506</v>
      </c>
      <c r="N287" s="422">
        <v>10</v>
      </c>
      <c r="O287" s="422">
        <v>5074</v>
      </c>
      <c r="P287" s="443">
        <v>0.6698349834983498</v>
      </c>
      <c r="Q287" s="423">
        <v>507.4</v>
      </c>
    </row>
    <row r="288" spans="1:17" ht="14.4" customHeight="1" x14ac:dyDescent="0.3">
      <c r="A288" s="418" t="s">
        <v>1598</v>
      </c>
      <c r="B288" s="419" t="s">
        <v>1431</v>
      </c>
      <c r="C288" s="419" t="s">
        <v>1432</v>
      </c>
      <c r="D288" s="419" t="s">
        <v>1531</v>
      </c>
      <c r="E288" s="419" t="s">
        <v>1532</v>
      </c>
      <c r="F288" s="422">
        <v>1</v>
      </c>
      <c r="G288" s="422">
        <v>1691</v>
      </c>
      <c r="H288" s="422">
        <v>1</v>
      </c>
      <c r="I288" s="422">
        <v>1691</v>
      </c>
      <c r="J288" s="422">
        <v>3</v>
      </c>
      <c r="K288" s="422">
        <v>5115</v>
      </c>
      <c r="L288" s="422">
        <v>3.0248373743347132</v>
      </c>
      <c r="M288" s="422">
        <v>1705</v>
      </c>
      <c r="N288" s="422">
        <v>6</v>
      </c>
      <c r="O288" s="422">
        <v>10334</v>
      </c>
      <c r="P288" s="443">
        <v>6.1111768184506206</v>
      </c>
      <c r="Q288" s="423">
        <v>1722.3333333333333</v>
      </c>
    </row>
    <row r="289" spans="1:17" ht="14.4" customHeight="1" x14ac:dyDescent="0.3">
      <c r="A289" s="418" t="s">
        <v>1598</v>
      </c>
      <c r="B289" s="419" t="s">
        <v>1431</v>
      </c>
      <c r="C289" s="419" t="s">
        <v>1432</v>
      </c>
      <c r="D289" s="419" t="s">
        <v>1537</v>
      </c>
      <c r="E289" s="419" t="s">
        <v>1538</v>
      </c>
      <c r="F289" s="422">
        <v>3</v>
      </c>
      <c r="G289" s="422">
        <v>732</v>
      </c>
      <c r="H289" s="422">
        <v>1</v>
      </c>
      <c r="I289" s="422">
        <v>244</v>
      </c>
      <c r="J289" s="422">
        <v>1</v>
      </c>
      <c r="K289" s="422">
        <v>245</v>
      </c>
      <c r="L289" s="422">
        <v>0.33469945355191255</v>
      </c>
      <c r="M289" s="422">
        <v>245</v>
      </c>
      <c r="N289" s="422">
        <v>6</v>
      </c>
      <c r="O289" s="422">
        <v>1478</v>
      </c>
      <c r="P289" s="443">
        <v>2.0191256830601092</v>
      </c>
      <c r="Q289" s="423">
        <v>246.33333333333334</v>
      </c>
    </row>
    <row r="290" spans="1:17" ht="14.4" customHeight="1" x14ac:dyDescent="0.3">
      <c r="A290" s="418" t="s">
        <v>1598</v>
      </c>
      <c r="B290" s="419" t="s">
        <v>1431</v>
      </c>
      <c r="C290" s="419" t="s">
        <v>1432</v>
      </c>
      <c r="D290" s="419" t="s">
        <v>1543</v>
      </c>
      <c r="E290" s="419" t="s">
        <v>1544</v>
      </c>
      <c r="F290" s="422">
        <v>540</v>
      </c>
      <c r="G290" s="422">
        <v>81540</v>
      </c>
      <c r="H290" s="422">
        <v>1</v>
      </c>
      <c r="I290" s="422">
        <v>151</v>
      </c>
      <c r="J290" s="422">
        <v>366</v>
      </c>
      <c r="K290" s="422">
        <v>55632</v>
      </c>
      <c r="L290" s="422">
        <v>0.68226637233259746</v>
      </c>
      <c r="M290" s="422">
        <v>152</v>
      </c>
      <c r="N290" s="422">
        <v>574</v>
      </c>
      <c r="O290" s="422">
        <v>87248</v>
      </c>
      <c r="P290" s="443">
        <v>1.0700024527839098</v>
      </c>
      <c r="Q290" s="423">
        <v>152</v>
      </c>
    </row>
    <row r="291" spans="1:17" ht="14.4" customHeight="1" x14ac:dyDescent="0.3">
      <c r="A291" s="418" t="s">
        <v>1598</v>
      </c>
      <c r="B291" s="419" t="s">
        <v>1431</v>
      </c>
      <c r="C291" s="419" t="s">
        <v>1432</v>
      </c>
      <c r="D291" s="419" t="s">
        <v>1545</v>
      </c>
      <c r="E291" s="419" t="s">
        <v>1546</v>
      </c>
      <c r="F291" s="422">
        <v>72</v>
      </c>
      <c r="G291" s="422">
        <v>1944</v>
      </c>
      <c r="H291" s="422">
        <v>1</v>
      </c>
      <c r="I291" s="422">
        <v>27</v>
      </c>
      <c r="J291" s="422">
        <v>72</v>
      </c>
      <c r="K291" s="422">
        <v>1944</v>
      </c>
      <c r="L291" s="422">
        <v>1</v>
      </c>
      <c r="M291" s="422">
        <v>27</v>
      </c>
      <c r="N291" s="422">
        <v>76</v>
      </c>
      <c r="O291" s="422">
        <v>2052</v>
      </c>
      <c r="P291" s="443">
        <v>1.0555555555555556</v>
      </c>
      <c r="Q291" s="423">
        <v>27</v>
      </c>
    </row>
    <row r="292" spans="1:17" ht="14.4" customHeight="1" x14ac:dyDescent="0.3">
      <c r="A292" s="418" t="s">
        <v>1598</v>
      </c>
      <c r="B292" s="419" t="s">
        <v>1431</v>
      </c>
      <c r="C292" s="419" t="s">
        <v>1432</v>
      </c>
      <c r="D292" s="419" t="s">
        <v>1547</v>
      </c>
      <c r="E292" s="419" t="s">
        <v>1548</v>
      </c>
      <c r="F292" s="422">
        <v>2</v>
      </c>
      <c r="G292" s="422">
        <v>78</v>
      </c>
      <c r="H292" s="422">
        <v>1</v>
      </c>
      <c r="I292" s="422">
        <v>39</v>
      </c>
      <c r="J292" s="422"/>
      <c r="K292" s="422"/>
      <c r="L292" s="422"/>
      <c r="M292" s="422"/>
      <c r="N292" s="422"/>
      <c r="O292" s="422"/>
      <c r="P292" s="443"/>
      <c r="Q292" s="423"/>
    </row>
    <row r="293" spans="1:17" ht="14.4" customHeight="1" x14ac:dyDescent="0.3">
      <c r="A293" s="418" t="s">
        <v>1598</v>
      </c>
      <c r="B293" s="419" t="s">
        <v>1431</v>
      </c>
      <c r="C293" s="419" t="s">
        <v>1432</v>
      </c>
      <c r="D293" s="419" t="s">
        <v>1549</v>
      </c>
      <c r="E293" s="419" t="s">
        <v>1550</v>
      </c>
      <c r="F293" s="422">
        <v>4</v>
      </c>
      <c r="G293" s="422">
        <v>1308</v>
      </c>
      <c r="H293" s="422">
        <v>1</v>
      </c>
      <c r="I293" s="422">
        <v>327</v>
      </c>
      <c r="J293" s="422">
        <v>3</v>
      </c>
      <c r="K293" s="422">
        <v>981</v>
      </c>
      <c r="L293" s="422">
        <v>0.75</v>
      </c>
      <c r="M293" s="422">
        <v>327</v>
      </c>
      <c r="N293" s="422">
        <v>2</v>
      </c>
      <c r="O293" s="422">
        <v>655</v>
      </c>
      <c r="P293" s="443">
        <v>0.50076452599388377</v>
      </c>
      <c r="Q293" s="423">
        <v>327.5</v>
      </c>
    </row>
    <row r="294" spans="1:17" ht="14.4" customHeight="1" x14ac:dyDescent="0.3">
      <c r="A294" s="418" t="s">
        <v>1598</v>
      </c>
      <c r="B294" s="419" t="s">
        <v>1431</v>
      </c>
      <c r="C294" s="419" t="s">
        <v>1432</v>
      </c>
      <c r="D294" s="419" t="s">
        <v>1551</v>
      </c>
      <c r="E294" s="419" t="s">
        <v>1552</v>
      </c>
      <c r="F294" s="422">
        <v>2</v>
      </c>
      <c r="G294" s="422">
        <v>112</v>
      </c>
      <c r="H294" s="422">
        <v>1</v>
      </c>
      <c r="I294" s="422">
        <v>56</v>
      </c>
      <c r="J294" s="422"/>
      <c r="K294" s="422"/>
      <c r="L294" s="422"/>
      <c r="M294" s="422"/>
      <c r="N294" s="422"/>
      <c r="O294" s="422"/>
      <c r="P294" s="443"/>
      <c r="Q294" s="423"/>
    </row>
    <row r="295" spans="1:17" ht="14.4" customHeight="1" x14ac:dyDescent="0.3">
      <c r="A295" s="418" t="s">
        <v>1598</v>
      </c>
      <c r="B295" s="419" t="s">
        <v>1431</v>
      </c>
      <c r="C295" s="419" t="s">
        <v>1432</v>
      </c>
      <c r="D295" s="419" t="s">
        <v>1553</v>
      </c>
      <c r="E295" s="419" t="s">
        <v>1554</v>
      </c>
      <c r="F295" s="422"/>
      <c r="G295" s="422"/>
      <c r="H295" s="422"/>
      <c r="I295" s="422"/>
      <c r="J295" s="422"/>
      <c r="K295" s="422"/>
      <c r="L295" s="422"/>
      <c r="M295" s="422"/>
      <c r="N295" s="422">
        <v>1</v>
      </c>
      <c r="O295" s="422">
        <v>29</v>
      </c>
      <c r="P295" s="443"/>
      <c r="Q295" s="423">
        <v>29</v>
      </c>
    </row>
    <row r="296" spans="1:17" ht="14.4" customHeight="1" x14ac:dyDescent="0.3">
      <c r="A296" s="418" t="s">
        <v>1599</v>
      </c>
      <c r="B296" s="419" t="s">
        <v>1431</v>
      </c>
      <c r="C296" s="419" t="s">
        <v>1432</v>
      </c>
      <c r="D296" s="419" t="s">
        <v>1433</v>
      </c>
      <c r="E296" s="419" t="s">
        <v>1434</v>
      </c>
      <c r="F296" s="422">
        <v>1277</v>
      </c>
      <c r="G296" s="422">
        <v>201766</v>
      </c>
      <c r="H296" s="422">
        <v>1</v>
      </c>
      <c r="I296" s="422">
        <v>158</v>
      </c>
      <c r="J296" s="422">
        <v>1533</v>
      </c>
      <c r="K296" s="422">
        <v>243747</v>
      </c>
      <c r="L296" s="422">
        <v>1.2080677616645024</v>
      </c>
      <c r="M296" s="422">
        <v>159</v>
      </c>
      <c r="N296" s="422">
        <v>1621</v>
      </c>
      <c r="O296" s="422">
        <v>258611</v>
      </c>
      <c r="P296" s="443">
        <v>1.2817372599942507</v>
      </c>
      <c r="Q296" s="423">
        <v>159.53793954349166</v>
      </c>
    </row>
    <row r="297" spans="1:17" ht="14.4" customHeight="1" x14ac:dyDescent="0.3">
      <c r="A297" s="418" t="s">
        <v>1599</v>
      </c>
      <c r="B297" s="419" t="s">
        <v>1431</v>
      </c>
      <c r="C297" s="419" t="s">
        <v>1432</v>
      </c>
      <c r="D297" s="419" t="s">
        <v>1447</v>
      </c>
      <c r="E297" s="419" t="s">
        <v>1448</v>
      </c>
      <c r="F297" s="422">
        <v>30</v>
      </c>
      <c r="G297" s="422">
        <v>34920</v>
      </c>
      <c r="H297" s="422">
        <v>1</v>
      </c>
      <c r="I297" s="422">
        <v>1164</v>
      </c>
      <c r="J297" s="422">
        <v>18</v>
      </c>
      <c r="K297" s="422">
        <v>20970</v>
      </c>
      <c r="L297" s="422">
        <v>0.60051546391752575</v>
      </c>
      <c r="M297" s="422">
        <v>1165</v>
      </c>
      <c r="N297" s="422">
        <v>12</v>
      </c>
      <c r="O297" s="422">
        <v>13989</v>
      </c>
      <c r="P297" s="443">
        <v>0.40060137457044676</v>
      </c>
      <c r="Q297" s="423">
        <v>1165.75</v>
      </c>
    </row>
    <row r="298" spans="1:17" ht="14.4" customHeight="1" x14ac:dyDescent="0.3">
      <c r="A298" s="418" t="s">
        <v>1599</v>
      </c>
      <c r="B298" s="419" t="s">
        <v>1431</v>
      </c>
      <c r="C298" s="419" t="s">
        <v>1432</v>
      </c>
      <c r="D298" s="419" t="s">
        <v>1451</v>
      </c>
      <c r="E298" s="419" t="s">
        <v>1452</v>
      </c>
      <c r="F298" s="422">
        <v>45</v>
      </c>
      <c r="G298" s="422">
        <v>1755</v>
      </c>
      <c r="H298" s="422">
        <v>1</v>
      </c>
      <c r="I298" s="422">
        <v>39</v>
      </c>
      <c r="J298" s="422">
        <v>64</v>
      </c>
      <c r="K298" s="422">
        <v>2496</v>
      </c>
      <c r="L298" s="422">
        <v>1.4222222222222223</v>
      </c>
      <c r="M298" s="422">
        <v>39</v>
      </c>
      <c r="N298" s="422">
        <v>28</v>
      </c>
      <c r="O298" s="422">
        <v>1100</v>
      </c>
      <c r="P298" s="443">
        <v>0.62678062678062674</v>
      </c>
      <c r="Q298" s="423">
        <v>39.285714285714285</v>
      </c>
    </row>
    <row r="299" spans="1:17" ht="14.4" customHeight="1" x14ac:dyDescent="0.3">
      <c r="A299" s="418" t="s">
        <v>1599</v>
      </c>
      <c r="B299" s="419" t="s">
        <v>1431</v>
      </c>
      <c r="C299" s="419" t="s">
        <v>1432</v>
      </c>
      <c r="D299" s="419" t="s">
        <v>1455</v>
      </c>
      <c r="E299" s="419" t="s">
        <v>1456</v>
      </c>
      <c r="F299" s="422">
        <v>2</v>
      </c>
      <c r="G299" s="422">
        <v>764</v>
      </c>
      <c r="H299" s="422">
        <v>1</v>
      </c>
      <c r="I299" s="422">
        <v>382</v>
      </c>
      <c r="J299" s="422">
        <v>9</v>
      </c>
      <c r="K299" s="422">
        <v>3438</v>
      </c>
      <c r="L299" s="422">
        <v>4.5</v>
      </c>
      <c r="M299" s="422">
        <v>382</v>
      </c>
      <c r="N299" s="422">
        <v>3</v>
      </c>
      <c r="O299" s="422">
        <v>1147</v>
      </c>
      <c r="P299" s="443">
        <v>1.5013089005235603</v>
      </c>
      <c r="Q299" s="423">
        <v>382.33333333333331</v>
      </c>
    </row>
    <row r="300" spans="1:17" ht="14.4" customHeight="1" x14ac:dyDescent="0.3">
      <c r="A300" s="418" t="s">
        <v>1599</v>
      </c>
      <c r="B300" s="419" t="s">
        <v>1431</v>
      </c>
      <c r="C300" s="419" t="s">
        <v>1432</v>
      </c>
      <c r="D300" s="419" t="s">
        <v>1457</v>
      </c>
      <c r="E300" s="419" t="s">
        <v>1458</v>
      </c>
      <c r="F300" s="422">
        <v>9</v>
      </c>
      <c r="G300" s="422">
        <v>324</v>
      </c>
      <c r="H300" s="422">
        <v>1</v>
      </c>
      <c r="I300" s="422">
        <v>36</v>
      </c>
      <c r="J300" s="422">
        <v>36</v>
      </c>
      <c r="K300" s="422">
        <v>1332</v>
      </c>
      <c r="L300" s="422">
        <v>4.1111111111111107</v>
      </c>
      <c r="M300" s="422">
        <v>37</v>
      </c>
      <c r="N300" s="422">
        <v>32</v>
      </c>
      <c r="O300" s="422">
        <v>1184</v>
      </c>
      <c r="P300" s="443">
        <v>3.6543209876543208</v>
      </c>
      <c r="Q300" s="423">
        <v>37</v>
      </c>
    </row>
    <row r="301" spans="1:17" ht="14.4" customHeight="1" x14ac:dyDescent="0.3">
      <c r="A301" s="418" t="s">
        <v>1599</v>
      </c>
      <c r="B301" s="419" t="s">
        <v>1431</v>
      </c>
      <c r="C301" s="419" t="s">
        <v>1432</v>
      </c>
      <c r="D301" s="419" t="s">
        <v>1463</v>
      </c>
      <c r="E301" s="419" t="s">
        <v>1464</v>
      </c>
      <c r="F301" s="422">
        <v>35</v>
      </c>
      <c r="G301" s="422">
        <v>1400</v>
      </c>
      <c r="H301" s="422">
        <v>1</v>
      </c>
      <c r="I301" s="422">
        <v>40</v>
      </c>
      <c r="J301" s="422">
        <v>25</v>
      </c>
      <c r="K301" s="422">
        <v>1025</v>
      </c>
      <c r="L301" s="422">
        <v>0.7321428571428571</v>
      </c>
      <c r="M301" s="422">
        <v>41</v>
      </c>
      <c r="N301" s="422">
        <v>2</v>
      </c>
      <c r="O301" s="422">
        <v>82</v>
      </c>
      <c r="P301" s="443">
        <v>5.8571428571428573E-2</v>
      </c>
      <c r="Q301" s="423">
        <v>41</v>
      </c>
    </row>
    <row r="302" spans="1:17" ht="14.4" customHeight="1" x14ac:dyDescent="0.3">
      <c r="A302" s="418" t="s">
        <v>1599</v>
      </c>
      <c r="B302" s="419" t="s">
        <v>1431</v>
      </c>
      <c r="C302" s="419" t="s">
        <v>1432</v>
      </c>
      <c r="D302" s="419" t="s">
        <v>1465</v>
      </c>
      <c r="E302" s="419" t="s">
        <v>1466</v>
      </c>
      <c r="F302" s="422">
        <v>8</v>
      </c>
      <c r="G302" s="422">
        <v>3920</v>
      </c>
      <c r="H302" s="422">
        <v>1</v>
      </c>
      <c r="I302" s="422">
        <v>490</v>
      </c>
      <c r="J302" s="422">
        <v>5</v>
      </c>
      <c r="K302" s="422">
        <v>2450</v>
      </c>
      <c r="L302" s="422">
        <v>0.625</v>
      </c>
      <c r="M302" s="422">
        <v>490</v>
      </c>
      <c r="N302" s="422">
        <v>5</v>
      </c>
      <c r="O302" s="422">
        <v>2452</v>
      </c>
      <c r="P302" s="443">
        <v>0.6255102040816326</v>
      </c>
      <c r="Q302" s="423">
        <v>490.4</v>
      </c>
    </row>
    <row r="303" spans="1:17" ht="14.4" customHeight="1" x14ac:dyDescent="0.3">
      <c r="A303" s="418" t="s">
        <v>1599</v>
      </c>
      <c r="B303" s="419" t="s">
        <v>1431</v>
      </c>
      <c r="C303" s="419" t="s">
        <v>1432</v>
      </c>
      <c r="D303" s="419" t="s">
        <v>1467</v>
      </c>
      <c r="E303" s="419" t="s">
        <v>1468</v>
      </c>
      <c r="F303" s="422">
        <v>1</v>
      </c>
      <c r="G303" s="422">
        <v>31</v>
      </c>
      <c r="H303" s="422">
        <v>1</v>
      </c>
      <c r="I303" s="422">
        <v>31</v>
      </c>
      <c r="J303" s="422">
        <v>12</v>
      </c>
      <c r="K303" s="422">
        <v>372</v>
      </c>
      <c r="L303" s="422">
        <v>12</v>
      </c>
      <c r="M303" s="422">
        <v>31</v>
      </c>
      <c r="N303" s="422">
        <v>8</v>
      </c>
      <c r="O303" s="422">
        <v>248</v>
      </c>
      <c r="P303" s="443">
        <v>8</v>
      </c>
      <c r="Q303" s="423">
        <v>31</v>
      </c>
    </row>
    <row r="304" spans="1:17" ht="14.4" customHeight="1" x14ac:dyDescent="0.3">
      <c r="A304" s="418" t="s">
        <v>1599</v>
      </c>
      <c r="B304" s="419" t="s">
        <v>1431</v>
      </c>
      <c r="C304" s="419" t="s">
        <v>1432</v>
      </c>
      <c r="D304" s="419" t="s">
        <v>1471</v>
      </c>
      <c r="E304" s="419" t="s">
        <v>1472</v>
      </c>
      <c r="F304" s="422">
        <v>34</v>
      </c>
      <c r="G304" s="422">
        <v>6936</v>
      </c>
      <c r="H304" s="422">
        <v>1</v>
      </c>
      <c r="I304" s="422">
        <v>204</v>
      </c>
      <c r="J304" s="422">
        <v>40</v>
      </c>
      <c r="K304" s="422">
        <v>8200</v>
      </c>
      <c r="L304" s="422">
        <v>1.182237600922722</v>
      </c>
      <c r="M304" s="422">
        <v>205</v>
      </c>
      <c r="N304" s="422">
        <v>58</v>
      </c>
      <c r="O304" s="422">
        <v>11927</v>
      </c>
      <c r="P304" s="443">
        <v>1.7195790080738178</v>
      </c>
      <c r="Q304" s="423">
        <v>205.63793103448276</v>
      </c>
    </row>
    <row r="305" spans="1:17" ht="14.4" customHeight="1" x14ac:dyDescent="0.3">
      <c r="A305" s="418" t="s">
        <v>1599</v>
      </c>
      <c r="B305" s="419" t="s">
        <v>1431</v>
      </c>
      <c r="C305" s="419" t="s">
        <v>1432</v>
      </c>
      <c r="D305" s="419" t="s">
        <v>1473</v>
      </c>
      <c r="E305" s="419" t="s">
        <v>1474</v>
      </c>
      <c r="F305" s="422">
        <v>34</v>
      </c>
      <c r="G305" s="422">
        <v>12784</v>
      </c>
      <c r="H305" s="422">
        <v>1</v>
      </c>
      <c r="I305" s="422">
        <v>376</v>
      </c>
      <c r="J305" s="422">
        <v>41</v>
      </c>
      <c r="K305" s="422">
        <v>15457</v>
      </c>
      <c r="L305" s="422">
        <v>1.2090894868585733</v>
      </c>
      <c r="M305" s="422">
        <v>377</v>
      </c>
      <c r="N305" s="422">
        <v>58</v>
      </c>
      <c r="O305" s="422">
        <v>21938</v>
      </c>
      <c r="P305" s="443">
        <v>1.7160513141426783</v>
      </c>
      <c r="Q305" s="423">
        <v>378.24137931034483</v>
      </c>
    </row>
    <row r="306" spans="1:17" ht="14.4" customHeight="1" x14ac:dyDescent="0.3">
      <c r="A306" s="418" t="s">
        <v>1599</v>
      </c>
      <c r="B306" s="419" t="s">
        <v>1431</v>
      </c>
      <c r="C306" s="419" t="s">
        <v>1432</v>
      </c>
      <c r="D306" s="419" t="s">
        <v>1485</v>
      </c>
      <c r="E306" s="419" t="s">
        <v>1486</v>
      </c>
      <c r="F306" s="422">
        <v>122</v>
      </c>
      <c r="G306" s="422">
        <v>1952</v>
      </c>
      <c r="H306" s="422">
        <v>1</v>
      </c>
      <c r="I306" s="422">
        <v>16</v>
      </c>
      <c r="J306" s="422">
        <v>114</v>
      </c>
      <c r="K306" s="422">
        <v>1824</v>
      </c>
      <c r="L306" s="422">
        <v>0.93442622950819676</v>
      </c>
      <c r="M306" s="422">
        <v>16</v>
      </c>
      <c r="N306" s="422">
        <v>42</v>
      </c>
      <c r="O306" s="422">
        <v>672</v>
      </c>
      <c r="P306" s="443">
        <v>0.34426229508196721</v>
      </c>
      <c r="Q306" s="423">
        <v>16</v>
      </c>
    </row>
    <row r="307" spans="1:17" ht="14.4" customHeight="1" x14ac:dyDescent="0.3">
      <c r="A307" s="418" t="s">
        <v>1599</v>
      </c>
      <c r="B307" s="419" t="s">
        <v>1431</v>
      </c>
      <c r="C307" s="419" t="s">
        <v>1432</v>
      </c>
      <c r="D307" s="419" t="s">
        <v>1487</v>
      </c>
      <c r="E307" s="419" t="s">
        <v>1488</v>
      </c>
      <c r="F307" s="422">
        <v>1</v>
      </c>
      <c r="G307" s="422">
        <v>131</v>
      </c>
      <c r="H307" s="422">
        <v>1</v>
      </c>
      <c r="I307" s="422">
        <v>131</v>
      </c>
      <c r="J307" s="422">
        <v>1</v>
      </c>
      <c r="K307" s="422">
        <v>133</v>
      </c>
      <c r="L307" s="422">
        <v>1.0152671755725191</v>
      </c>
      <c r="M307" s="422">
        <v>133</v>
      </c>
      <c r="N307" s="422">
        <v>1</v>
      </c>
      <c r="O307" s="422">
        <v>135</v>
      </c>
      <c r="P307" s="443">
        <v>1.0305343511450382</v>
      </c>
      <c r="Q307" s="423">
        <v>135</v>
      </c>
    </row>
    <row r="308" spans="1:17" ht="14.4" customHeight="1" x14ac:dyDescent="0.3">
      <c r="A308" s="418" t="s">
        <v>1599</v>
      </c>
      <c r="B308" s="419" t="s">
        <v>1431</v>
      </c>
      <c r="C308" s="419" t="s">
        <v>1432</v>
      </c>
      <c r="D308" s="419" t="s">
        <v>1489</v>
      </c>
      <c r="E308" s="419" t="s">
        <v>1490</v>
      </c>
      <c r="F308" s="422"/>
      <c r="G308" s="422"/>
      <c r="H308" s="422"/>
      <c r="I308" s="422"/>
      <c r="J308" s="422">
        <v>3</v>
      </c>
      <c r="K308" s="422">
        <v>306</v>
      </c>
      <c r="L308" s="422"/>
      <c r="M308" s="422">
        <v>102</v>
      </c>
      <c r="N308" s="422"/>
      <c r="O308" s="422"/>
      <c r="P308" s="443"/>
      <c r="Q308" s="423"/>
    </row>
    <row r="309" spans="1:17" ht="14.4" customHeight="1" x14ac:dyDescent="0.3">
      <c r="A309" s="418" t="s">
        <v>1599</v>
      </c>
      <c r="B309" s="419" t="s">
        <v>1431</v>
      </c>
      <c r="C309" s="419" t="s">
        <v>1432</v>
      </c>
      <c r="D309" s="419" t="s">
        <v>1493</v>
      </c>
      <c r="E309" s="419" t="s">
        <v>1494</v>
      </c>
      <c r="F309" s="422">
        <v>95</v>
      </c>
      <c r="G309" s="422">
        <v>10640</v>
      </c>
      <c r="H309" s="422">
        <v>1</v>
      </c>
      <c r="I309" s="422">
        <v>112</v>
      </c>
      <c r="J309" s="422">
        <v>161</v>
      </c>
      <c r="K309" s="422">
        <v>18193</v>
      </c>
      <c r="L309" s="422">
        <v>1.7098684210526316</v>
      </c>
      <c r="M309" s="422">
        <v>113</v>
      </c>
      <c r="N309" s="422">
        <v>131</v>
      </c>
      <c r="O309" s="422">
        <v>14925</v>
      </c>
      <c r="P309" s="443">
        <v>1.4027255639097744</v>
      </c>
      <c r="Q309" s="423">
        <v>113.93129770992367</v>
      </c>
    </row>
    <row r="310" spans="1:17" ht="14.4" customHeight="1" x14ac:dyDescent="0.3">
      <c r="A310" s="418" t="s">
        <v>1599</v>
      </c>
      <c r="B310" s="419" t="s">
        <v>1431</v>
      </c>
      <c r="C310" s="419" t="s">
        <v>1432</v>
      </c>
      <c r="D310" s="419" t="s">
        <v>1495</v>
      </c>
      <c r="E310" s="419" t="s">
        <v>1496</v>
      </c>
      <c r="F310" s="422">
        <v>26</v>
      </c>
      <c r="G310" s="422">
        <v>2158</v>
      </c>
      <c r="H310" s="422">
        <v>1</v>
      </c>
      <c r="I310" s="422">
        <v>83</v>
      </c>
      <c r="J310" s="422">
        <v>144</v>
      </c>
      <c r="K310" s="422">
        <v>12096</v>
      </c>
      <c r="L310" s="422">
        <v>5.6051899907321596</v>
      </c>
      <c r="M310" s="422">
        <v>84</v>
      </c>
      <c r="N310" s="422">
        <v>124</v>
      </c>
      <c r="O310" s="422">
        <v>10473</v>
      </c>
      <c r="P310" s="443">
        <v>4.8531047265987022</v>
      </c>
      <c r="Q310" s="423">
        <v>84.459677419354833</v>
      </c>
    </row>
    <row r="311" spans="1:17" ht="14.4" customHeight="1" x14ac:dyDescent="0.3">
      <c r="A311" s="418" t="s">
        <v>1599</v>
      </c>
      <c r="B311" s="419" t="s">
        <v>1431</v>
      </c>
      <c r="C311" s="419" t="s">
        <v>1432</v>
      </c>
      <c r="D311" s="419" t="s">
        <v>1497</v>
      </c>
      <c r="E311" s="419" t="s">
        <v>1498</v>
      </c>
      <c r="F311" s="422">
        <v>1</v>
      </c>
      <c r="G311" s="422">
        <v>95</v>
      </c>
      <c r="H311" s="422">
        <v>1</v>
      </c>
      <c r="I311" s="422">
        <v>95</v>
      </c>
      <c r="J311" s="422"/>
      <c r="K311" s="422"/>
      <c r="L311" s="422"/>
      <c r="M311" s="422"/>
      <c r="N311" s="422">
        <v>1</v>
      </c>
      <c r="O311" s="422">
        <v>96</v>
      </c>
      <c r="P311" s="443">
        <v>1.0105263157894737</v>
      </c>
      <c r="Q311" s="423">
        <v>96</v>
      </c>
    </row>
    <row r="312" spans="1:17" ht="14.4" customHeight="1" x14ac:dyDescent="0.3">
      <c r="A312" s="418" t="s">
        <v>1599</v>
      </c>
      <c r="B312" s="419" t="s">
        <v>1431</v>
      </c>
      <c r="C312" s="419" t="s">
        <v>1432</v>
      </c>
      <c r="D312" s="419" t="s">
        <v>1499</v>
      </c>
      <c r="E312" s="419" t="s">
        <v>1500</v>
      </c>
      <c r="F312" s="422">
        <v>12</v>
      </c>
      <c r="G312" s="422">
        <v>252</v>
      </c>
      <c r="H312" s="422">
        <v>1</v>
      </c>
      <c r="I312" s="422">
        <v>21</v>
      </c>
      <c r="J312" s="422">
        <v>13</v>
      </c>
      <c r="K312" s="422">
        <v>273</v>
      </c>
      <c r="L312" s="422">
        <v>1.0833333333333333</v>
      </c>
      <c r="M312" s="422">
        <v>21</v>
      </c>
      <c r="N312" s="422">
        <v>28</v>
      </c>
      <c r="O312" s="422">
        <v>588</v>
      </c>
      <c r="P312" s="443">
        <v>2.3333333333333335</v>
      </c>
      <c r="Q312" s="423">
        <v>21</v>
      </c>
    </row>
    <row r="313" spans="1:17" ht="14.4" customHeight="1" x14ac:dyDescent="0.3">
      <c r="A313" s="418" t="s">
        <v>1599</v>
      </c>
      <c r="B313" s="419" t="s">
        <v>1431</v>
      </c>
      <c r="C313" s="419" t="s">
        <v>1432</v>
      </c>
      <c r="D313" s="419" t="s">
        <v>1501</v>
      </c>
      <c r="E313" s="419" t="s">
        <v>1502</v>
      </c>
      <c r="F313" s="422">
        <v>36</v>
      </c>
      <c r="G313" s="422">
        <v>17496</v>
      </c>
      <c r="H313" s="422">
        <v>1</v>
      </c>
      <c r="I313" s="422">
        <v>486</v>
      </c>
      <c r="J313" s="422">
        <v>67</v>
      </c>
      <c r="K313" s="422">
        <v>32562</v>
      </c>
      <c r="L313" s="422">
        <v>1.8611111111111112</v>
      </c>
      <c r="M313" s="422">
        <v>486</v>
      </c>
      <c r="N313" s="422">
        <v>47</v>
      </c>
      <c r="O313" s="422">
        <v>22862</v>
      </c>
      <c r="P313" s="443">
        <v>1.3066986739826245</v>
      </c>
      <c r="Q313" s="423">
        <v>486.42553191489361</v>
      </c>
    </row>
    <row r="314" spans="1:17" ht="14.4" customHeight="1" x14ac:dyDescent="0.3">
      <c r="A314" s="418" t="s">
        <v>1599</v>
      </c>
      <c r="B314" s="419" t="s">
        <v>1431</v>
      </c>
      <c r="C314" s="419" t="s">
        <v>1432</v>
      </c>
      <c r="D314" s="419" t="s">
        <v>1509</v>
      </c>
      <c r="E314" s="419" t="s">
        <v>1510</v>
      </c>
      <c r="F314" s="422">
        <v>15</v>
      </c>
      <c r="G314" s="422">
        <v>600</v>
      </c>
      <c r="H314" s="422">
        <v>1</v>
      </c>
      <c r="I314" s="422">
        <v>40</v>
      </c>
      <c r="J314" s="422">
        <v>38</v>
      </c>
      <c r="K314" s="422">
        <v>1520</v>
      </c>
      <c r="L314" s="422">
        <v>2.5333333333333332</v>
      </c>
      <c r="M314" s="422">
        <v>40</v>
      </c>
      <c r="N314" s="422">
        <v>44</v>
      </c>
      <c r="O314" s="422">
        <v>1782</v>
      </c>
      <c r="P314" s="443">
        <v>2.97</v>
      </c>
      <c r="Q314" s="423">
        <v>40.5</v>
      </c>
    </row>
    <row r="315" spans="1:17" ht="14.4" customHeight="1" x14ac:dyDescent="0.3">
      <c r="A315" s="418" t="s">
        <v>1599</v>
      </c>
      <c r="B315" s="419" t="s">
        <v>1431</v>
      </c>
      <c r="C315" s="419" t="s">
        <v>1432</v>
      </c>
      <c r="D315" s="419" t="s">
        <v>1521</v>
      </c>
      <c r="E315" s="419" t="s">
        <v>1522</v>
      </c>
      <c r="F315" s="422">
        <v>2</v>
      </c>
      <c r="G315" s="422">
        <v>4026</v>
      </c>
      <c r="H315" s="422">
        <v>1</v>
      </c>
      <c r="I315" s="422">
        <v>2013</v>
      </c>
      <c r="J315" s="422">
        <v>2</v>
      </c>
      <c r="K315" s="422">
        <v>4058</v>
      </c>
      <c r="L315" s="422">
        <v>1.0079483358171883</v>
      </c>
      <c r="M315" s="422">
        <v>2029</v>
      </c>
      <c r="N315" s="422">
        <v>2</v>
      </c>
      <c r="O315" s="422">
        <v>4058</v>
      </c>
      <c r="P315" s="443">
        <v>1.0079483358171883</v>
      </c>
      <c r="Q315" s="423">
        <v>2029</v>
      </c>
    </row>
    <row r="316" spans="1:17" ht="14.4" customHeight="1" x14ac:dyDescent="0.3">
      <c r="A316" s="418" t="s">
        <v>1599</v>
      </c>
      <c r="B316" s="419" t="s">
        <v>1431</v>
      </c>
      <c r="C316" s="419" t="s">
        <v>1432</v>
      </c>
      <c r="D316" s="419" t="s">
        <v>1523</v>
      </c>
      <c r="E316" s="419" t="s">
        <v>1524</v>
      </c>
      <c r="F316" s="422">
        <v>1</v>
      </c>
      <c r="G316" s="422">
        <v>603</v>
      </c>
      <c r="H316" s="422">
        <v>1</v>
      </c>
      <c r="I316" s="422">
        <v>603</v>
      </c>
      <c r="J316" s="422">
        <v>1</v>
      </c>
      <c r="K316" s="422">
        <v>604</v>
      </c>
      <c r="L316" s="422">
        <v>1.0016583747927033</v>
      </c>
      <c r="M316" s="422">
        <v>604</v>
      </c>
      <c r="N316" s="422">
        <v>7</v>
      </c>
      <c r="O316" s="422">
        <v>4240</v>
      </c>
      <c r="P316" s="443">
        <v>7.0315091210613598</v>
      </c>
      <c r="Q316" s="423">
        <v>605.71428571428567</v>
      </c>
    </row>
    <row r="317" spans="1:17" ht="14.4" customHeight="1" x14ac:dyDescent="0.3">
      <c r="A317" s="418" t="s">
        <v>1599</v>
      </c>
      <c r="B317" s="419" t="s">
        <v>1431</v>
      </c>
      <c r="C317" s="419" t="s">
        <v>1432</v>
      </c>
      <c r="D317" s="419" t="s">
        <v>1525</v>
      </c>
      <c r="E317" s="419" t="s">
        <v>1526</v>
      </c>
      <c r="F317" s="422"/>
      <c r="G317" s="422"/>
      <c r="H317" s="422"/>
      <c r="I317" s="422"/>
      <c r="J317" s="422">
        <v>1</v>
      </c>
      <c r="K317" s="422">
        <v>961</v>
      </c>
      <c r="L317" s="422"/>
      <c r="M317" s="422">
        <v>961</v>
      </c>
      <c r="N317" s="422"/>
      <c r="O317" s="422"/>
      <c r="P317" s="443"/>
      <c r="Q317" s="423"/>
    </row>
    <row r="318" spans="1:17" ht="14.4" customHeight="1" x14ac:dyDescent="0.3">
      <c r="A318" s="418" t="s">
        <v>1599</v>
      </c>
      <c r="B318" s="419" t="s">
        <v>1431</v>
      </c>
      <c r="C318" s="419" t="s">
        <v>1432</v>
      </c>
      <c r="D318" s="419" t="s">
        <v>1543</v>
      </c>
      <c r="E318" s="419" t="s">
        <v>1544</v>
      </c>
      <c r="F318" s="422"/>
      <c r="G318" s="422"/>
      <c r="H318" s="422"/>
      <c r="I318" s="422"/>
      <c r="J318" s="422"/>
      <c r="K318" s="422"/>
      <c r="L318" s="422"/>
      <c r="M318" s="422"/>
      <c r="N318" s="422">
        <v>2</v>
      </c>
      <c r="O318" s="422">
        <v>304</v>
      </c>
      <c r="P318" s="443"/>
      <c r="Q318" s="423">
        <v>152</v>
      </c>
    </row>
    <row r="319" spans="1:17" ht="14.4" customHeight="1" x14ac:dyDescent="0.3">
      <c r="A319" s="418" t="s">
        <v>1599</v>
      </c>
      <c r="B319" s="419" t="s">
        <v>1431</v>
      </c>
      <c r="C319" s="419" t="s">
        <v>1432</v>
      </c>
      <c r="D319" s="419" t="s">
        <v>1594</v>
      </c>
      <c r="E319" s="419" t="s">
        <v>1595</v>
      </c>
      <c r="F319" s="422">
        <v>220</v>
      </c>
      <c r="G319" s="422">
        <v>8580</v>
      </c>
      <c r="H319" s="422">
        <v>1</v>
      </c>
      <c r="I319" s="422">
        <v>39</v>
      </c>
      <c r="J319" s="422">
        <v>256</v>
      </c>
      <c r="K319" s="422">
        <v>10240</v>
      </c>
      <c r="L319" s="422">
        <v>1.1934731934731935</v>
      </c>
      <c r="M319" s="422">
        <v>40</v>
      </c>
      <c r="N319" s="422">
        <v>416</v>
      </c>
      <c r="O319" s="422">
        <v>16880</v>
      </c>
      <c r="P319" s="443">
        <v>1.9673659673659674</v>
      </c>
      <c r="Q319" s="423">
        <v>40.57692307692308</v>
      </c>
    </row>
    <row r="320" spans="1:17" ht="14.4" customHeight="1" x14ac:dyDescent="0.3">
      <c r="A320" s="418" t="s">
        <v>1600</v>
      </c>
      <c r="B320" s="419" t="s">
        <v>1431</v>
      </c>
      <c r="C320" s="419" t="s">
        <v>1432</v>
      </c>
      <c r="D320" s="419" t="s">
        <v>1433</v>
      </c>
      <c r="E320" s="419" t="s">
        <v>1434</v>
      </c>
      <c r="F320" s="422">
        <v>316</v>
      </c>
      <c r="G320" s="422">
        <v>49928</v>
      </c>
      <c r="H320" s="422">
        <v>1</v>
      </c>
      <c r="I320" s="422">
        <v>158</v>
      </c>
      <c r="J320" s="422">
        <v>328</v>
      </c>
      <c r="K320" s="422">
        <v>52152</v>
      </c>
      <c r="L320" s="422">
        <v>1.0445441435667362</v>
      </c>
      <c r="M320" s="422">
        <v>159</v>
      </c>
      <c r="N320" s="422">
        <v>336</v>
      </c>
      <c r="O320" s="422">
        <v>53643</v>
      </c>
      <c r="P320" s="443">
        <v>1.0744071462906586</v>
      </c>
      <c r="Q320" s="423">
        <v>159.65178571428572</v>
      </c>
    </row>
    <row r="321" spans="1:17" ht="14.4" customHeight="1" x14ac:dyDescent="0.3">
      <c r="A321" s="418" t="s">
        <v>1600</v>
      </c>
      <c r="B321" s="419" t="s">
        <v>1431</v>
      </c>
      <c r="C321" s="419" t="s">
        <v>1432</v>
      </c>
      <c r="D321" s="419" t="s">
        <v>1447</v>
      </c>
      <c r="E321" s="419" t="s">
        <v>1448</v>
      </c>
      <c r="F321" s="422">
        <v>4</v>
      </c>
      <c r="G321" s="422">
        <v>4656</v>
      </c>
      <c r="H321" s="422">
        <v>1</v>
      </c>
      <c r="I321" s="422">
        <v>1164</v>
      </c>
      <c r="J321" s="422"/>
      <c r="K321" s="422"/>
      <c r="L321" s="422"/>
      <c r="M321" s="422"/>
      <c r="N321" s="422">
        <v>1</v>
      </c>
      <c r="O321" s="422">
        <v>1168</v>
      </c>
      <c r="P321" s="443">
        <v>0.25085910652920962</v>
      </c>
      <c r="Q321" s="423">
        <v>1168</v>
      </c>
    </row>
    <row r="322" spans="1:17" ht="14.4" customHeight="1" x14ac:dyDescent="0.3">
      <c r="A322" s="418" t="s">
        <v>1600</v>
      </c>
      <c r="B322" s="419" t="s">
        <v>1431</v>
      </c>
      <c r="C322" s="419" t="s">
        <v>1432</v>
      </c>
      <c r="D322" s="419" t="s">
        <v>1451</v>
      </c>
      <c r="E322" s="419" t="s">
        <v>1452</v>
      </c>
      <c r="F322" s="422">
        <v>47</v>
      </c>
      <c r="G322" s="422">
        <v>1833</v>
      </c>
      <c r="H322" s="422">
        <v>1</v>
      </c>
      <c r="I322" s="422">
        <v>39</v>
      </c>
      <c r="J322" s="422">
        <v>26</v>
      </c>
      <c r="K322" s="422">
        <v>1014</v>
      </c>
      <c r="L322" s="422">
        <v>0.55319148936170215</v>
      </c>
      <c r="M322" s="422">
        <v>39</v>
      </c>
      <c r="N322" s="422">
        <v>38</v>
      </c>
      <c r="O322" s="422">
        <v>1503</v>
      </c>
      <c r="P322" s="443">
        <v>0.81996726677577736</v>
      </c>
      <c r="Q322" s="423">
        <v>39.55263157894737</v>
      </c>
    </row>
    <row r="323" spans="1:17" ht="14.4" customHeight="1" x14ac:dyDescent="0.3">
      <c r="A323" s="418" t="s">
        <v>1600</v>
      </c>
      <c r="B323" s="419" t="s">
        <v>1431</v>
      </c>
      <c r="C323" s="419" t="s">
        <v>1432</v>
      </c>
      <c r="D323" s="419" t="s">
        <v>1455</v>
      </c>
      <c r="E323" s="419" t="s">
        <v>1456</v>
      </c>
      <c r="F323" s="422"/>
      <c r="G323" s="422"/>
      <c r="H323" s="422"/>
      <c r="I323" s="422"/>
      <c r="J323" s="422">
        <v>11</v>
      </c>
      <c r="K323" s="422">
        <v>4202</v>
      </c>
      <c r="L323" s="422"/>
      <c r="M323" s="422">
        <v>382</v>
      </c>
      <c r="N323" s="422">
        <v>2</v>
      </c>
      <c r="O323" s="422">
        <v>764</v>
      </c>
      <c r="P323" s="443"/>
      <c r="Q323" s="423">
        <v>382</v>
      </c>
    </row>
    <row r="324" spans="1:17" ht="14.4" customHeight="1" x14ac:dyDescent="0.3">
      <c r="A324" s="418" t="s">
        <v>1600</v>
      </c>
      <c r="B324" s="419" t="s">
        <v>1431</v>
      </c>
      <c r="C324" s="419" t="s">
        <v>1432</v>
      </c>
      <c r="D324" s="419" t="s">
        <v>1461</v>
      </c>
      <c r="E324" s="419" t="s">
        <v>1462</v>
      </c>
      <c r="F324" s="422"/>
      <c r="G324" s="422"/>
      <c r="H324" s="422"/>
      <c r="I324" s="422"/>
      <c r="J324" s="422">
        <v>6</v>
      </c>
      <c r="K324" s="422">
        <v>2664</v>
      </c>
      <c r="L324" s="422"/>
      <c r="M324" s="422">
        <v>444</v>
      </c>
      <c r="N324" s="422"/>
      <c r="O324" s="422"/>
      <c r="P324" s="443"/>
      <c r="Q324" s="423"/>
    </row>
    <row r="325" spans="1:17" ht="14.4" customHeight="1" x14ac:dyDescent="0.3">
      <c r="A325" s="418" t="s">
        <v>1600</v>
      </c>
      <c r="B325" s="419" t="s">
        <v>1431</v>
      </c>
      <c r="C325" s="419" t="s">
        <v>1432</v>
      </c>
      <c r="D325" s="419" t="s">
        <v>1463</v>
      </c>
      <c r="E325" s="419" t="s">
        <v>1464</v>
      </c>
      <c r="F325" s="422"/>
      <c r="G325" s="422"/>
      <c r="H325" s="422"/>
      <c r="I325" s="422"/>
      <c r="J325" s="422">
        <v>2</v>
      </c>
      <c r="K325" s="422">
        <v>82</v>
      </c>
      <c r="L325" s="422"/>
      <c r="M325" s="422">
        <v>41</v>
      </c>
      <c r="N325" s="422"/>
      <c r="O325" s="422"/>
      <c r="P325" s="443"/>
      <c r="Q325" s="423"/>
    </row>
    <row r="326" spans="1:17" ht="14.4" customHeight="1" x14ac:dyDescent="0.3">
      <c r="A326" s="418" t="s">
        <v>1600</v>
      </c>
      <c r="B326" s="419" t="s">
        <v>1431</v>
      </c>
      <c r="C326" s="419" t="s">
        <v>1432</v>
      </c>
      <c r="D326" s="419" t="s">
        <v>1465</v>
      </c>
      <c r="E326" s="419" t="s">
        <v>1466</v>
      </c>
      <c r="F326" s="422">
        <v>1</v>
      </c>
      <c r="G326" s="422">
        <v>490</v>
      </c>
      <c r="H326" s="422">
        <v>1</v>
      </c>
      <c r="I326" s="422">
        <v>490</v>
      </c>
      <c r="J326" s="422">
        <v>3</v>
      </c>
      <c r="K326" s="422">
        <v>1470</v>
      </c>
      <c r="L326" s="422">
        <v>3</v>
      </c>
      <c r="M326" s="422">
        <v>490</v>
      </c>
      <c r="N326" s="422">
        <v>1</v>
      </c>
      <c r="O326" s="422">
        <v>490</v>
      </c>
      <c r="P326" s="443">
        <v>1</v>
      </c>
      <c r="Q326" s="423">
        <v>490</v>
      </c>
    </row>
    <row r="327" spans="1:17" ht="14.4" customHeight="1" x14ac:dyDescent="0.3">
      <c r="A327" s="418" t="s">
        <v>1600</v>
      </c>
      <c r="B327" s="419" t="s">
        <v>1431</v>
      </c>
      <c r="C327" s="419" t="s">
        <v>1432</v>
      </c>
      <c r="D327" s="419" t="s">
        <v>1467</v>
      </c>
      <c r="E327" s="419" t="s">
        <v>1468</v>
      </c>
      <c r="F327" s="422">
        <v>2</v>
      </c>
      <c r="G327" s="422">
        <v>62</v>
      </c>
      <c r="H327" s="422">
        <v>1</v>
      </c>
      <c r="I327" s="422">
        <v>31</v>
      </c>
      <c r="J327" s="422">
        <v>1</v>
      </c>
      <c r="K327" s="422">
        <v>31</v>
      </c>
      <c r="L327" s="422">
        <v>0.5</v>
      </c>
      <c r="M327" s="422">
        <v>31</v>
      </c>
      <c r="N327" s="422"/>
      <c r="O327" s="422"/>
      <c r="P327" s="443"/>
      <c r="Q327" s="423"/>
    </row>
    <row r="328" spans="1:17" ht="14.4" customHeight="1" x14ac:dyDescent="0.3">
      <c r="A328" s="418" t="s">
        <v>1600</v>
      </c>
      <c r="B328" s="419" t="s">
        <v>1431</v>
      </c>
      <c r="C328" s="419" t="s">
        <v>1432</v>
      </c>
      <c r="D328" s="419" t="s">
        <v>1471</v>
      </c>
      <c r="E328" s="419" t="s">
        <v>1472</v>
      </c>
      <c r="F328" s="422">
        <v>6</v>
      </c>
      <c r="G328" s="422">
        <v>1224</v>
      </c>
      <c r="H328" s="422">
        <v>1</v>
      </c>
      <c r="I328" s="422">
        <v>204</v>
      </c>
      <c r="J328" s="422">
        <v>1</v>
      </c>
      <c r="K328" s="422">
        <v>205</v>
      </c>
      <c r="L328" s="422">
        <v>0.16748366013071894</v>
      </c>
      <c r="M328" s="422">
        <v>205</v>
      </c>
      <c r="N328" s="422">
        <v>2</v>
      </c>
      <c r="O328" s="422">
        <v>412</v>
      </c>
      <c r="P328" s="443">
        <v>0.33660130718954251</v>
      </c>
      <c r="Q328" s="423">
        <v>206</v>
      </c>
    </row>
    <row r="329" spans="1:17" ht="14.4" customHeight="1" x14ac:dyDescent="0.3">
      <c r="A329" s="418" t="s">
        <v>1600</v>
      </c>
      <c r="B329" s="419" t="s">
        <v>1431</v>
      </c>
      <c r="C329" s="419" t="s">
        <v>1432</v>
      </c>
      <c r="D329" s="419" t="s">
        <v>1473</v>
      </c>
      <c r="E329" s="419" t="s">
        <v>1474</v>
      </c>
      <c r="F329" s="422">
        <v>6</v>
      </c>
      <c r="G329" s="422">
        <v>2256</v>
      </c>
      <c r="H329" s="422">
        <v>1</v>
      </c>
      <c r="I329" s="422">
        <v>376</v>
      </c>
      <c r="J329" s="422">
        <v>1</v>
      </c>
      <c r="K329" s="422">
        <v>377</v>
      </c>
      <c r="L329" s="422">
        <v>0.1671099290780142</v>
      </c>
      <c r="M329" s="422">
        <v>377</v>
      </c>
      <c r="N329" s="422">
        <v>2</v>
      </c>
      <c r="O329" s="422">
        <v>758</v>
      </c>
      <c r="P329" s="443">
        <v>0.33599290780141844</v>
      </c>
      <c r="Q329" s="423">
        <v>379</v>
      </c>
    </row>
    <row r="330" spans="1:17" ht="14.4" customHeight="1" x14ac:dyDescent="0.3">
      <c r="A330" s="418" t="s">
        <v>1600</v>
      </c>
      <c r="B330" s="419" t="s">
        <v>1431</v>
      </c>
      <c r="C330" s="419" t="s">
        <v>1432</v>
      </c>
      <c r="D330" s="419" t="s">
        <v>1475</v>
      </c>
      <c r="E330" s="419" t="s">
        <v>1476</v>
      </c>
      <c r="F330" s="422"/>
      <c r="G330" s="422"/>
      <c r="H330" s="422"/>
      <c r="I330" s="422"/>
      <c r="J330" s="422">
        <v>1</v>
      </c>
      <c r="K330" s="422">
        <v>231</v>
      </c>
      <c r="L330" s="422"/>
      <c r="M330" s="422">
        <v>231</v>
      </c>
      <c r="N330" s="422"/>
      <c r="O330" s="422"/>
      <c r="P330" s="443"/>
      <c r="Q330" s="423"/>
    </row>
    <row r="331" spans="1:17" ht="14.4" customHeight="1" x14ac:dyDescent="0.3">
      <c r="A331" s="418" t="s">
        <v>1600</v>
      </c>
      <c r="B331" s="419" t="s">
        <v>1431</v>
      </c>
      <c r="C331" s="419" t="s">
        <v>1432</v>
      </c>
      <c r="D331" s="419" t="s">
        <v>1477</v>
      </c>
      <c r="E331" s="419" t="s">
        <v>1478</v>
      </c>
      <c r="F331" s="422"/>
      <c r="G331" s="422"/>
      <c r="H331" s="422"/>
      <c r="I331" s="422"/>
      <c r="J331" s="422">
        <v>2</v>
      </c>
      <c r="K331" s="422">
        <v>258</v>
      </c>
      <c r="L331" s="422"/>
      <c r="M331" s="422">
        <v>129</v>
      </c>
      <c r="N331" s="422"/>
      <c r="O331" s="422"/>
      <c r="P331" s="443"/>
      <c r="Q331" s="423"/>
    </row>
    <row r="332" spans="1:17" ht="14.4" customHeight="1" x14ac:dyDescent="0.3">
      <c r="A332" s="418" t="s">
        <v>1600</v>
      </c>
      <c r="B332" s="419" t="s">
        <v>1431</v>
      </c>
      <c r="C332" s="419" t="s">
        <v>1432</v>
      </c>
      <c r="D332" s="419" t="s">
        <v>1485</v>
      </c>
      <c r="E332" s="419" t="s">
        <v>1486</v>
      </c>
      <c r="F332" s="422">
        <v>8</v>
      </c>
      <c r="G332" s="422">
        <v>128</v>
      </c>
      <c r="H332" s="422">
        <v>1</v>
      </c>
      <c r="I332" s="422">
        <v>16</v>
      </c>
      <c r="J332" s="422">
        <v>30</v>
      </c>
      <c r="K332" s="422">
        <v>480</v>
      </c>
      <c r="L332" s="422">
        <v>3.75</v>
      </c>
      <c r="M332" s="422">
        <v>16</v>
      </c>
      <c r="N332" s="422">
        <v>6</v>
      </c>
      <c r="O332" s="422">
        <v>96</v>
      </c>
      <c r="P332" s="443">
        <v>0.75</v>
      </c>
      <c r="Q332" s="423">
        <v>16</v>
      </c>
    </row>
    <row r="333" spans="1:17" ht="14.4" customHeight="1" x14ac:dyDescent="0.3">
      <c r="A333" s="418" t="s">
        <v>1600</v>
      </c>
      <c r="B333" s="419" t="s">
        <v>1431</v>
      </c>
      <c r="C333" s="419" t="s">
        <v>1432</v>
      </c>
      <c r="D333" s="419" t="s">
        <v>1487</v>
      </c>
      <c r="E333" s="419" t="s">
        <v>1488</v>
      </c>
      <c r="F333" s="422">
        <v>1</v>
      </c>
      <c r="G333" s="422">
        <v>131</v>
      </c>
      <c r="H333" s="422">
        <v>1</v>
      </c>
      <c r="I333" s="422">
        <v>131</v>
      </c>
      <c r="J333" s="422">
        <v>1</v>
      </c>
      <c r="K333" s="422">
        <v>133</v>
      </c>
      <c r="L333" s="422">
        <v>1.0152671755725191</v>
      </c>
      <c r="M333" s="422">
        <v>133</v>
      </c>
      <c r="N333" s="422">
        <v>3</v>
      </c>
      <c r="O333" s="422">
        <v>405</v>
      </c>
      <c r="P333" s="443">
        <v>3.0916030534351147</v>
      </c>
      <c r="Q333" s="423">
        <v>135</v>
      </c>
    </row>
    <row r="334" spans="1:17" ht="14.4" customHeight="1" x14ac:dyDescent="0.3">
      <c r="A334" s="418" t="s">
        <v>1600</v>
      </c>
      <c r="B334" s="419" t="s">
        <v>1431</v>
      </c>
      <c r="C334" s="419" t="s">
        <v>1432</v>
      </c>
      <c r="D334" s="419" t="s">
        <v>1489</v>
      </c>
      <c r="E334" s="419" t="s">
        <v>1490</v>
      </c>
      <c r="F334" s="422">
        <v>13</v>
      </c>
      <c r="G334" s="422">
        <v>1313</v>
      </c>
      <c r="H334" s="422">
        <v>1</v>
      </c>
      <c r="I334" s="422">
        <v>101</v>
      </c>
      <c r="J334" s="422">
        <v>6</v>
      </c>
      <c r="K334" s="422">
        <v>612</v>
      </c>
      <c r="L334" s="422">
        <v>0.4661081492764661</v>
      </c>
      <c r="M334" s="422">
        <v>102</v>
      </c>
      <c r="N334" s="422">
        <v>7</v>
      </c>
      <c r="O334" s="422">
        <v>721</v>
      </c>
      <c r="P334" s="443">
        <v>0.54912414318354907</v>
      </c>
      <c r="Q334" s="423">
        <v>103</v>
      </c>
    </row>
    <row r="335" spans="1:17" ht="14.4" customHeight="1" x14ac:dyDescent="0.3">
      <c r="A335" s="418" t="s">
        <v>1600</v>
      </c>
      <c r="B335" s="419" t="s">
        <v>1431</v>
      </c>
      <c r="C335" s="419" t="s">
        <v>1432</v>
      </c>
      <c r="D335" s="419" t="s">
        <v>1493</v>
      </c>
      <c r="E335" s="419" t="s">
        <v>1494</v>
      </c>
      <c r="F335" s="422">
        <v>299</v>
      </c>
      <c r="G335" s="422">
        <v>33488</v>
      </c>
      <c r="H335" s="422">
        <v>1</v>
      </c>
      <c r="I335" s="422">
        <v>112</v>
      </c>
      <c r="J335" s="422">
        <v>240</v>
      </c>
      <c r="K335" s="422">
        <v>27120</v>
      </c>
      <c r="L335" s="422">
        <v>0.80984233158146202</v>
      </c>
      <c r="M335" s="422">
        <v>113</v>
      </c>
      <c r="N335" s="422">
        <v>300</v>
      </c>
      <c r="O335" s="422">
        <v>34286</v>
      </c>
      <c r="P335" s="443">
        <v>1.0238294314381271</v>
      </c>
      <c r="Q335" s="423">
        <v>114.28666666666666</v>
      </c>
    </row>
    <row r="336" spans="1:17" ht="14.4" customHeight="1" x14ac:dyDescent="0.3">
      <c r="A336" s="418" t="s">
        <v>1600</v>
      </c>
      <c r="B336" s="419" t="s">
        <v>1431</v>
      </c>
      <c r="C336" s="419" t="s">
        <v>1432</v>
      </c>
      <c r="D336" s="419" t="s">
        <v>1495</v>
      </c>
      <c r="E336" s="419" t="s">
        <v>1496</v>
      </c>
      <c r="F336" s="422">
        <v>34</v>
      </c>
      <c r="G336" s="422">
        <v>2822</v>
      </c>
      <c r="H336" s="422">
        <v>1</v>
      </c>
      <c r="I336" s="422">
        <v>83</v>
      </c>
      <c r="J336" s="422">
        <v>20</v>
      </c>
      <c r="K336" s="422">
        <v>1680</v>
      </c>
      <c r="L336" s="422">
        <v>0.595322466335932</v>
      </c>
      <c r="M336" s="422">
        <v>84</v>
      </c>
      <c r="N336" s="422">
        <v>42</v>
      </c>
      <c r="O336" s="422">
        <v>3551</v>
      </c>
      <c r="P336" s="443">
        <v>1.2583274273564848</v>
      </c>
      <c r="Q336" s="423">
        <v>84.547619047619051</v>
      </c>
    </row>
    <row r="337" spans="1:17" ht="14.4" customHeight="1" x14ac:dyDescent="0.3">
      <c r="A337" s="418" t="s">
        <v>1600</v>
      </c>
      <c r="B337" s="419" t="s">
        <v>1431</v>
      </c>
      <c r="C337" s="419" t="s">
        <v>1432</v>
      </c>
      <c r="D337" s="419" t="s">
        <v>1497</v>
      </c>
      <c r="E337" s="419" t="s">
        <v>1498</v>
      </c>
      <c r="F337" s="422">
        <v>3</v>
      </c>
      <c r="G337" s="422">
        <v>285</v>
      </c>
      <c r="H337" s="422">
        <v>1</v>
      </c>
      <c r="I337" s="422">
        <v>95</v>
      </c>
      <c r="J337" s="422">
        <v>1</v>
      </c>
      <c r="K337" s="422">
        <v>96</v>
      </c>
      <c r="L337" s="422">
        <v>0.33684210526315789</v>
      </c>
      <c r="M337" s="422">
        <v>96</v>
      </c>
      <c r="N337" s="422">
        <v>2</v>
      </c>
      <c r="O337" s="422">
        <v>193</v>
      </c>
      <c r="P337" s="443">
        <v>0.67719298245614035</v>
      </c>
      <c r="Q337" s="423">
        <v>96.5</v>
      </c>
    </row>
    <row r="338" spans="1:17" ht="14.4" customHeight="1" x14ac:dyDescent="0.3">
      <c r="A338" s="418" t="s">
        <v>1600</v>
      </c>
      <c r="B338" s="419" t="s">
        <v>1431</v>
      </c>
      <c r="C338" s="419" t="s">
        <v>1432</v>
      </c>
      <c r="D338" s="419" t="s">
        <v>1499</v>
      </c>
      <c r="E338" s="419" t="s">
        <v>1500</v>
      </c>
      <c r="F338" s="422">
        <v>9</v>
      </c>
      <c r="G338" s="422">
        <v>189</v>
      </c>
      <c r="H338" s="422">
        <v>1</v>
      </c>
      <c r="I338" s="422">
        <v>21</v>
      </c>
      <c r="J338" s="422">
        <v>13</v>
      </c>
      <c r="K338" s="422">
        <v>273</v>
      </c>
      <c r="L338" s="422">
        <v>1.4444444444444444</v>
      </c>
      <c r="M338" s="422">
        <v>21</v>
      </c>
      <c r="N338" s="422">
        <v>27</v>
      </c>
      <c r="O338" s="422">
        <v>567</v>
      </c>
      <c r="P338" s="443">
        <v>3</v>
      </c>
      <c r="Q338" s="423">
        <v>21</v>
      </c>
    </row>
    <row r="339" spans="1:17" ht="14.4" customHeight="1" x14ac:dyDescent="0.3">
      <c r="A339" s="418" t="s">
        <v>1600</v>
      </c>
      <c r="B339" s="419" t="s">
        <v>1431</v>
      </c>
      <c r="C339" s="419" t="s">
        <v>1432</v>
      </c>
      <c r="D339" s="419" t="s">
        <v>1501</v>
      </c>
      <c r="E339" s="419" t="s">
        <v>1502</v>
      </c>
      <c r="F339" s="422">
        <v>19</v>
      </c>
      <c r="G339" s="422">
        <v>9234</v>
      </c>
      <c r="H339" s="422">
        <v>1</v>
      </c>
      <c r="I339" s="422">
        <v>486</v>
      </c>
      <c r="J339" s="422">
        <v>24</v>
      </c>
      <c r="K339" s="422">
        <v>11664</v>
      </c>
      <c r="L339" s="422">
        <v>1.263157894736842</v>
      </c>
      <c r="M339" s="422">
        <v>486</v>
      </c>
      <c r="N339" s="422">
        <v>7</v>
      </c>
      <c r="O339" s="422">
        <v>3409</v>
      </c>
      <c r="P339" s="443">
        <v>0.36917912064110897</v>
      </c>
      <c r="Q339" s="423">
        <v>487</v>
      </c>
    </row>
    <row r="340" spans="1:17" ht="14.4" customHeight="1" x14ac:dyDescent="0.3">
      <c r="A340" s="418" t="s">
        <v>1600</v>
      </c>
      <c r="B340" s="419" t="s">
        <v>1431</v>
      </c>
      <c r="C340" s="419" t="s">
        <v>1432</v>
      </c>
      <c r="D340" s="419" t="s">
        <v>1509</v>
      </c>
      <c r="E340" s="419" t="s">
        <v>1510</v>
      </c>
      <c r="F340" s="422">
        <v>26</v>
      </c>
      <c r="G340" s="422">
        <v>1040</v>
      </c>
      <c r="H340" s="422">
        <v>1</v>
      </c>
      <c r="I340" s="422">
        <v>40</v>
      </c>
      <c r="J340" s="422">
        <v>19</v>
      </c>
      <c r="K340" s="422">
        <v>760</v>
      </c>
      <c r="L340" s="422">
        <v>0.73076923076923073</v>
      </c>
      <c r="M340" s="422">
        <v>40</v>
      </c>
      <c r="N340" s="422">
        <v>35</v>
      </c>
      <c r="O340" s="422">
        <v>1418</v>
      </c>
      <c r="P340" s="443">
        <v>1.3634615384615385</v>
      </c>
      <c r="Q340" s="423">
        <v>40.514285714285712</v>
      </c>
    </row>
    <row r="341" spans="1:17" ht="14.4" customHeight="1" x14ac:dyDescent="0.3">
      <c r="A341" s="418" t="s">
        <v>1600</v>
      </c>
      <c r="B341" s="419" t="s">
        <v>1431</v>
      </c>
      <c r="C341" s="419" t="s">
        <v>1432</v>
      </c>
      <c r="D341" s="419" t="s">
        <v>1521</v>
      </c>
      <c r="E341" s="419" t="s">
        <v>1522</v>
      </c>
      <c r="F341" s="422"/>
      <c r="G341" s="422"/>
      <c r="H341" s="422"/>
      <c r="I341" s="422"/>
      <c r="J341" s="422">
        <v>1</v>
      </c>
      <c r="K341" s="422">
        <v>2029</v>
      </c>
      <c r="L341" s="422"/>
      <c r="M341" s="422">
        <v>2029</v>
      </c>
      <c r="N341" s="422"/>
      <c r="O341" s="422"/>
      <c r="P341" s="443"/>
      <c r="Q341" s="423"/>
    </row>
    <row r="342" spans="1:17" ht="14.4" customHeight="1" x14ac:dyDescent="0.3">
      <c r="A342" s="418" t="s">
        <v>1600</v>
      </c>
      <c r="B342" s="419" t="s">
        <v>1431</v>
      </c>
      <c r="C342" s="419" t="s">
        <v>1432</v>
      </c>
      <c r="D342" s="419" t="s">
        <v>1523</v>
      </c>
      <c r="E342" s="419" t="s">
        <v>1524</v>
      </c>
      <c r="F342" s="422">
        <v>1</v>
      </c>
      <c r="G342" s="422">
        <v>603</v>
      </c>
      <c r="H342" s="422">
        <v>1</v>
      </c>
      <c r="I342" s="422">
        <v>603</v>
      </c>
      <c r="J342" s="422"/>
      <c r="K342" s="422"/>
      <c r="L342" s="422"/>
      <c r="M342" s="422"/>
      <c r="N342" s="422"/>
      <c r="O342" s="422"/>
      <c r="P342" s="443"/>
      <c r="Q342" s="423"/>
    </row>
    <row r="343" spans="1:17" ht="14.4" customHeight="1" x14ac:dyDescent="0.3">
      <c r="A343" s="418" t="s">
        <v>1600</v>
      </c>
      <c r="B343" s="419" t="s">
        <v>1431</v>
      </c>
      <c r="C343" s="419" t="s">
        <v>1432</v>
      </c>
      <c r="D343" s="419" t="s">
        <v>1529</v>
      </c>
      <c r="E343" s="419" t="s">
        <v>1530</v>
      </c>
      <c r="F343" s="422">
        <v>7</v>
      </c>
      <c r="G343" s="422">
        <v>3535</v>
      </c>
      <c r="H343" s="422">
        <v>1</v>
      </c>
      <c r="I343" s="422">
        <v>505</v>
      </c>
      <c r="J343" s="422">
        <v>2</v>
      </c>
      <c r="K343" s="422">
        <v>1012</v>
      </c>
      <c r="L343" s="422">
        <v>0.28628005657708627</v>
      </c>
      <c r="M343" s="422">
        <v>506</v>
      </c>
      <c r="N343" s="422">
        <v>4</v>
      </c>
      <c r="O343" s="422">
        <v>2032</v>
      </c>
      <c r="P343" s="443">
        <v>0.57482319660537484</v>
      </c>
      <c r="Q343" s="423">
        <v>508</v>
      </c>
    </row>
    <row r="344" spans="1:17" ht="14.4" customHeight="1" x14ac:dyDescent="0.3">
      <c r="A344" s="418" t="s">
        <v>1600</v>
      </c>
      <c r="B344" s="419" t="s">
        <v>1431</v>
      </c>
      <c r="C344" s="419" t="s">
        <v>1432</v>
      </c>
      <c r="D344" s="419" t="s">
        <v>1531</v>
      </c>
      <c r="E344" s="419" t="s">
        <v>1532</v>
      </c>
      <c r="F344" s="422">
        <v>1</v>
      </c>
      <c r="G344" s="422">
        <v>1691</v>
      </c>
      <c r="H344" s="422">
        <v>1</v>
      </c>
      <c r="I344" s="422">
        <v>1691</v>
      </c>
      <c r="J344" s="422">
        <v>1</v>
      </c>
      <c r="K344" s="422">
        <v>1705</v>
      </c>
      <c r="L344" s="422">
        <v>1.0082791247782377</v>
      </c>
      <c r="M344" s="422">
        <v>1705</v>
      </c>
      <c r="N344" s="422"/>
      <c r="O344" s="422"/>
      <c r="P344" s="443"/>
      <c r="Q344" s="423"/>
    </row>
    <row r="345" spans="1:17" ht="14.4" customHeight="1" x14ac:dyDescent="0.3">
      <c r="A345" s="418" t="s">
        <v>1600</v>
      </c>
      <c r="B345" s="419" t="s">
        <v>1431</v>
      </c>
      <c r="C345" s="419" t="s">
        <v>1432</v>
      </c>
      <c r="D345" s="419" t="s">
        <v>1533</v>
      </c>
      <c r="E345" s="419" t="s">
        <v>1534</v>
      </c>
      <c r="F345" s="422">
        <v>1</v>
      </c>
      <c r="G345" s="422">
        <v>486</v>
      </c>
      <c r="H345" s="422">
        <v>1</v>
      </c>
      <c r="I345" s="422">
        <v>486</v>
      </c>
      <c r="J345" s="422"/>
      <c r="K345" s="422"/>
      <c r="L345" s="422"/>
      <c r="M345" s="422"/>
      <c r="N345" s="422"/>
      <c r="O345" s="422"/>
      <c r="P345" s="443"/>
      <c r="Q345" s="423"/>
    </row>
    <row r="346" spans="1:17" ht="14.4" customHeight="1" x14ac:dyDescent="0.3">
      <c r="A346" s="418" t="s">
        <v>1600</v>
      </c>
      <c r="B346" s="419" t="s">
        <v>1431</v>
      </c>
      <c r="C346" s="419" t="s">
        <v>1432</v>
      </c>
      <c r="D346" s="419" t="s">
        <v>1537</v>
      </c>
      <c r="E346" s="419" t="s">
        <v>1538</v>
      </c>
      <c r="F346" s="422"/>
      <c r="G346" s="422"/>
      <c r="H346" s="422"/>
      <c r="I346" s="422"/>
      <c r="J346" s="422">
        <v>1</v>
      </c>
      <c r="K346" s="422">
        <v>245</v>
      </c>
      <c r="L346" s="422"/>
      <c r="M346" s="422">
        <v>245</v>
      </c>
      <c r="N346" s="422"/>
      <c r="O346" s="422"/>
      <c r="P346" s="443"/>
      <c r="Q346" s="423"/>
    </row>
    <row r="347" spans="1:17" ht="14.4" customHeight="1" x14ac:dyDescent="0.3">
      <c r="A347" s="418" t="s">
        <v>1601</v>
      </c>
      <c r="B347" s="419" t="s">
        <v>1431</v>
      </c>
      <c r="C347" s="419" t="s">
        <v>1432</v>
      </c>
      <c r="D347" s="419" t="s">
        <v>1433</v>
      </c>
      <c r="E347" s="419" t="s">
        <v>1434</v>
      </c>
      <c r="F347" s="422">
        <v>91</v>
      </c>
      <c r="G347" s="422">
        <v>14378</v>
      </c>
      <c r="H347" s="422">
        <v>1</v>
      </c>
      <c r="I347" s="422">
        <v>158</v>
      </c>
      <c r="J347" s="422">
        <v>87</v>
      </c>
      <c r="K347" s="422">
        <v>13833</v>
      </c>
      <c r="L347" s="422">
        <v>0.96209486715815828</v>
      </c>
      <c r="M347" s="422">
        <v>159</v>
      </c>
      <c r="N347" s="422">
        <v>93</v>
      </c>
      <c r="O347" s="422">
        <v>14842</v>
      </c>
      <c r="P347" s="443">
        <v>1.032271525942412</v>
      </c>
      <c r="Q347" s="423">
        <v>159.59139784946237</v>
      </c>
    </row>
    <row r="348" spans="1:17" ht="14.4" customHeight="1" x14ac:dyDescent="0.3">
      <c r="A348" s="418" t="s">
        <v>1601</v>
      </c>
      <c r="B348" s="419" t="s">
        <v>1431</v>
      </c>
      <c r="C348" s="419" t="s">
        <v>1432</v>
      </c>
      <c r="D348" s="419" t="s">
        <v>1447</v>
      </c>
      <c r="E348" s="419" t="s">
        <v>1448</v>
      </c>
      <c r="F348" s="422">
        <v>1</v>
      </c>
      <c r="G348" s="422">
        <v>1164</v>
      </c>
      <c r="H348" s="422">
        <v>1</v>
      </c>
      <c r="I348" s="422">
        <v>1164</v>
      </c>
      <c r="J348" s="422"/>
      <c r="K348" s="422"/>
      <c r="L348" s="422"/>
      <c r="M348" s="422"/>
      <c r="N348" s="422"/>
      <c r="O348" s="422"/>
      <c r="P348" s="443"/>
      <c r="Q348" s="423"/>
    </row>
    <row r="349" spans="1:17" ht="14.4" customHeight="1" x14ac:dyDescent="0.3">
      <c r="A349" s="418" t="s">
        <v>1601</v>
      </c>
      <c r="B349" s="419" t="s">
        <v>1431</v>
      </c>
      <c r="C349" s="419" t="s">
        <v>1432</v>
      </c>
      <c r="D349" s="419" t="s">
        <v>1451</v>
      </c>
      <c r="E349" s="419" t="s">
        <v>1452</v>
      </c>
      <c r="F349" s="422">
        <v>137</v>
      </c>
      <c r="G349" s="422">
        <v>5343</v>
      </c>
      <c r="H349" s="422">
        <v>1</v>
      </c>
      <c r="I349" s="422">
        <v>39</v>
      </c>
      <c r="J349" s="422">
        <v>119</v>
      </c>
      <c r="K349" s="422">
        <v>4641</v>
      </c>
      <c r="L349" s="422">
        <v>0.86861313868613144</v>
      </c>
      <c r="M349" s="422">
        <v>39</v>
      </c>
      <c r="N349" s="422">
        <v>156</v>
      </c>
      <c r="O349" s="422">
        <v>6166</v>
      </c>
      <c r="P349" s="443">
        <v>1.1540333146172563</v>
      </c>
      <c r="Q349" s="423">
        <v>39.525641025641029</v>
      </c>
    </row>
    <row r="350" spans="1:17" ht="14.4" customHeight="1" x14ac:dyDescent="0.3">
      <c r="A350" s="418" t="s">
        <v>1601</v>
      </c>
      <c r="B350" s="419" t="s">
        <v>1431</v>
      </c>
      <c r="C350" s="419" t="s">
        <v>1432</v>
      </c>
      <c r="D350" s="419" t="s">
        <v>1455</v>
      </c>
      <c r="E350" s="419" t="s">
        <v>1456</v>
      </c>
      <c r="F350" s="422">
        <v>2</v>
      </c>
      <c r="G350" s="422">
        <v>764</v>
      </c>
      <c r="H350" s="422">
        <v>1</v>
      </c>
      <c r="I350" s="422">
        <v>382</v>
      </c>
      <c r="J350" s="422">
        <v>3</v>
      </c>
      <c r="K350" s="422">
        <v>1146</v>
      </c>
      <c r="L350" s="422">
        <v>1.5</v>
      </c>
      <c r="M350" s="422">
        <v>382</v>
      </c>
      <c r="N350" s="422">
        <v>1</v>
      </c>
      <c r="O350" s="422">
        <v>383</v>
      </c>
      <c r="P350" s="443">
        <v>0.50130890052356025</v>
      </c>
      <c r="Q350" s="423">
        <v>383</v>
      </c>
    </row>
    <row r="351" spans="1:17" ht="14.4" customHeight="1" x14ac:dyDescent="0.3">
      <c r="A351" s="418" t="s">
        <v>1601</v>
      </c>
      <c r="B351" s="419" t="s">
        <v>1431</v>
      </c>
      <c r="C351" s="419" t="s">
        <v>1432</v>
      </c>
      <c r="D351" s="419" t="s">
        <v>1457</v>
      </c>
      <c r="E351" s="419" t="s">
        <v>1458</v>
      </c>
      <c r="F351" s="422"/>
      <c r="G351" s="422"/>
      <c r="H351" s="422"/>
      <c r="I351" s="422"/>
      <c r="J351" s="422">
        <v>3</v>
      </c>
      <c r="K351" s="422">
        <v>111</v>
      </c>
      <c r="L351" s="422"/>
      <c r="M351" s="422">
        <v>37</v>
      </c>
      <c r="N351" s="422">
        <v>2</v>
      </c>
      <c r="O351" s="422">
        <v>74</v>
      </c>
      <c r="P351" s="443"/>
      <c r="Q351" s="423">
        <v>37</v>
      </c>
    </row>
    <row r="352" spans="1:17" ht="14.4" customHeight="1" x14ac:dyDescent="0.3">
      <c r="A352" s="418" t="s">
        <v>1601</v>
      </c>
      <c r="B352" s="419" t="s">
        <v>1431</v>
      </c>
      <c r="C352" s="419" t="s">
        <v>1432</v>
      </c>
      <c r="D352" s="419" t="s">
        <v>1461</v>
      </c>
      <c r="E352" s="419" t="s">
        <v>1462</v>
      </c>
      <c r="F352" s="422">
        <v>9</v>
      </c>
      <c r="G352" s="422">
        <v>3996</v>
      </c>
      <c r="H352" s="422">
        <v>1</v>
      </c>
      <c r="I352" s="422">
        <v>444</v>
      </c>
      <c r="J352" s="422">
        <v>15</v>
      </c>
      <c r="K352" s="422">
        <v>6660</v>
      </c>
      <c r="L352" s="422">
        <v>1.6666666666666667</v>
      </c>
      <c r="M352" s="422">
        <v>444</v>
      </c>
      <c r="N352" s="422">
        <v>24</v>
      </c>
      <c r="O352" s="422">
        <v>10671</v>
      </c>
      <c r="P352" s="443">
        <v>2.6704204204204203</v>
      </c>
      <c r="Q352" s="423">
        <v>444.625</v>
      </c>
    </row>
    <row r="353" spans="1:17" ht="14.4" customHeight="1" x14ac:dyDescent="0.3">
      <c r="A353" s="418" t="s">
        <v>1601</v>
      </c>
      <c r="B353" s="419" t="s">
        <v>1431</v>
      </c>
      <c r="C353" s="419" t="s">
        <v>1432</v>
      </c>
      <c r="D353" s="419" t="s">
        <v>1463</v>
      </c>
      <c r="E353" s="419" t="s">
        <v>1464</v>
      </c>
      <c r="F353" s="422"/>
      <c r="G353" s="422"/>
      <c r="H353" s="422"/>
      <c r="I353" s="422"/>
      <c r="J353" s="422">
        <v>1</v>
      </c>
      <c r="K353" s="422">
        <v>41</v>
      </c>
      <c r="L353" s="422"/>
      <c r="M353" s="422">
        <v>41</v>
      </c>
      <c r="N353" s="422"/>
      <c r="O353" s="422"/>
      <c r="P353" s="443"/>
      <c r="Q353" s="423"/>
    </row>
    <row r="354" spans="1:17" ht="14.4" customHeight="1" x14ac:dyDescent="0.3">
      <c r="A354" s="418" t="s">
        <v>1601</v>
      </c>
      <c r="B354" s="419" t="s">
        <v>1431</v>
      </c>
      <c r="C354" s="419" t="s">
        <v>1432</v>
      </c>
      <c r="D354" s="419" t="s">
        <v>1465</v>
      </c>
      <c r="E354" s="419" t="s">
        <v>1466</v>
      </c>
      <c r="F354" s="422"/>
      <c r="G354" s="422"/>
      <c r="H354" s="422"/>
      <c r="I354" s="422"/>
      <c r="J354" s="422">
        <v>1</v>
      </c>
      <c r="K354" s="422">
        <v>490</v>
      </c>
      <c r="L354" s="422"/>
      <c r="M354" s="422">
        <v>490</v>
      </c>
      <c r="N354" s="422">
        <v>1</v>
      </c>
      <c r="O354" s="422">
        <v>491</v>
      </c>
      <c r="P354" s="443"/>
      <c r="Q354" s="423">
        <v>491</v>
      </c>
    </row>
    <row r="355" spans="1:17" ht="14.4" customHeight="1" x14ac:dyDescent="0.3">
      <c r="A355" s="418" t="s">
        <v>1601</v>
      </c>
      <c r="B355" s="419" t="s">
        <v>1431</v>
      </c>
      <c r="C355" s="419" t="s">
        <v>1432</v>
      </c>
      <c r="D355" s="419" t="s">
        <v>1467</v>
      </c>
      <c r="E355" s="419" t="s">
        <v>1468</v>
      </c>
      <c r="F355" s="422">
        <v>29</v>
      </c>
      <c r="G355" s="422">
        <v>899</v>
      </c>
      <c r="H355" s="422">
        <v>1</v>
      </c>
      <c r="I355" s="422">
        <v>31</v>
      </c>
      <c r="J355" s="422">
        <v>15</v>
      </c>
      <c r="K355" s="422">
        <v>465</v>
      </c>
      <c r="L355" s="422">
        <v>0.51724137931034486</v>
      </c>
      <c r="M355" s="422">
        <v>31</v>
      </c>
      <c r="N355" s="422">
        <v>23</v>
      </c>
      <c r="O355" s="422">
        <v>713</v>
      </c>
      <c r="P355" s="443">
        <v>0.7931034482758621</v>
      </c>
      <c r="Q355" s="423">
        <v>31</v>
      </c>
    </row>
    <row r="356" spans="1:17" ht="14.4" customHeight="1" x14ac:dyDescent="0.3">
      <c r="A356" s="418" t="s">
        <v>1601</v>
      </c>
      <c r="B356" s="419" t="s">
        <v>1431</v>
      </c>
      <c r="C356" s="419" t="s">
        <v>1432</v>
      </c>
      <c r="D356" s="419" t="s">
        <v>1471</v>
      </c>
      <c r="E356" s="419" t="s">
        <v>1472</v>
      </c>
      <c r="F356" s="422">
        <v>4</v>
      </c>
      <c r="G356" s="422">
        <v>816</v>
      </c>
      <c r="H356" s="422">
        <v>1</v>
      </c>
      <c r="I356" s="422">
        <v>204</v>
      </c>
      <c r="J356" s="422"/>
      <c r="K356" s="422"/>
      <c r="L356" s="422"/>
      <c r="M356" s="422"/>
      <c r="N356" s="422">
        <v>1</v>
      </c>
      <c r="O356" s="422">
        <v>206</v>
      </c>
      <c r="P356" s="443">
        <v>0.25245098039215685</v>
      </c>
      <c r="Q356" s="423">
        <v>206</v>
      </c>
    </row>
    <row r="357" spans="1:17" ht="14.4" customHeight="1" x14ac:dyDescent="0.3">
      <c r="A357" s="418" t="s">
        <v>1601</v>
      </c>
      <c r="B357" s="419" t="s">
        <v>1431</v>
      </c>
      <c r="C357" s="419" t="s">
        <v>1432</v>
      </c>
      <c r="D357" s="419" t="s">
        <v>1473</v>
      </c>
      <c r="E357" s="419" t="s">
        <v>1474</v>
      </c>
      <c r="F357" s="422">
        <v>5</v>
      </c>
      <c r="G357" s="422">
        <v>1880</v>
      </c>
      <c r="H357" s="422">
        <v>1</v>
      </c>
      <c r="I357" s="422">
        <v>376</v>
      </c>
      <c r="J357" s="422"/>
      <c r="K357" s="422"/>
      <c r="L357" s="422"/>
      <c r="M357" s="422"/>
      <c r="N357" s="422">
        <v>1</v>
      </c>
      <c r="O357" s="422">
        <v>379</v>
      </c>
      <c r="P357" s="443">
        <v>0.20159574468085106</v>
      </c>
      <c r="Q357" s="423">
        <v>379</v>
      </c>
    </row>
    <row r="358" spans="1:17" ht="14.4" customHeight="1" x14ac:dyDescent="0.3">
      <c r="A358" s="418" t="s">
        <v>1601</v>
      </c>
      <c r="B358" s="419" t="s">
        <v>1431</v>
      </c>
      <c r="C358" s="419" t="s">
        <v>1432</v>
      </c>
      <c r="D358" s="419" t="s">
        <v>1485</v>
      </c>
      <c r="E358" s="419" t="s">
        <v>1486</v>
      </c>
      <c r="F358" s="422">
        <v>19</v>
      </c>
      <c r="G358" s="422">
        <v>304</v>
      </c>
      <c r="H358" s="422">
        <v>1</v>
      </c>
      <c r="I358" s="422">
        <v>16</v>
      </c>
      <c r="J358" s="422">
        <v>21</v>
      </c>
      <c r="K358" s="422">
        <v>336</v>
      </c>
      <c r="L358" s="422">
        <v>1.1052631578947369</v>
      </c>
      <c r="M358" s="422">
        <v>16</v>
      </c>
      <c r="N358" s="422">
        <v>37</v>
      </c>
      <c r="O358" s="422">
        <v>592</v>
      </c>
      <c r="P358" s="443">
        <v>1.9473684210526316</v>
      </c>
      <c r="Q358" s="423">
        <v>16</v>
      </c>
    </row>
    <row r="359" spans="1:17" ht="14.4" customHeight="1" x14ac:dyDescent="0.3">
      <c r="A359" s="418" t="s">
        <v>1601</v>
      </c>
      <c r="B359" s="419" t="s">
        <v>1431</v>
      </c>
      <c r="C359" s="419" t="s">
        <v>1432</v>
      </c>
      <c r="D359" s="419" t="s">
        <v>1487</v>
      </c>
      <c r="E359" s="419" t="s">
        <v>1488</v>
      </c>
      <c r="F359" s="422">
        <v>3</v>
      </c>
      <c r="G359" s="422">
        <v>393</v>
      </c>
      <c r="H359" s="422">
        <v>1</v>
      </c>
      <c r="I359" s="422">
        <v>131</v>
      </c>
      <c r="J359" s="422">
        <v>1</v>
      </c>
      <c r="K359" s="422">
        <v>133</v>
      </c>
      <c r="L359" s="422">
        <v>0.33842239185750639</v>
      </c>
      <c r="M359" s="422">
        <v>133</v>
      </c>
      <c r="N359" s="422">
        <v>4</v>
      </c>
      <c r="O359" s="422">
        <v>538</v>
      </c>
      <c r="P359" s="443">
        <v>1.3689567430025444</v>
      </c>
      <c r="Q359" s="423">
        <v>134.5</v>
      </c>
    </row>
    <row r="360" spans="1:17" ht="14.4" customHeight="1" x14ac:dyDescent="0.3">
      <c r="A360" s="418" t="s">
        <v>1601</v>
      </c>
      <c r="B360" s="419" t="s">
        <v>1431</v>
      </c>
      <c r="C360" s="419" t="s">
        <v>1432</v>
      </c>
      <c r="D360" s="419" t="s">
        <v>1489</v>
      </c>
      <c r="E360" s="419" t="s">
        <v>1490</v>
      </c>
      <c r="F360" s="422">
        <v>1</v>
      </c>
      <c r="G360" s="422">
        <v>101</v>
      </c>
      <c r="H360" s="422">
        <v>1</v>
      </c>
      <c r="I360" s="422">
        <v>101</v>
      </c>
      <c r="J360" s="422">
        <v>1</v>
      </c>
      <c r="K360" s="422">
        <v>102</v>
      </c>
      <c r="L360" s="422">
        <v>1.0099009900990099</v>
      </c>
      <c r="M360" s="422">
        <v>102</v>
      </c>
      <c r="N360" s="422"/>
      <c r="O360" s="422"/>
      <c r="P360" s="443"/>
      <c r="Q360" s="423"/>
    </row>
    <row r="361" spans="1:17" ht="14.4" customHeight="1" x14ac:dyDescent="0.3">
      <c r="A361" s="418" t="s">
        <v>1601</v>
      </c>
      <c r="B361" s="419" t="s">
        <v>1431</v>
      </c>
      <c r="C361" s="419" t="s">
        <v>1432</v>
      </c>
      <c r="D361" s="419" t="s">
        <v>1493</v>
      </c>
      <c r="E361" s="419" t="s">
        <v>1494</v>
      </c>
      <c r="F361" s="422">
        <v>37</v>
      </c>
      <c r="G361" s="422">
        <v>4144</v>
      </c>
      <c r="H361" s="422">
        <v>1</v>
      </c>
      <c r="I361" s="422">
        <v>112</v>
      </c>
      <c r="J361" s="422">
        <v>40</v>
      </c>
      <c r="K361" s="422">
        <v>4520</v>
      </c>
      <c r="L361" s="422">
        <v>1.0907335907335907</v>
      </c>
      <c r="M361" s="422">
        <v>113</v>
      </c>
      <c r="N361" s="422">
        <v>52</v>
      </c>
      <c r="O361" s="422">
        <v>5944</v>
      </c>
      <c r="P361" s="443">
        <v>1.4343629343629343</v>
      </c>
      <c r="Q361" s="423">
        <v>114.30769230769231</v>
      </c>
    </row>
    <row r="362" spans="1:17" ht="14.4" customHeight="1" x14ac:dyDescent="0.3">
      <c r="A362" s="418" t="s">
        <v>1601</v>
      </c>
      <c r="B362" s="419" t="s">
        <v>1431</v>
      </c>
      <c r="C362" s="419" t="s">
        <v>1432</v>
      </c>
      <c r="D362" s="419" t="s">
        <v>1495</v>
      </c>
      <c r="E362" s="419" t="s">
        <v>1496</v>
      </c>
      <c r="F362" s="422">
        <v>9</v>
      </c>
      <c r="G362" s="422">
        <v>747</v>
      </c>
      <c r="H362" s="422">
        <v>1</v>
      </c>
      <c r="I362" s="422">
        <v>83</v>
      </c>
      <c r="J362" s="422">
        <v>4</v>
      </c>
      <c r="K362" s="422">
        <v>336</v>
      </c>
      <c r="L362" s="422">
        <v>0.44979919678714858</v>
      </c>
      <c r="M362" s="422">
        <v>84</v>
      </c>
      <c r="N362" s="422">
        <v>4</v>
      </c>
      <c r="O362" s="422">
        <v>338</v>
      </c>
      <c r="P362" s="443">
        <v>0.45247657295850069</v>
      </c>
      <c r="Q362" s="423">
        <v>84.5</v>
      </c>
    </row>
    <row r="363" spans="1:17" ht="14.4" customHeight="1" x14ac:dyDescent="0.3">
      <c r="A363" s="418" t="s">
        <v>1601</v>
      </c>
      <c r="B363" s="419" t="s">
        <v>1431</v>
      </c>
      <c r="C363" s="419" t="s">
        <v>1432</v>
      </c>
      <c r="D363" s="419" t="s">
        <v>1497</v>
      </c>
      <c r="E363" s="419" t="s">
        <v>1498</v>
      </c>
      <c r="F363" s="422">
        <v>1</v>
      </c>
      <c r="G363" s="422">
        <v>95</v>
      </c>
      <c r="H363" s="422">
        <v>1</v>
      </c>
      <c r="I363" s="422">
        <v>95</v>
      </c>
      <c r="J363" s="422"/>
      <c r="K363" s="422"/>
      <c r="L363" s="422"/>
      <c r="M363" s="422"/>
      <c r="N363" s="422"/>
      <c r="O363" s="422"/>
      <c r="P363" s="443"/>
      <c r="Q363" s="423"/>
    </row>
    <row r="364" spans="1:17" ht="14.4" customHeight="1" x14ac:dyDescent="0.3">
      <c r="A364" s="418" t="s">
        <v>1601</v>
      </c>
      <c r="B364" s="419" t="s">
        <v>1431</v>
      </c>
      <c r="C364" s="419" t="s">
        <v>1432</v>
      </c>
      <c r="D364" s="419" t="s">
        <v>1499</v>
      </c>
      <c r="E364" s="419" t="s">
        <v>1500</v>
      </c>
      <c r="F364" s="422">
        <v>2</v>
      </c>
      <c r="G364" s="422">
        <v>42</v>
      </c>
      <c r="H364" s="422">
        <v>1</v>
      </c>
      <c r="I364" s="422">
        <v>21</v>
      </c>
      <c r="J364" s="422">
        <v>13</v>
      </c>
      <c r="K364" s="422">
        <v>273</v>
      </c>
      <c r="L364" s="422">
        <v>6.5</v>
      </c>
      <c r="M364" s="422">
        <v>21</v>
      </c>
      <c r="N364" s="422">
        <v>9</v>
      </c>
      <c r="O364" s="422">
        <v>189</v>
      </c>
      <c r="P364" s="443">
        <v>4.5</v>
      </c>
      <c r="Q364" s="423">
        <v>21</v>
      </c>
    </row>
    <row r="365" spans="1:17" ht="14.4" customHeight="1" x14ac:dyDescent="0.3">
      <c r="A365" s="418" t="s">
        <v>1601</v>
      </c>
      <c r="B365" s="419" t="s">
        <v>1431</v>
      </c>
      <c r="C365" s="419" t="s">
        <v>1432</v>
      </c>
      <c r="D365" s="419" t="s">
        <v>1501</v>
      </c>
      <c r="E365" s="419" t="s">
        <v>1502</v>
      </c>
      <c r="F365" s="422">
        <v>24</v>
      </c>
      <c r="G365" s="422">
        <v>11664</v>
      </c>
      <c r="H365" s="422">
        <v>1</v>
      </c>
      <c r="I365" s="422">
        <v>486</v>
      </c>
      <c r="J365" s="422">
        <v>17</v>
      </c>
      <c r="K365" s="422">
        <v>8262</v>
      </c>
      <c r="L365" s="422">
        <v>0.70833333333333337</v>
      </c>
      <c r="M365" s="422">
        <v>486</v>
      </c>
      <c r="N365" s="422">
        <v>65</v>
      </c>
      <c r="O365" s="422">
        <v>31642</v>
      </c>
      <c r="P365" s="443">
        <v>2.7127914951989025</v>
      </c>
      <c r="Q365" s="423">
        <v>486.8</v>
      </c>
    </row>
    <row r="366" spans="1:17" ht="14.4" customHeight="1" x14ac:dyDescent="0.3">
      <c r="A366" s="418" t="s">
        <v>1601</v>
      </c>
      <c r="B366" s="419" t="s">
        <v>1431</v>
      </c>
      <c r="C366" s="419" t="s">
        <v>1432</v>
      </c>
      <c r="D366" s="419" t="s">
        <v>1509</v>
      </c>
      <c r="E366" s="419" t="s">
        <v>1510</v>
      </c>
      <c r="F366" s="422">
        <v>25</v>
      </c>
      <c r="G366" s="422">
        <v>1000</v>
      </c>
      <c r="H366" s="422">
        <v>1</v>
      </c>
      <c r="I366" s="422">
        <v>40</v>
      </c>
      <c r="J366" s="422">
        <v>35</v>
      </c>
      <c r="K366" s="422">
        <v>1400</v>
      </c>
      <c r="L366" s="422">
        <v>1.4</v>
      </c>
      <c r="M366" s="422">
        <v>40</v>
      </c>
      <c r="N366" s="422">
        <v>16</v>
      </c>
      <c r="O366" s="422">
        <v>644</v>
      </c>
      <c r="P366" s="443">
        <v>0.64400000000000002</v>
      </c>
      <c r="Q366" s="423">
        <v>40.25</v>
      </c>
    </row>
    <row r="367" spans="1:17" ht="14.4" customHeight="1" x14ac:dyDescent="0.3">
      <c r="A367" s="418" t="s">
        <v>1601</v>
      </c>
      <c r="B367" s="419" t="s">
        <v>1431</v>
      </c>
      <c r="C367" s="419" t="s">
        <v>1432</v>
      </c>
      <c r="D367" s="419" t="s">
        <v>1517</v>
      </c>
      <c r="E367" s="419" t="s">
        <v>1518</v>
      </c>
      <c r="F367" s="422"/>
      <c r="G367" s="422"/>
      <c r="H367" s="422"/>
      <c r="I367" s="422"/>
      <c r="J367" s="422"/>
      <c r="K367" s="422"/>
      <c r="L367" s="422"/>
      <c r="M367" s="422"/>
      <c r="N367" s="422">
        <v>3</v>
      </c>
      <c r="O367" s="422">
        <v>648</v>
      </c>
      <c r="P367" s="443"/>
      <c r="Q367" s="423">
        <v>216</v>
      </c>
    </row>
    <row r="368" spans="1:17" ht="14.4" customHeight="1" x14ac:dyDescent="0.3">
      <c r="A368" s="418" t="s">
        <v>1601</v>
      </c>
      <c r="B368" s="419" t="s">
        <v>1431</v>
      </c>
      <c r="C368" s="419" t="s">
        <v>1432</v>
      </c>
      <c r="D368" s="419" t="s">
        <v>1521</v>
      </c>
      <c r="E368" s="419" t="s">
        <v>1522</v>
      </c>
      <c r="F368" s="422"/>
      <c r="G368" s="422"/>
      <c r="H368" s="422"/>
      <c r="I368" s="422"/>
      <c r="J368" s="422"/>
      <c r="K368" s="422"/>
      <c r="L368" s="422"/>
      <c r="M368" s="422"/>
      <c r="N368" s="422">
        <v>2</v>
      </c>
      <c r="O368" s="422">
        <v>4118</v>
      </c>
      <c r="P368" s="443"/>
      <c r="Q368" s="423">
        <v>2059</v>
      </c>
    </row>
    <row r="369" spans="1:17" ht="14.4" customHeight="1" x14ac:dyDescent="0.3">
      <c r="A369" s="418" t="s">
        <v>1601</v>
      </c>
      <c r="B369" s="419" t="s">
        <v>1431</v>
      </c>
      <c r="C369" s="419" t="s">
        <v>1432</v>
      </c>
      <c r="D369" s="419" t="s">
        <v>1523</v>
      </c>
      <c r="E369" s="419" t="s">
        <v>1524</v>
      </c>
      <c r="F369" s="422">
        <v>1</v>
      </c>
      <c r="G369" s="422">
        <v>603</v>
      </c>
      <c r="H369" s="422">
        <v>1</v>
      </c>
      <c r="I369" s="422">
        <v>603</v>
      </c>
      <c r="J369" s="422"/>
      <c r="K369" s="422"/>
      <c r="L369" s="422"/>
      <c r="M369" s="422"/>
      <c r="N369" s="422"/>
      <c r="O369" s="422"/>
      <c r="P369" s="443"/>
      <c r="Q369" s="423"/>
    </row>
    <row r="370" spans="1:17" ht="14.4" customHeight="1" x14ac:dyDescent="0.3">
      <c r="A370" s="418" t="s">
        <v>1601</v>
      </c>
      <c r="B370" s="419" t="s">
        <v>1431</v>
      </c>
      <c r="C370" s="419" t="s">
        <v>1432</v>
      </c>
      <c r="D370" s="419" t="s">
        <v>1531</v>
      </c>
      <c r="E370" s="419" t="s">
        <v>1532</v>
      </c>
      <c r="F370" s="422">
        <v>10</v>
      </c>
      <c r="G370" s="422">
        <v>16910</v>
      </c>
      <c r="H370" s="422">
        <v>1</v>
      </c>
      <c r="I370" s="422">
        <v>1691</v>
      </c>
      <c r="J370" s="422">
        <v>2</v>
      </c>
      <c r="K370" s="422">
        <v>3410</v>
      </c>
      <c r="L370" s="422">
        <v>0.20165582495564754</v>
      </c>
      <c r="M370" s="422">
        <v>1705</v>
      </c>
      <c r="N370" s="422">
        <v>4</v>
      </c>
      <c r="O370" s="422">
        <v>6820</v>
      </c>
      <c r="P370" s="443">
        <v>0.40331164991129509</v>
      </c>
      <c r="Q370" s="423">
        <v>1705</v>
      </c>
    </row>
    <row r="371" spans="1:17" ht="14.4" customHeight="1" x14ac:dyDescent="0.3">
      <c r="A371" s="418" t="s">
        <v>1602</v>
      </c>
      <c r="B371" s="419" t="s">
        <v>1431</v>
      </c>
      <c r="C371" s="419" t="s">
        <v>1432</v>
      </c>
      <c r="D371" s="419" t="s">
        <v>1433</v>
      </c>
      <c r="E371" s="419" t="s">
        <v>1434</v>
      </c>
      <c r="F371" s="422">
        <v>66</v>
      </c>
      <c r="G371" s="422">
        <v>10428</v>
      </c>
      <c r="H371" s="422">
        <v>1</v>
      </c>
      <c r="I371" s="422">
        <v>158</v>
      </c>
      <c r="J371" s="422">
        <v>89</v>
      </c>
      <c r="K371" s="422">
        <v>14151</v>
      </c>
      <c r="L371" s="422">
        <v>1.3570195627157653</v>
      </c>
      <c r="M371" s="422">
        <v>159</v>
      </c>
      <c r="N371" s="422">
        <v>79</v>
      </c>
      <c r="O371" s="422">
        <v>12616</v>
      </c>
      <c r="P371" s="443">
        <v>1.20981971614883</v>
      </c>
      <c r="Q371" s="423">
        <v>159.69620253164558</v>
      </c>
    </row>
    <row r="372" spans="1:17" ht="14.4" customHeight="1" x14ac:dyDescent="0.3">
      <c r="A372" s="418" t="s">
        <v>1602</v>
      </c>
      <c r="B372" s="419" t="s">
        <v>1431</v>
      </c>
      <c r="C372" s="419" t="s">
        <v>1432</v>
      </c>
      <c r="D372" s="419" t="s">
        <v>1447</v>
      </c>
      <c r="E372" s="419" t="s">
        <v>1448</v>
      </c>
      <c r="F372" s="422"/>
      <c r="G372" s="422"/>
      <c r="H372" s="422"/>
      <c r="I372" s="422"/>
      <c r="J372" s="422"/>
      <c r="K372" s="422"/>
      <c r="L372" s="422"/>
      <c r="M372" s="422"/>
      <c r="N372" s="422">
        <v>2</v>
      </c>
      <c r="O372" s="422">
        <v>2336</v>
      </c>
      <c r="P372" s="443"/>
      <c r="Q372" s="423">
        <v>1168</v>
      </c>
    </row>
    <row r="373" spans="1:17" ht="14.4" customHeight="1" x14ac:dyDescent="0.3">
      <c r="A373" s="418" t="s">
        <v>1602</v>
      </c>
      <c r="B373" s="419" t="s">
        <v>1431</v>
      </c>
      <c r="C373" s="419" t="s">
        <v>1432</v>
      </c>
      <c r="D373" s="419" t="s">
        <v>1451</v>
      </c>
      <c r="E373" s="419" t="s">
        <v>1452</v>
      </c>
      <c r="F373" s="422">
        <v>1</v>
      </c>
      <c r="G373" s="422">
        <v>39</v>
      </c>
      <c r="H373" s="422">
        <v>1</v>
      </c>
      <c r="I373" s="422">
        <v>39</v>
      </c>
      <c r="J373" s="422"/>
      <c r="K373" s="422"/>
      <c r="L373" s="422"/>
      <c r="M373" s="422"/>
      <c r="N373" s="422">
        <v>16</v>
      </c>
      <c r="O373" s="422">
        <v>635</v>
      </c>
      <c r="P373" s="443">
        <v>16.282051282051281</v>
      </c>
      <c r="Q373" s="423">
        <v>39.6875</v>
      </c>
    </row>
    <row r="374" spans="1:17" ht="14.4" customHeight="1" x14ac:dyDescent="0.3">
      <c r="A374" s="418" t="s">
        <v>1602</v>
      </c>
      <c r="B374" s="419" t="s">
        <v>1431</v>
      </c>
      <c r="C374" s="419" t="s">
        <v>1432</v>
      </c>
      <c r="D374" s="419" t="s">
        <v>1457</v>
      </c>
      <c r="E374" s="419" t="s">
        <v>1458</v>
      </c>
      <c r="F374" s="422"/>
      <c r="G374" s="422"/>
      <c r="H374" s="422"/>
      <c r="I374" s="422"/>
      <c r="J374" s="422"/>
      <c r="K374" s="422"/>
      <c r="L374" s="422"/>
      <c r="M374" s="422"/>
      <c r="N374" s="422">
        <v>4</v>
      </c>
      <c r="O374" s="422">
        <v>148</v>
      </c>
      <c r="P374" s="443"/>
      <c r="Q374" s="423">
        <v>37</v>
      </c>
    </row>
    <row r="375" spans="1:17" ht="14.4" customHeight="1" x14ac:dyDescent="0.3">
      <c r="A375" s="418" t="s">
        <v>1602</v>
      </c>
      <c r="B375" s="419" t="s">
        <v>1431</v>
      </c>
      <c r="C375" s="419" t="s">
        <v>1432</v>
      </c>
      <c r="D375" s="419" t="s">
        <v>1461</v>
      </c>
      <c r="E375" s="419" t="s">
        <v>1462</v>
      </c>
      <c r="F375" s="422">
        <v>9</v>
      </c>
      <c r="G375" s="422">
        <v>3996</v>
      </c>
      <c r="H375" s="422">
        <v>1</v>
      </c>
      <c r="I375" s="422">
        <v>444</v>
      </c>
      <c r="J375" s="422">
        <v>3</v>
      </c>
      <c r="K375" s="422">
        <v>1332</v>
      </c>
      <c r="L375" s="422">
        <v>0.33333333333333331</v>
      </c>
      <c r="M375" s="422">
        <v>444</v>
      </c>
      <c r="N375" s="422"/>
      <c r="O375" s="422"/>
      <c r="P375" s="443"/>
      <c r="Q375" s="423"/>
    </row>
    <row r="376" spans="1:17" ht="14.4" customHeight="1" x14ac:dyDescent="0.3">
      <c r="A376" s="418" t="s">
        <v>1602</v>
      </c>
      <c r="B376" s="419" t="s">
        <v>1431</v>
      </c>
      <c r="C376" s="419" t="s">
        <v>1432</v>
      </c>
      <c r="D376" s="419" t="s">
        <v>1463</v>
      </c>
      <c r="E376" s="419" t="s">
        <v>1464</v>
      </c>
      <c r="F376" s="422">
        <v>1</v>
      </c>
      <c r="G376" s="422">
        <v>40</v>
      </c>
      <c r="H376" s="422">
        <v>1</v>
      </c>
      <c r="I376" s="422">
        <v>40</v>
      </c>
      <c r="J376" s="422"/>
      <c r="K376" s="422"/>
      <c r="L376" s="422"/>
      <c r="M376" s="422"/>
      <c r="N376" s="422"/>
      <c r="O376" s="422"/>
      <c r="P376" s="443"/>
      <c r="Q376" s="423"/>
    </row>
    <row r="377" spans="1:17" ht="14.4" customHeight="1" x14ac:dyDescent="0.3">
      <c r="A377" s="418" t="s">
        <v>1602</v>
      </c>
      <c r="B377" s="419" t="s">
        <v>1431</v>
      </c>
      <c r="C377" s="419" t="s">
        <v>1432</v>
      </c>
      <c r="D377" s="419" t="s">
        <v>1465</v>
      </c>
      <c r="E377" s="419" t="s">
        <v>1466</v>
      </c>
      <c r="F377" s="422">
        <v>1</v>
      </c>
      <c r="G377" s="422">
        <v>490</v>
      </c>
      <c r="H377" s="422">
        <v>1</v>
      </c>
      <c r="I377" s="422">
        <v>490</v>
      </c>
      <c r="J377" s="422">
        <v>1</v>
      </c>
      <c r="K377" s="422">
        <v>490</v>
      </c>
      <c r="L377" s="422">
        <v>1</v>
      </c>
      <c r="M377" s="422">
        <v>490</v>
      </c>
      <c r="N377" s="422"/>
      <c r="O377" s="422"/>
      <c r="P377" s="443"/>
      <c r="Q377" s="423"/>
    </row>
    <row r="378" spans="1:17" ht="14.4" customHeight="1" x14ac:dyDescent="0.3">
      <c r="A378" s="418" t="s">
        <v>1602</v>
      </c>
      <c r="B378" s="419" t="s">
        <v>1431</v>
      </c>
      <c r="C378" s="419" t="s">
        <v>1432</v>
      </c>
      <c r="D378" s="419" t="s">
        <v>1467</v>
      </c>
      <c r="E378" s="419" t="s">
        <v>1468</v>
      </c>
      <c r="F378" s="422"/>
      <c r="G378" s="422"/>
      <c r="H378" s="422"/>
      <c r="I378" s="422"/>
      <c r="J378" s="422"/>
      <c r="K378" s="422"/>
      <c r="L378" s="422"/>
      <c r="M378" s="422"/>
      <c r="N378" s="422">
        <v>1</v>
      </c>
      <c r="O378" s="422">
        <v>31</v>
      </c>
      <c r="P378" s="443"/>
      <c r="Q378" s="423">
        <v>31</v>
      </c>
    </row>
    <row r="379" spans="1:17" ht="14.4" customHeight="1" x14ac:dyDescent="0.3">
      <c r="A379" s="418" t="s">
        <v>1602</v>
      </c>
      <c r="B379" s="419" t="s">
        <v>1431</v>
      </c>
      <c r="C379" s="419" t="s">
        <v>1432</v>
      </c>
      <c r="D379" s="419" t="s">
        <v>1485</v>
      </c>
      <c r="E379" s="419" t="s">
        <v>1486</v>
      </c>
      <c r="F379" s="422">
        <v>28</v>
      </c>
      <c r="G379" s="422">
        <v>448</v>
      </c>
      <c r="H379" s="422">
        <v>1</v>
      </c>
      <c r="I379" s="422">
        <v>16</v>
      </c>
      <c r="J379" s="422">
        <v>24</v>
      </c>
      <c r="K379" s="422">
        <v>384</v>
      </c>
      <c r="L379" s="422">
        <v>0.8571428571428571</v>
      </c>
      <c r="M379" s="422">
        <v>16</v>
      </c>
      <c r="N379" s="422">
        <v>13</v>
      </c>
      <c r="O379" s="422">
        <v>208</v>
      </c>
      <c r="P379" s="443">
        <v>0.4642857142857143</v>
      </c>
      <c r="Q379" s="423">
        <v>16</v>
      </c>
    </row>
    <row r="380" spans="1:17" ht="14.4" customHeight="1" x14ac:dyDescent="0.3">
      <c r="A380" s="418" t="s">
        <v>1602</v>
      </c>
      <c r="B380" s="419" t="s">
        <v>1431</v>
      </c>
      <c r="C380" s="419" t="s">
        <v>1432</v>
      </c>
      <c r="D380" s="419" t="s">
        <v>1487</v>
      </c>
      <c r="E380" s="419" t="s">
        <v>1488</v>
      </c>
      <c r="F380" s="422"/>
      <c r="G380" s="422"/>
      <c r="H380" s="422"/>
      <c r="I380" s="422"/>
      <c r="J380" s="422">
        <v>2</v>
      </c>
      <c r="K380" s="422">
        <v>266</v>
      </c>
      <c r="L380" s="422"/>
      <c r="M380" s="422">
        <v>133</v>
      </c>
      <c r="N380" s="422"/>
      <c r="O380" s="422"/>
      <c r="P380" s="443"/>
      <c r="Q380" s="423"/>
    </row>
    <row r="381" spans="1:17" ht="14.4" customHeight="1" x14ac:dyDescent="0.3">
      <c r="A381" s="418" t="s">
        <v>1602</v>
      </c>
      <c r="B381" s="419" t="s">
        <v>1431</v>
      </c>
      <c r="C381" s="419" t="s">
        <v>1432</v>
      </c>
      <c r="D381" s="419" t="s">
        <v>1489</v>
      </c>
      <c r="E381" s="419" t="s">
        <v>1490</v>
      </c>
      <c r="F381" s="422"/>
      <c r="G381" s="422"/>
      <c r="H381" s="422"/>
      <c r="I381" s="422"/>
      <c r="J381" s="422"/>
      <c r="K381" s="422"/>
      <c r="L381" s="422"/>
      <c r="M381" s="422"/>
      <c r="N381" s="422">
        <v>3</v>
      </c>
      <c r="O381" s="422">
        <v>307</v>
      </c>
      <c r="P381" s="443"/>
      <c r="Q381" s="423">
        <v>102.33333333333333</v>
      </c>
    </row>
    <row r="382" spans="1:17" ht="14.4" customHeight="1" x14ac:dyDescent="0.3">
      <c r="A382" s="418" t="s">
        <v>1602</v>
      </c>
      <c r="B382" s="419" t="s">
        <v>1431</v>
      </c>
      <c r="C382" s="419" t="s">
        <v>1432</v>
      </c>
      <c r="D382" s="419" t="s">
        <v>1603</v>
      </c>
      <c r="E382" s="419" t="s">
        <v>1604</v>
      </c>
      <c r="F382" s="422"/>
      <c r="G382" s="422"/>
      <c r="H382" s="422"/>
      <c r="I382" s="422"/>
      <c r="J382" s="422">
        <v>1</v>
      </c>
      <c r="K382" s="422">
        <v>112</v>
      </c>
      <c r="L382" s="422"/>
      <c r="M382" s="422">
        <v>112</v>
      </c>
      <c r="N382" s="422"/>
      <c r="O382" s="422"/>
      <c r="P382" s="443"/>
      <c r="Q382" s="423"/>
    </row>
    <row r="383" spans="1:17" ht="14.4" customHeight="1" x14ac:dyDescent="0.3">
      <c r="A383" s="418" t="s">
        <v>1602</v>
      </c>
      <c r="B383" s="419" t="s">
        <v>1431</v>
      </c>
      <c r="C383" s="419" t="s">
        <v>1432</v>
      </c>
      <c r="D383" s="419" t="s">
        <v>1493</v>
      </c>
      <c r="E383" s="419" t="s">
        <v>1494</v>
      </c>
      <c r="F383" s="422">
        <v>12</v>
      </c>
      <c r="G383" s="422">
        <v>1344</v>
      </c>
      <c r="H383" s="422">
        <v>1</v>
      </c>
      <c r="I383" s="422">
        <v>112</v>
      </c>
      <c r="J383" s="422">
        <v>12</v>
      </c>
      <c r="K383" s="422">
        <v>1356</v>
      </c>
      <c r="L383" s="422">
        <v>1.0089285714285714</v>
      </c>
      <c r="M383" s="422">
        <v>113</v>
      </c>
      <c r="N383" s="422">
        <v>12</v>
      </c>
      <c r="O383" s="422">
        <v>1376</v>
      </c>
      <c r="P383" s="443">
        <v>1.0238095238095237</v>
      </c>
      <c r="Q383" s="423">
        <v>114.66666666666667</v>
      </c>
    </row>
    <row r="384" spans="1:17" ht="14.4" customHeight="1" x14ac:dyDescent="0.3">
      <c r="A384" s="418" t="s">
        <v>1602</v>
      </c>
      <c r="B384" s="419" t="s">
        <v>1431</v>
      </c>
      <c r="C384" s="419" t="s">
        <v>1432</v>
      </c>
      <c r="D384" s="419" t="s">
        <v>1495</v>
      </c>
      <c r="E384" s="419" t="s">
        <v>1496</v>
      </c>
      <c r="F384" s="422">
        <v>2</v>
      </c>
      <c r="G384" s="422">
        <v>166</v>
      </c>
      <c r="H384" s="422">
        <v>1</v>
      </c>
      <c r="I384" s="422">
        <v>83</v>
      </c>
      <c r="J384" s="422">
        <v>5</v>
      </c>
      <c r="K384" s="422">
        <v>420</v>
      </c>
      <c r="L384" s="422">
        <v>2.5301204819277108</v>
      </c>
      <c r="M384" s="422">
        <v>84</v>
      </c>
      <c r="N384" s="422">
        <v>5</v>
      </c>
      <c r="O384" s="422">
        <v>425</v>
      </c>
      <c r="P384" s="443">
        <v>2.5602409638554215</v>
      </c>
      <c r="Q384" s="423">
        <v>85</v>
      </c>
    </row>
    <row r="385" spans="1:17" ht="14.4" customHeight="1" x14ac:dyDescent="0.3">
      <c r="A385" s="418" t="s">
        <v>1602</v>
      </c>
      <c r="B385" s="419" t="s">
        <v>1431</v>
      </c>
      <c r="C385" s="419" t="s">
        <v>1432</v>
      </c>
      <c r="D385" s="419" t="s">
        <v>1497</v>
      </c>
      <c r="E385" s="419" t="s">
        <v>1498</v>
      </c>
      <c r="F385" s="422">
        <v>16</v>
      </c>
      <c r="G385" s="422">
        <v>1520</v>
      </c>
      <c r="H385" s="422">
        <v>1</v>
      </c>
      <c r="I385" s="422">
        <v>95</v>
      </c>
      <c r="J385" s="422">
        <v>16</v>
      </c>
      <c r="K385" s="422">
        <v>1536</v>
      </c>
      <c r="L385" s="422">
        <v>1.0105263157894737</v>
      </c>
      <c r="M385" s="422">
        <v>96</v>
      </c>
      <c r="N385" s="422">
        <v>25</v>
      </c>
      <c r="O385" s="422">
        <v>2419</v>
      </c>
      <c r="P385" s="443">
        <v>1.5914473684210526</v>
      </c>
      <c r="Q385" s="423">
        <v>96.76</v>
      </c>
    </row>
    <row r="386" spans="1:17" ht="14.4" customHeight="1" x14ac:dyDescent="0.3">
      <c r="A386" s="418" t="s">
        <v>1602</v>
      </c>
      <c r="B386" s="419" t="s">
        <v>1431</v>
      </c>
      <c r="C386" s="419" t="s">
        <v>1432</v>
      </c>
      <c r="D386" s="419" t="s">
        <v>1499</v>
      </c>
      <c r="E386" s="419" t="s">
        <v>1500</v>
      </c>
      <c r="F386" s="422">
        <v>2</v>
      </c>
      <c r="G386" s="422">
        <v>42</v>
      </c>
      <c r="H386" s="422">
        <v>1</v>
      </c>
      <c r="I386" s="422">
        <v>21</v>
      </c>
      <c r="J386" s="422">
        <v>6</v>
      </c>
      <c r="K386" s="422">
        <v>126</v>
      </c>
      <c r="L386" s="422">
        <v>3</v>
      </c>
      <c r="M386" s="422">
        <v>21</v>
      </c>
      <c r="N386" s="422">
        <v>3</v>
      </c>
      <c r="O386" s="422">
        <v>63</v>
      </c>
      <c r="P386" s="443">
        <v>1.5</v>
      </c>
      <c r="Q386" s="423">
        <v>21</v>
      </c>
    </row>
    <row r="387" spans="1:17" ht="14.4" customHeight="1" x14ac:dyDescent="0.3">
      <c r="A387" s="418" t="s">
        <v>1602</v>
      </c>
      <c r="B387" s="419" t="s">
        <v>1431</v>
      </c>
      <c r="C387" s="419" t="s">
        <v>1432</v>
      </c>
      <c r="D387" s="419" t="s">
        <v>1501</v>
      </c>
      <c r="E387" s="419" t="s">
        <v>1502</v>
      </c>
      <c r="F387" s="422">
        <v>41</v>
      </c>
      <c r="G387" s="422">
        <v>19926</v>
      </c>
      <c r="H387" s="422">
        <v>1</v>
      </c>
      <c r="I387" s="422">
        <v>486</v>
      </c>
      <c r="J387" s="422">
        <v>38</v>
      </c>
      <c r="K387" s="422">
        <v>18468</v>
      </c>
      <c r="L387" s="422">
        <v>0.92682926829268297</v>
      </c>
      <c r="M387" s="422">
        <v>486</v>
      </c>
      <c r="N387" s="422">
        <v>23</v>
      </c>
      <c r="O387" s="422">
        <v>11198</v>
      </c>
      <c r="P387" s="443">
        <v>0.56197932349693869</v>
      </c>
      <c r="Q387" s="423">
        <v>486.86956521739131</v>
      </c>
    </row>
    <row r="388" spans="1:17" ht="14.4" customHeight="1" x14ac:dyDescent="0.3">
      <c r="A388" s="418" t="s">
        <v>1602</v>
      </c>
      <c r="B388" s="419" t="s">
        <v>1431</v>
      </c>
      <c r="C388" s="419" t="s">
        <v>1432</v>
      </c>
      <c r="D388" s="419" t="s">
        <v>1509</v>
      </c>
      <c r="E388" s="419" t="s">
        <v>1510</v>
      </c>
      <c r="F388" s="422">
        <v>4</v>
      </c>
      <c r="G388" s="422">
        <v>160</v>
      </c>
      <c r="H388" s="422">
        <v>1</v>
      </c>
      <c r="I388" s="422">
        <v>40</v>
      </c>
      <c r="J388" s="422">
        <v>3</v>
      </c>
      <c r="K388" s="422">
        <v>120</v>
      </c>
      <c r="L388" s="422">
        <v>0.75</v>
      </c>
      <c r="M388" s="422">
        <v>40</v>
      </c>
      <c r="N388" s="422">
        <v>8</v>
      </c>
      <c r="O388" s="422">
        <v>326</v>
      </c>
      <c r="P388" s="443">
        <v>2.0375000000000001</v>
      </c>
      <c r="Q388" s="423">
        <v>40.75</v>
      </c>
    </row>
    <row r="389" spans="1:17" ht="14.4" customHeight="1" x14ac:dyDescent="0.3">
      <c r="A389" s="418" t="s">
        <v>1602</v>
      </c>
      <c r="B389" s="419" t="s">
        <v>1431</v>
      </c>
      <c r="C389" s="419" t="s">
        <v>1432</v>
      </c>
      <c r="D389" s="419" t="s">
        <v>1521</v>
      </c>
      <c r="E389" s="419" t="s">
        <v>1522</v>
      </c>
      <c r="F389" s="422">
        <v>2</v>
      </c>
      <c r="G389" s="422">
        <v>4026</v>
      </c>
      <c r="H389" s="422">
        <v>1</v>
      </c>
      <c r="I389" s="422">
        <v>2013</v>
      </c>
      <c r="J389" s="422">
        <v>1</v>
      </c>
      <c r="K389" s="422">
        <v>2029</v>
      </c>
      <c r="L389" s="422">
        <v>0.50397416790859417</v>
      </c>
      <c r="M389" s="422">
        <v>2029</v>
      </c>
      <c r="N389" s="422"/>
      <c r="O389" s="422"/>
      <c r="P389" s="443"/>
      <c r="Q389" s="423"/>
    </row>
    <row r="390" spans="1:17" ht="14.4" customHeight="1" x14ac:dyDescent="0.3">
      <c r="A390" s="418" t="s">
        <v>1602</v>
      </c>
      <c r="B390" s="419" t="s">
        <v>1431</v>
      </c>
      <c r="C390" s="419" t="s">
        <v>1432</v>
      </c>
      <c r="D390" s="419" t="s">
        <v>1553</v>
      </c>
      <c r="E390" s="419" t="s">
        <v>1554</v>
      </c>
      <c r="F390" s="422"/>
      <c r="G390" s="422"/>
      <c r="H390" s="422"/>
      <c r="I390" s="422"/>
      <c r="J390" s="422">
        <v>3</v>
      </c>
      <c r="K390" s="422">
        <v>84</v>
      </c>
      <c r="L390" s="422"/>
      <c r="M390" s="422">
        <v>28</v>
      </c>
      <c r="N390" s="422"/>
      <c r="O390" s="422"/>
      <c r="P390" s="443"/>
      <c r="Q390" s="423"/>
    </row>
    <row r="391" spans="1:17" ht="14.4" customHeight="1" x14ac:dyDescent="0.3">
      <c r="A391" s="418" t="s">
        <v>1605</v>
      </c>
      <c r="B391" s="419" t="s">
        <v>1431</v>
      </c>
      <c r="C391" s="419" t="s">
        <v>1432</v>
      </c>
      <c r="D391" s="419" t="s">
        <v>1433</v>
      </c>
      <c r="E391" s="419" t="s">
        <v>1434</v>
      </c>
      <c r="F391" s="422">
        <v>348</v>
      </c>
      <c r="G391" s="422">
        <v>54984</v>
      </c>
      <c r="H391" s="422">
        <v>1</v>
      </c>
      <c r="I391" s="422">
        <v>158</v>
      </c>
      <c r="J391" s="422">
        <v>450</v>
      </c>
      <c r="K391" s="422">
        <v>71550</v>
      </c>
      <c r="L391" s="422">
        <v>1.3012876473155828</v>
      </c>
      <c r="M391" s="422">
        <v>159</v>
      </c>
      <c r="N391" s="422">
        <v>490</v>
      </c>
      <c r="O391" s="422">
        <v>78193</v>
      </c>
      <c r="P391" s="443">
        <v>1.4221046122508365</v>
      </c>
      <c r="Q391" s="423">
        <v>159.57755102040815</v>
      </c>
    </row>
    <row r="392" spans="1:17" ht="14.4" customHeight="1" x14ac:dyDescent="0.3">
      <c r="A392" s="418" t="s">
        <v>1605</v>
      </c>
      <c r="B392" s="419" t="s">
        <v>1431</v>
      </c>
      <c r="C392" s="419" t="s">
        <v>1432</v>
      </c>
      <c r="D392" s="419" t="s">
        <v>1447</v>
      </c>
      <c r="E392" s="419" t="s">
        <v>1448</v>
      </c>
      <c r="F392" s="422">
        <v>530</v>
      </c>
      <c r="G392" s="422">
        <v>616920</v>
      </c>
      <c r="H392" s="422">
        <v>1</v>
      </c>
      <c r="I392" s="422">
        <v>1164</v>
      </c>
      <c r="J392" s="422">
        <v>319</v>
      </c>
      <c r="K392" s="422">
        <v>371635</v>
      </c>
      <c r="L392" s="422">
        <v>0.60240387732607148</v>
      </c>
      <c r="M392" s="422">
        <v>1165</v>
      </c>
      <c r="N392" s="422">
        <v>594</v>
      </c>
      <c r="O392" s="422">
        <v>693099</v>
      </c>
      <c r="P392" s="443">
        <v>1.1234827854503016</v>
      </c>
      <c r="Q392" s="423">
        <v>1166.8333333333333</v>
      </c>
    </row>
    <row r="393" spans="1:17" ht="14.4" customHeight="1" x14ac:dyDescent="0.3">
      <c r="A393" s="418" t="s">
        <v>1605</v>
      </c>
      <c r="B393" s="419" t="s">
        <v>1431</v>
      </c>
      <c r="C393" s="419" t="s">
        <v>1432</v>
      </c>
      <c r="D393" s="419" t="s">
        <v>1451</v>
      </c>
      <c r="E393" s="419" t="s">
        <v>1452</v>
      </c>
      <c r="F393" s="422">
        <v>746</v>
      </c>
      <c r="G393" s="422">
        <v>29094</v>
      </c>
      <c r="H393" s="422">
        <v>1</v>
      </c>
      <c r="I393" s="422">
        <v>39</v>
      </c>
      <c r="J393" s="422">
        <v>818</v>
      </c>
      <c r="K393" s="422">
        <v>31902</v>
      </c>
      <c r="L393" s="422">
        <v>1.0965147453083111</v>
      </c>
      <c r="M393" s="422">
        <v>39</v>
      </c>
      <c r="N393" s="422">
        <v>793</v>
      </c>
      <c r="O393" s="422">
        <v>31358</v>
      </c>
      <c r="P393" s="443">
        <v>1.077816731972228</v>
      </c>
      <c r="Q393" s="423">
        <v>39.543505674653218</v>
      </c>
    </row>
    <row r="394" spans="1:17" ht="14.4" customHeight="1" x14ac:dyDescent="0.3">
      <c r="A394" s="418" t="s">
        <v>1605</v>
      </c>
      <c r="B394" s="419" t="s">
        <v>1431</v>
      </c>
      <c r="C394" s="419" t="s">
        <v>1432</v>
      </c>
      <c r="D394" s="419" t="s">
        <v>1453</v>
      </c>
      <c r="E394" s="419" t="s">
        <v>1454</v>
      </c>
      <c r="F394" s="422">
        <v>1</v>
      </c>
      <c r="G394" s="422">
        <v>404</v>
      </c>
      <c r="H394" s="422">
        <v>1</v>
      </c>
      <c r="I394" s="422">
        <v>404</v>
      </c>
      <c r="J394" s="422"/>
      <c r="K394" s="422"/>
      <c r="L394" s="422"/>
      <c r="M394" s="422"/>
      <c r="N394" s="422"/>
      <c r="O394" s="422"/>
      <c r="P394" s="443"/>
      <c r="Q394" s="423"/>
    </row>
    <row r="395" spans="1:17" ht="14.4" customHeight="1" x14ac:dyDescent="0.3">
      <c r="A395" s="418" t="s">
        <v>1605</v>
      </c>
      <c r="B395" s="419" t="s">
        <v>1431</v>
      </c>
      <c r="C395" s="419" t="s">
        <v>1432</v>
      </c>
      <c r="D395" s="419" t="s">
        <v>1455</v>
      </c>
      <c r="E395" s="419" t="s">
        <v>1456</v>
      </c>
      <c r="F395" s="422">
        <v>34</v>
      </c>
      <c r="G395" s="422">
        <v>12988</v>
      </c>
      <c r="H395" s="422">
        <v>1</v>
      </c>
      <c r="I395" s="422">
        <v>382</v>
      </c>
      <c r="J395" s="422">
        <v>16</v>
      </c>
      <c r="K395" s="422">
        <v>6112</v>
      </c>
      <c r="L395" s="422">
        <v>0.47058823529411764</v>
      </c>
      <c r="M395" s="422">
        <v>382</v>
      </c>
      <c r="N395" s="422">
        <v>31</v>
      </c>
      <c r="O395" s="422">
        <v>11858</v>
      </c>
      <c r="P395" s="443">
        <v>0.91299661225746842</v>
      </c>
      <c r="Q395" s="423">
        <v>382.51612903225805</v>
      </c>
    </row>
    <row r="396" spans="1:17" ht="14.4" customHeight="1" x14ac:dyDescent="0.3">
      <c r="A396" s="418" t="s">
        <v>1605</v>
      </c>
      <c r="B396" s="419" t="s">
        <v>1431</v>
      </c>
      <c r="C396" s="419" t="s">
        <v>1432</v>
      </c>
      <c r="D396" s="419" t="s">
        <v>1457</v>
      </c>
      <c r="E396" s="419" t="s">
        <v>1458</v>
      </c>
      <c r="F396" s="422">
        <v>49</v>
      </c>
      <c r="G396" s="422">
        <v>1764</v>
      </c>
      <c r="H396" s="422">
        <v>1</v>
      </c>
      <c r="I396" s="422">
        <v>36</v>
      </c>
      <c r="J396" s="422">
        <v>13</v>
      </c>
      <c r="K396" s="422">
        <v>481</v>
      </c>
      <c r="L396" s="422">
        <v>0.27267573696145125</v>
      </c>
      <c r="M396" s="422">
        <v>37</v>
      </c>
      <c r="N396" s="422">
        <v>6</v>
      </c>
      <c r="O396" s="422">
        <v>222</v>
      </c>
      <c r="P396" s="443">
        <v>0.12585034013605442</v>
      </c>
      <c r="Q396" s="423">
        <v>37</v>
      </c>
    </row>
    <row r="397" spans="1:17" ht="14.4" customHeight="1" x14ac:dyDescent="0.3">
      <c r="A397" s="418" t="s">
        <v>1605</v>
      </c>
      <c r="B397" s="419" t="s">
        <v>1431</v>
      </c>
      <c r="C397" s="419" t="s">
        <v>1432</v>
      </c>
      <c r="D397" s="419" t="s">
        <v>1461</v>
      </c>
      <c r="E397" s="419" t="s">
        <v>1462</v>
      </c>
      <c r="F397" s="422">
        <v>40</v>
      </c>
      <c r="G397" s="422">
        <v>17760</v>
      </c>
      <c r="H397" s="422">
        <v>1</v>
      </c>
      <c r="I397" s="422">
        <v>444</v>
      </c>
      <c r="J397" s="422">
        <v>27</v>
      </c>
      <c r="K397" s="422">
        <v>11988</v>
      </c>
      <c r="L397" s="422">
        <v>0.67500000000000004</v>
      </c>
      <c r="M397" s="422">
        <v>444</v>
      </c>
      <c r="N397" s="422">
        <v>44</v>
      </c>
      <c r="O397" s="422">
        <v>19554</v>
      </c>
      <c r="P397" s="443">
        <v>1.1010135135135135</v>
      </c>
      <c r="Q397" s="423">
        <v>444.40909090909093</v>
      </c>
    </row>
    <row r="398" spans="1:17" ht="14.4" customHeight="1" x14ac:dyDescent="0.3">
      <c r="A398" s="418" t="s">
        <v>1605</v>
      </c>
      <c r="B398" s="419" t="s">
        <v>1431</v>
      </c>
      <c r="C398" s="419" t="s">
        <v>1432</v>
      </c>
      <c r="D398" s="419" t="s">
        <v>1463</v>
      </c>
      <c r="E398" s="419" t="s">
        <v>1464</v>
      </c>
      <c r="F398" s="422">
        <v>353</v>
      </c>
      <c r="G398" s="422">
        <v>14120</v>
      </c>
      <c r="H398" s="422">
        <v>1</v>
      </c>
      <c r="I398" s="422">
        <v>40</v>
      </c>
      <c r="J398" s="422">
        <v>217</v>
      </c>
      <c r="K398" s="422">
        <v>8897</v>
      </c>
      <c r="L398" s="422">
        <v>0.63009915014164308</v>
      </c>
      <c r="M398" s="422">
        <v>41</v>
      </c>
      <c r="N398" s="422">
        <v>99</v>
      </c>
      <c r="O398" s="422">
        <v>4059</v>
      </c>
      <c r="P398" s="443">
        <v>0.28746458923512747</v>
      </c>
      <c r="Q398" s="423">
        <v>41</v>
      </c>
    </row>
    <row r="399" spans="1:17" ht="14.4" customHeight="1" x14ac:dyDescent="0.3">
      <c r="A399" s="418" t="s">
        <v>1605</v>
      </c>
      <c r="B399" s="419" t="s">
        <v>1431</v>
      </c>
      <c r="C399" s="419" t="s">
        <v>1432</v>
      </c>
      <c r="D399" s="419" t="s">
        <v>1465</v>
      </c>
      <c r="E399" s="419" t="s">
        <v>1466</v>
      </c>
      <c r="F399" s="422">
        <v>255</v>
      </c>
      <c r="G399" s="422">
        <v>124950</v>
      </c>
      <c r="H399" s="422">
        <v>1</v>
      </c>
      <c r="I399" s="422">
        <v>490</v>
      </c>
      <c r="J399" s="422">
        <v>164</v>
      </c>
      <c r="K399" s="422">
        <v>80360</v>
      </c>
      <c r="L399" s="422">
        <v>0.64313725490196083</v>
      </c>
      <c r="M399" s="422">
        <v>490</v>
      </c>
      <c r="N399" s="422">
        <v>166</v>
      </c>
      <c r="O399" s="422">
        <v>81436</v>
      </c>
      <c r="P399" s="443">
        <v>0.65174869947979197</v>
      </c>
      <c r="Q399" s="423">
        <v>490.57831325301203</v>
      </c>
    </row>
    <row r="400" spans="1:17" ht="14.4" customHeight="1" x14ac:dyDescent="0.3">
      <c r="A400" s="418" t="s">
        <v>1605</v>
      </c>
      <c r="B400" s="419" t="s">
        <v>1431</v>
      </c>
      <c r="C400" s="419" t="s">
        <v>1432</v>
      </c>
      <c r="D400" s="419" t="s">
        <v>1467</v>
      </c>
      <c r="E400" s="419" t="s">
        <v>1468</v>
      </c>
      <c r="F400" s="422">
        <v>69</v>
      </c>
      <c r="G400" s="422">
        <v>2139</v>
      </c>
      <c r="H400" s="422">
        <v>1</v>
      </c>
      <c r="I400" s="422">
        <v>31</v>
      </c>
      <c r="J400" s="422">
        <v>101</v>
      </c>
      <c r="K400" s="422">
        <v>3131</v>
      </c>
      <c r="L400" s="422">
        <v>1.463768115942029</v>
      </c>
      <c r="M400" s="422">
        <v>31</v>
      </c>
      <c r="N400" s="422">
        <v>81</v>
      </c>
      <c r="O400" s="422">
        <v>2511</v>
      </c>
      <c r="P400" s="443">
        <v>1.173913043478261</v>
      </c>
      <c r="Q400" s="423">
        <v>31</v>
      </c>
    </row>
    <row r="401" spans="1:17" ht="14.4" customHeight="1" x14ac:dyDescent="0.3">
      <c r="A401" s="418" t="s">
        <v>1605</v>
      </c>
      <c r="B401" s="419" t="s">
        <v>1431</v>
      </c>
      <c r="C401" s="419" t="s">
        <v>1432</v>
      </c>
      <c r="D401" s="419" t="s">
        <v>1471</v>
      </c>
      <c r="E401" s="419" t="s">
        <v>1472</v>
      </c>
      <c r="F401" s="422">
        <v>556</v>
      </c>
      <c r="G401" s="422">
        <v>113424</v>
      </c>
      <c r="H401" s="422">
        <v>1</v>
      </c>
      <c r="I401" s="422">
        <v>204</v>
      </c>
      <c r="J401" s="422">
        <v>479</v>
      </c>
      <c r="K401" s="422">
        <v>98195</v>
      </c>
      <c r="L401" s="422">
        <v>0.86573388348145008</v>
      </c>
      <c r="M401" s="422">
        <v>205</v>
      </c>
      <c r="N401" s="422">
        <v>487</v>
      </c>
      <c r="O401" s="422">
        <v>100149</v>
      </c>
      <c r="P401" s="443">
        <v>0.88296127803639446</v>
      </c>
      <c r="Q401" s="423">
        <v>205.64476386036961</v>
      </c>
    </row>
    <row r="402" spans="1:17" ht="14.4" customHeight="1" x14ac:dyDescent="0.3">
      <c r="A402" s="418" t="s">
        <v>1605</v>
      </c>
      <c r="B402" s="419" t="s">
        <v>1431</v>
      </c>
      <c r="C402" s="419" t="s">
        <v>1432</v>
      </c>
      <c r="D402" s="419" t="s">
        <v>1473</v>
      </c>
      <c r="E402" s="419" t="s">
        <v>1474</v>
      </c>
      <c r="F402" s="422">
        <v>547</v>
      </c>
      <c r="G402" s="422">
        <v>205672</v>
      </c>
      <c r="H402" s="422">
        <v>1</v>
      </c>
      <c r="I402" s="422">
        <v>376</v>
      </c>
      <c r="J402" s="422">
        <v>480</v>
      </c>
      <c r="K402" s="422">
        <v>180960</v>
      </c>
      <c r="L402" s="422">
        <v>0.87984752421331047</v>
      </c>
      <c r="M402" s="422">
        <v>377</v>
      </c>
      <c r="N402" s="422">
        <v>495</v>
      </c>
      <c r="O402" s="422">
        <v>187249</v>
      </c>
      <c r="P402" s="443">
        <v>0.91042533743047183</v>
      </c>
      <c r="Q402" s="423">
        <v>378.28080808080807</v>
      </c>
    </row>
    <row r="403" spans="1:17" ht="14.4" customHeight="1" x14ac:dyDescent="0.3">
      <c r="A403" s="418" t="s">
        <v>1605</v>
      </c>
      <c r="B403" s="419" t="s">
        <v>1431</v>
      </c>
      <c r="C403" s="419" t="s">
        <v>1432</v>
      </c>
      <c r="D403" s="419" t="s">
        <v>1477</v>
      </c>
      <c r="E403" s="419" t="s">
        <v>1478</v>
      </c>
      <c r="F403" s="422">
        <v>31</v>
      </c>
      <c r="G403" s="422">
        <v>3968</v>
      </c>
      <c r="H403" s="422">
        <v>1</v>
      </c>
      <c r="I403" s="422">
        <v>128</v>
      </c>
      <c r="J403" s="422">
        <v>8</v>
      </c>
      <c r="K403" s="422">
        <v>1032</v>
      </c>
      <c r="L403" s="422">
        <v>0.26008064516129031</v>
      </c>
      <c r="M403" s="422">
        <v>129</v>
      </c>
      <c r="N403" s="422">
        <v>16</v>
      </c>
      <c r="O403" s="422">
        <v>2066</v>
      </c>
      <c r="P403" s="443">
        <v>0.52066532258064513</v>
      </c>
      <c r="Q403" s="423">
        <v>129.125</v>
      </c>
    </row>
    <row r="404" spans="1:17" ht="14.4" customHeight="1" x14ac:dyDescent="0.3">
      <c r="A404" s="418" t="s">
        <v>1605</v>
      </c>
      <c r="B404" s="419" t="s">
        <v>1431</v>
      </c>
      <c r="C404" s="419" t="s">
        <v>1432</v>
      </c>
      <c r="D404" s="419" t="s">
        <v>1485</v>
      </c>
      <c r="E404" s="419" t="s">
        <v>1486</v>
      </c>
      <c r="F404" s="422">
        <v>1499</v>
      </c>
      <c r="G404" s="422">
        <v>23984</v>
      </c>
      <c r="H404" s="422">
        <v>1</v>
      </c>
      <c r="I404" s="422">
        <v>16</v>
      </c>
      <c r="J404" s="422">
        <v>1193</v>
      </c>
      <c r="K404" s="422">
        <v>19088</v>
      </c>
      <c r="L404" s="422">
        <v>0.79586390927284856</v>
      </c>
      <c r="M404" s="422">
        <v>16</v>
      </c>
      <c r="N404" s="422">
        <v>1022</v>
      </c>
      <c r="O404" s="422">
        <v>16352</v>
      </c>
      <c r="P404" s="443">
        <v>0.68178785857238156</v>
      </c>
      <c r="Q404" s="423">
        <v>16</v>
      </c>
    </row>
    <row r="405" spans="1:17" ht="14.4" customHeight="1" x14ac:dyDescent="0.3">
      <c r="A405" s="418" t="s">
        <v>1605</v>
      </c>
      <c r="B405" s="419" t="s">
        <v>1431</v>
      </c>
      <c r="C405" s="419" t="s">
        <v>1432</v>
      </c>
      <c r="D405" s="419" t="s">
        <v>1487</v>
      </c>
      <c r="E405" s="419" t="s">
        <v>1488</v>
      </c>
      <c r="F405" s="422">
        <v>24</v>
      </c>
      <c r="G405" s="422">
        <v>3144</v>
      </c>
      <c r="H405" s="422">
        <v>1</v>
      </c>
      <c r="I405" s="422">
        <v>131</v>
      </c>
      <c r="J405" s="422">
        <v>34</v>
      </c>
      <c r="K405" s="422">
        <v>4522</v>
      </c>
      <c r="L405" s="422">
        <v>1.4382951653944021</v>
      </c>
      <c r="M405" s="422">
        <v>133</v>
      </c>
      <c r="N405" s="422">
        <v>53</v>
      </c>
      <c r="O405" s="422">
        <v>7111</v>
      </c>
      <c r="P405" s="443">
        <v>2.26176844783715</v>
      </c>
      <c r="Q405" s="423">
        <v>134.16981132075472</v>
      </c>
    </row>
    <row r="406" spans="1:17" ht="14.4" customHeight="1" x14ac:dyDescent="0.3">
      <c r="A406" s="418" t="s">
        <v>1605</v>
      </c>
      <c r="B406" s="419" t="s">
        <v>1431</v>
      </c>
      <c r="C406" s="419" t="s">
        <v>1432</v>
      </c>
      <c r="D406" s="419" t="s">
        <v>1489</v>
      </c>
      <c r="E406" s="419" t="s">
        <v>1490</v>
      </c>
      <c r="F406" s="422">
        <v>64</v>
      </c>
      <c r="G406" s="422">
        <v>6464</v>
      </c>
      <c r="H406" s="422">
        <v>1</v>
      </c>
      <c r="I406" s="422">
        <v>101</v>
      </c>
      <c r="J406" s="422">
        <v>127</v>
      </c>
      <c r="K406" s="422">
        <v>12954</v>
      </c>
      <c r="L406" s="422">
        <v>2.004022277227723</v>
      </c>
      <c r="M406" s="422">
        <v>102</v>
      </c>
      <c r="N406" s="422">
        <v>99</v>
      </c>
      <c r="O406" s="422">
        <v>10151</v>
      </c>
      <c r="P406" s="443">
        <v>1.5703898514851484</v>
      </c>
      <c r="Q406" s="423">
        <v>102.53535353535354</v>
      </c>
    </row>
    <row r="407" spans="1:17" ht="14.4" customHeight="1" x14ac:dyDescent="0.3">
      <c r="A407" s="418" t="s">
        <v>1605</v>
      </c>
      <c r="B407" s="419" t="s">
        <v>1431</v>
      </c>
      <c r="C407" s="419" t="s">
        <v>1432</v>
      </c>
      <c r="D407" s="419" t="s">
        <v>1493</v>
      </c>
      <c r="E407" s="419" t="s">
        <v>1494</v>
      </c>
      <c r="F407" s="422">
        <v>518</v>
      </c>
      <c r="G407" s="422">
        <v>58016</v>
      </c>
      <c r="H407" s="422">
        <v>1</v>
      </c>
      <c r="I407" s="422">
        <v>112</v>
      </c>
      <c r="J407" s="422">
        <v>590</v>
      </c>
      <c r="K407" s="422">
        <v>66670</v>
      </c>
      <c r="L407" s="422">
        <v>1.1491657473800332</v>
      </c>
      <c r="M407" s="422">
        <v>113</v>
      </c>
      <c r="N407" s="422">
        <v>736</v>
      </c>
      <c r="O407" s="422">
        <v>83828</v>
      </c>
      <c r="P407" s="443">
        <v>1.444911748483177</v>
      </c>
      <c r="Q407" s="423">
        <v>113.89673913043478</v>
      </c>
    </row>
    <row r="408" spans="1:17" ht="14.4" customHeight="1" x14ac:dyDescent="0.3">
      <c r="A408" s="418" t="s">
        <v>1605</v>
      </c>
      <c r="B408" s="419" t="s">
        <v>1431</v>
      </c>
      <c r="C408" s="419" t="s">
        <v>1432</v>
      </c>
      <c r="D408" s="419" t="s">
        <v>1495</v>
      </c>
      <c r="E408" s="419" t="s">
        <v>1496</v>
      </c>
      <c r="F408" s="422">
        <v>110</v>
      </c>
      <c r="G408" s="422">
        <v>9130</v>
      </c>
      <c r="H408" s="422">
        <v>1</v>
      </c>
      <c r="I408" s="422">
        <v>83</v>
      </c>
      <c r="J408" s="422">
        <v>162</v>
      </c>
      <c r="K408" s="422">
        <v>13608</v>
      </c>
      <c r="L408" s="422">
        <v>1.4904709748083242</v>
      </c>
      <c r="M408" s="422">
        <v>84</v>
      </c>
      <c r="N408" s="422">
        <v>194</v>
      </c>
      <c r="O408" s="422">
        <v>16408</v>
      </c>
      <c r="P408" s="443">
        <v>1.7971522453450164</v>
      </c>
      <c r="Q408" s="423">
        <v>84.577319587628864</v>
      </c>
    </row>
    <row r="409" spans="1:17" ht="14.4" customHeight="1" x14ac:dyDescent="0.3">
      <c r="A409" s="418" t="s">
        <v>1605</v>
      </c>
      <c r="B409" s="419" t="s">
        <v>1431</v>
      </c>
      <c r="C409" s="419" t="s">
        <v>1432</v>
      </c>
      <c r="D409" s="419" t="s">
        <v>1497</v>
      </c>
      <c r="E409" s="419" t="s">
        <v>1498</v>
      </c>
      <c r="F409" s="422">
        <v>1</v>
      </c>
      <c r="G409" s="422">
        <v>95</v>
      </c>
      <c r="H409" s="422">
        <v>1</v>
      </c>
      <c r="I409" s="422">
        <v>95</v>
      </c>
      <c r="J409" s="422">
        <v>2</v>
      </c>
      <c r="K409" s="422">
        <v>192</v>
      </c>
      <c r="L409" s="422">
        <v>2.0210526315789474</v>
      </c>
      <c r="M409" s="422">
        <v>96</v>
      </c>
      <c r="N409" s="422"/>
      <c r="O409" s="422"/>
      <c r="P409" s="443"/>
      <c r="Q409" s="423"/>
    </row>
    <row r="410" spans="1:17" ht="14.4" customHeight="1" x14ac:dyDescent="0.3">
      <c r="A410" s="418" t="s">
        <v>1605</v>
      </c>
      <c r="B410" s="419" t="s">
        <v>1431</v>
      </c>
      <c r="C410" s="419" t="s">
        <v>1432</v>
      </c>
      <c r="D410" s="419" t="s">
        <v>1499</v>
      </c>
      <c r="E410" s="419" t="s">
        <v>1500</v>
      </c>
      <c r="F410" s="422">
        <v>45</v>
      </c>
      <c r="G410" s="422">
        <v>945</v>
      </c>
      <c r="H410" s="422">
        <v>1</v>
      </c>
      <c r="I410" s="422">
        <v>21</v>
      </c>
      <c r="J410" s="422">
        <v>59</v>
      </c>
      <c r="K410" s="422">
        <v>1239</v>
      </c>
      <c r="L410" s="422">
        <v>1.3111111111111111</v>
      </c>
      <c r="M410" s="422">
        <v>21</v>
      </c>
      <c r="N410" s="422">
        <v>58</v>
      </c>
      <c r="O410" s="422">
        <v>1218</v>
      </c>
      <c r="P410" s="443">
        <v>1.288888888888889</v>
      </c>
      <c r="Q410" s="423">
        <v>21</v>
      </c>
    </row>
    <row r="411" spans="1:17" ht="14.4" customHeight="1" x14ac:dyDescent="0.3">
      <c r="A411" s="418" t="s">
        <v>1605</v>
      </c>
      <c r="B411" s="419" t="s">
        <v>1431</v>
      </c>
      <c r="C411" s="419" t="s">
        <v>1432</v>
      </c>
      <c r="D411" s="419" t="s">
        <v>1501</v>
      </c>
      <c r="E411" s="419" t="s">
        <v>1502</v>
      </c>
      <c r="F411" s="422">
        <v>1667</v>
      </c>
      <c r="G411" s="422">
        <v>810162</v>
      </c>
      <c r="H411" s="422">
        <v>1</v>
      </c>
      <c r="I411" s="422">
        <v>486</v>
      </c>
      <c r="J411" s="422">
        <v>1481</v>
      </c>
      <c r="K411" s="422">
        <v>719766</v>
      </c>
      <c r="L411" s="422">
        <v>0.88842231553689266</v>
      </c>
      <c r="M411" s="422">
        <v>486</v>
      </c>
      <c r="N411" s="422">
        <v>1512</v>
      </c>
      <c r="O411" s="422">
        <v>735711</v>
      </c>
      <c r="P411" s="443">
        <v>0.90810356447229068</v>
      </c>
      <c r="Q411" s="423">
        <v>486.58134920634922</v>
      </c>
    </row>
    <row r="412" spans="1:17" ht="14.4" customHeight="1" x14ac:dyDescent="0.3">
      <c r="A412" s="418" t="s">
        <v>1605</v>
      </c>
      <c r="B412" s="419" t="s">
        <v>1431</v>
      </c>
      <c r="C412" s="419" t="s">
        <v>1432</v>
      </c>
      <c r="D412" s="419" t="s">
        <v>1509</v>
      </c>
      <c r="E412" s="419" t="s">
        <v>1510</v>
      </c>
      <c r="F412" s="422">
        <v>116</v>
      </c>
      <c r="G412" s="422">
        <v>4640</v>
      </c>
      <c r="H412" s="422">
        <v>1</v>
      </c>
      <c r="I412" s="422">
        <v>40</v>
      </c>
      <c r="J412" s="422">
        <v>188</v>
      </c>
      <c r="K412" s="422">
        <v>7520</v>
      </c>
      <c r="L412" s="422">
        <v>1.6206896551724137</v>
      </c>
      <c r="M412" s="422">
        <v>40</v>
      </c>
      <c r="N412" s="422">
        <v>119</v>
      </c>
      <c r="O412" s="422">
        <v>4825</v>
      </c>
      <c r="P412" s="443">
        <v>1.0398706896551724</v>
      </c>
      <c r="Q412" s="423">
        <v>40.54621848739496</v>
      </c>
    </row>
    <row r="413" spans="1:17" ht="14.4" customHeight="1" x14ac:dyDescent="0.3">
      <c r="A413" s="418" t="s">
        <v>1605</v>
      </c>
      <c r="B413" s="419" t="s">
        <v>1431</v>
      </c>
      <c r="C413" s="419" t="s">
        <v>1432</v>
      </c>
      <c r="D413" s="419" t="s">
        <v>1517</v>
      </c>
      <c r="E413" s="419" t="s">
        <v>1518</v>
      </c>
      <c r="F413" s="422">
        <v>10</v>
      </c>
      <c r="G413" s="422">
        <v>2140</v>
      </c>
      <c r="H413" s="422">
        <v>1</v>
      </c>
      <c r="I413" s="422">
        <v>214</v>
      </c>
      <c r="J413" s="422">
        <v>6</v>
      </c>
      <c r="K413" s="422">
        <v>1290</v>
      </c>
      <c r="L413" s="422">
        <v>0.60280373831775702</v>
      </c>
      <c r="M413" s="422">
        <v>215</v>
      </c>
      <c r="N413" s="422">
        <v>16</v>
      </c>
      <c r="O413" s="422">
        <v>3467</v>
      </c>
      <c r="P413" s="443">
        <v>1.6200934579439252</v>
      </c>
      <c r="Q413" s="423">
        <v>216.6875</v>
      </c>
    </row>
    <row r="414" spans="1:17" ht="14.4" customHeight="1" x14ac:dyDescent="0.3">
      <c r="A414" s="418" t="s">
        <v>1605</v>
      </c>
      <c r="B414" s="419" t="s">
        <v>1431</v>
      </c>
      <c r="C414" s="419" t="s">
        <v>1432</v>
      </c>
      <c r="D414" s="419" t="s">
        <v>1519</v>
      </c>
      <c r="E414" s="419" t="s">
        <v>1520</v>
      </c>
      <c r="F414" s="422">
        <v>1</v>
      </c>
      <c r="G414" s="422">
        <v>761</v>
      </c>
      <c r="H414" s="422">
        <v>1</v>
      </c>
      <c r="I414" s="422">
        <v>761</v>
      </c>
      <c r="J414" s="422">
        <v>1</v>
      </c>
      <c r="K414" s="422">
        <v>761</v>
      </c>
      <c r="L414" s="422">
        <v>1</v>
      </c>
      <c r="M414" s="422">
        <v>761</v>
      </c>
      <c r="N414" s="422">
        <v>1</v>
      </c>
      <c r="O414" s="422">
        <v>762</v>
      </c>
      <c r="P414" s="443">
        <v>1.0013140604467805</v>
      </c>
      <c r="Q414" s="423">
        <v>762</v>
      </c>
    </row>
    <row r="415" spans="1:17" ht="14.4" customHeight="1" x14ac:dyDescent="0.3">
      <c r="A415" s="418" t="s">
        <v>1605</v>
      </c>
      <c r="B415" s="419" t="s">
        <v>1431</v>
      </c>
      <c r="C415" s="419" t="s">
        <v>1432</v>
      </c>
      <c r="D415" s="419" t="s">
        <v>1521</v>
      </c>
      <c r="E415" s="419" t="s">
        <v>1522</v>
      </c>
      <c r="F415" s="422"/>
      <c r="G415" s="422"/>
      <c r="H415" s="422"/>
      <c r="I415" s="422"/>
      <c r="J415" s="422"/>
      <c r="K415" s="422"/>
      <c r="L415" s="422"/>
      <c r="M415" s="422"/>
      <c r="N415" s="422">
        <v>3</v>
      </c>
      <c r="O415" s="422">
        <v>6087</v>
      </c>
      <c r="P415" s="443"/>
      <c r="Q415" s="423">
        <v>2029</v>
      </c>
    </row>
    <row r="416" spans="1:17" ht="14.4" customHeight="1" x14ac:dyDescent="0.3">
      <c r="A416" s="418" t="s">
        <v>1605</v>
      </c>
      <c r="B416" s="419" t="s">
        <v>1431</v>
      </c>
      <c r="C416" s="419" t="s">
        <v>1432</v>
      </c>
      <c r="D416" s="419" t="s">
        <v>1523</v>
      </c>
      <c r="E416" s="419" t="s">
        <v>1524</v>
      </c>
      <c r="F416" s="422">
        <v>23</v>
      </c>
      <c r="G416" s="422">
        <v>13869</v>
      </c>
      <c r="H416" s="422">
        <v>1</v>
      </c>
      <c r="I416" s="422">
        <v>603</v>
      </c>
      <c r="J416" s="422">
        <v>17</v>
      </c>
      <c r="K416" s="422">
        <v>10268</v>
      </c>
      <c r="L416" s="422">
        <v>0.74035619006417186</v>
      </c>
      <c r="M416" s="422">
        <v>604</v>
      </c>
      <c r="N416" s="422">
        <v>31</v>
      </c>
      <c r="O416" s="422">
        <v>18763</v>
      </c>
      <c r="P416" s="443">
        <v>1.3528733145864877</v>
      </c>
      <c r="Q416" s="423">
        <v>605.25806451612902</v>
      </c>
    </row>
    <row r="417" spans="1:17" ht="14.4" customHeight="1" x14ac:dyDescent="0.3">
      <c r="A417" s="418" t="s">
        <v>1605</v>
      </c>
      <c r="B417" s="419" t="s">
        <v>1431</v>
      </c>
      <c r="C417" s="419" t="s">
        <v>1432</v>
      </c>
      <c r="D417" s="419" t="s">
        <v>1525</v>
      </c>
      <c r="E417" s="419" t="s">
        <v>1526</v>
      </c>
      <c r="F417" s="422">
        <v>11</v>
      </c>
      <c r="G417" s="422">
        <v>10571</v>
      </c>
      <c r="H417" s="422">
        <v>1</v>
      </c>
      <c r="I417" s="422">
        <v>961</v>
      </c>
      <c r="J417" s="422">
        <v>3</v>
      </c>
      <c r="K417" s="422">
        <v>2883</v>
      </c>
      <c r="L417" s="422">
        <v>0.27272727272727271</v>
      </c>
      <c r="M417" s="422">
        <v>961</v>
      </c>
      <c r="N417" s="422">
        <v>1</v>
      </c>
      <c r="O417" s="422">
        <v>962</v>
      </c>
      <c r="P417" s="443">
        <v>9.100368933875698E-2</v>
      </c>
      <c r="Q417" s="423">
        <v>962</v>
      </c>
    </row>
    <row r="418" spans="1:17" ht="14.4" customHeight="1" x14ac:dyDescent="0.3">
      <c r="A418" s="418" t="s">
        <v>1605</v>
      </c>
      <c r="B418" s="419" t="s">
        <v>1431</v>
      </c>
      <c r="C418" s="419" t="s">
        <v>1432</v>
      </c>
      <c r="D418" s="419" t="s">
        <v>1527</v>
      </c>
      <c r="E418" s="419" t="s">
        <v>1528</v>
      </c>
      <c r="F418" s="422">
        <v>1</v>
      </c>
      <c r="G418" s="422">
        <v>198</v>
      </c>
      <c r="H418" s="422">
        <v>1</v>
      </c>
      <c r="I418" s="422">
        <v>198</v>
      </c>
      <c r="J418" s="422"/>
      <c r="K418" s="422"/>
      <c r="L418" s="422"/>
      <c r="M418" s="422"/>
      <c r="N418" s="422"/>
      <c r="O418" s="422"/>
      <c r="P418" s="443"/>
      <c r="Q418" s="423"/>
    </row>
    <row r="419" spans="1:17" ht="14.4" customHeight="1" x14ac:dyDescent="0.3">
      <c r="A419" s="418" t="s">
        <v>1605</v>
      </c>
      <c r="B419" s="419" t="s">
        <v>1431</v>
      </c>
      <c r="C419" s="419" t="s">
        <v>1432</v>
      </c>
      <c r="D419" s="419" t="s">
        <v>1529</v>
      </c>
      <c r="E419" s="419" t="s">
        <v>1530</v>
      </c>
      <c r="F419" s="422">
        <v>38</v>
      </c>
      <c r="G419" s="422">
        <v>19190</v>
      </c>
      <c r="H419" s="422">
        <v>1</v>
      </c>
      <c r="I419" s="422">
        <v>505</v>
      </c>
      <c r="J419" s="422">
        <v>56</v>
      </c>
      <c r="K419" s="422">
        <v>28336</v>
      </c>
      <c r="L419" s="422">
        <v>1.4766023970818134</v>
      </c>
      <c r="M419" s="422">
        <v>506</v>
      </c>
      <c r="N419" s="422">
        <v>36</v>
      </c>
      <c r="O419" s="422">
        <v>18248</v>
      </c>
      <c r="P419" s="443">
        <v>0.95091193329859303</v>
      </c>
      <c r="Q419" s="423">
        <v>506.88888888888891</v>
      </c>
    </row>
    <row r="420" spans="1:17" ht="14.4" customHeight="1" x14ac:dyDescent="0.3">
      <c r="A420" s="418" t="s">
        <v>1605</v>
      </c>
      <c r="B420" s="419" t="s">
        <v>1431</v>
      </c>
      <c r="C420" s="419" t="s">
        <v>1432</v>
      </c>
      <c r="D420" s="419" t="s">
        <v>1531</v>
      </c>
      <c r="E420" s="419" t="s">
        <v>1532</v>
      </c>
      <c r="F420" s="422"/>
      <c r="G420" s="422"/>
      <c r="H420" s="422"/>
      <c r="I420" s="422"/>
      <c r="J420" s="422"/>
      <c r="K420" s="422"/>
      <c r="L420" s="422"/>
      <c r="M420" s="422"/>
      <c r="N420" s="422">
        <v>4</v>
      </c>
      <c r="O420" s="422">
        <v>6846</v>
      </c>
      <c r="P420" s="443"/>
      <c r="Q420" s="423">
        <v>1711.5</v>
      </c>
    </row>
    <row r="421" spans="1:17" ht="14.4" customHeight="1" x14ac:dyDescent="0.3">
      <c r="A421" s="418" t="s">
        <v>1605</v>
      </c>
      <c r="B421" s="419" t="s">
        <v>1431</v>
      </c>
      <c r="C421" s="419" t="s">
        <v>1432</v>
      </c>
      <c r="D421" s="419" t="s">
        <v>1543</v>
      </c>
      <c r="E421" s="419" t="s">
        <v>1544</v>
      </c>
      <c r="F421" s="422"/>
      <c r="G421" s="422"/>
      <c r="H421" s="422"/>
      <c r="I421" s="422"/>
      <c r="J421" s="422"/>
      <c r="K421" s="422"/>
      <c r="L421" s="422"/>
      <c r="M421" s="422"/>
      <c r="N421" s="422">
        <v>4</v>
      </c>
      <c r="O421" s="422">
        <v>608</v>
      </c>
      <c r="P421" s="443"/>
      <c r="Q421" s="423">
        <v>152</v>
      </c>
    </row>
    <row r="422" spans="1:17" ht="14.4" customHeight="1" x14ac:dyDescent="0.3">
      <c r="A422" s="418" t="s">
        <v>1605</v>
      </c>
      <c r="B422" s="419" t="s">
        <v>1431</v>
      </c>
      <c r="C422" s="419" t="s">
        <v>1432</v>
      </c>
      <c r="D422" s="419" t="s">
        <v>1545</v>
      </c>
      <c r="E422" s="419" t="s">
        <v>1546</v>
      </c>
      <c r="F422" s="422">
        <v>2</v>
      </c>
      <c r="G422" s="422">
        <v>54</v>
      </c>
      <c r="H422" s="422">
        <v>1</v>
      </c>
      <c r="I422" s="422">
        <v>27</v>
      </c>
      <c r="J422" s="422">
        <v>1</v>
      </c>
      <c r="K422" s="422">
        <v>27</v>
      </c>
      <c r="L422" s="422">
        <v>0.5</v>
      </c>
      <c r="M422" s="422">
        <v>27</v>
      </c>
      <c r="N422" s="422">
        <v>1</v>
      </c>
      <c r="O422" s="422">
        <v>27</v>
      </c>
      <c r="P422" s="443">
        <v>0.5</v>
      </c>
      <c r="Q422" s="423">
        <v>27</v>
      </c>
    </row>
    <row r="423" spans="1:17" ht="14.4" customHeight="1" x14ac:dyDescent="0.3">
      <c r="A423" s="418" t="s">
        <v>1605</v>
      </c>
      <c r="B423" s="419" t="s">
        <v>1431</v>
      </c>
      <c r="C423" s="419" t="s">
        <v>1432</v>
      </c>
      <c r="D423" s="419" t="s">
        <v>1549</v>
      </c>
      <c r="E423" s="419" t="s">
        <v>1550</v>
      </c>
      <c r="F423" s="422">
        <v>4</v>
      </c>
      <c r="G423" s="422">
        <v>1308</v>
      </c>
      <c r="H423" s="422">
        <v>1</v>
      </c>
      <c r="I423" s="422">
        <v>327</v>
      </c>
      <c r="J423" s="422">
        <v>2</v>
      </c>
      <c r="K423" s="422">
        <v>654</v>
      </c>
      <c r="L423" s="422">
        <v>0.5</v>
      </c>
      <c r="M423" s="422">
        <v>327</v>
      </c>
      <c r="N423" s="422">
        <v>3</v>
      </c>
      <c r="O423" s="422">
        <v>982</v>
      </c>
      <c r="P423" s="443">
        <v>0.75076452599388377</v>
      </c>
      <c r="Q423" s="423">
        <v>327.33333333333331</v>
      </c>
    </row>
    <row r="424" spans="1:17" ht="14.4" customHeight="1" x14ac:dyDescent="0.3">
      <c r="A424" s="418" t="s">
        <v>1605</v>
      </c>
      <c r="B424" s="419" t="s">
        <v>1431</v>
      </c>
      <c r="C424" s="419" t="s">
        <v>1432</v>
      </c>
      <c r="D424" s="419" t="s">
        <v>1553</v>
      </c>
      <c r="E424" s="419" t="s">
        <v>1554</v>
      </c>
      <c r="F424" s="422">
        <v>1</v>
      </c>
      <c r="G424" s="422">
        <v>28</v>
      </c>
      <c r="H424" s="422">
        <v>1</v>
      </c>
      <c r="I424" s="422">
        <v>28</v>
      </c>
      <c r="J424" s="422"/>
      <c r="K424" s="422"/>
      <c r="L424" s="422"/>
      <c r="M424" s="422"/>
      <c r="N424" s="422"/>
      <c r="O424" s="422"/>
      <c r="P424" s="443"/>
      <c r="Q424" s="423"/>
    </row>
    <row r="425" spans="1:17" ht="14.4" customHeight="1" x14ac:dyDescent="0.3">
      <c r="A425" s="418" t="s">
        <v>1606</v>
      </c>
      <c r="B425" s="419" t="s">
        <v>1431</v>
      </c>
      <c r="C425" s="419" t="s">
        <v>1432</v>
      </c>
      <c r="D425" s="419" t="s">
        <v>1433</v>
      </c>
      <c r="E425" s="419" t="s">
        <v>1434</v>
      </c>
      <c r="F425" s="422">
        <v>160</v>
      </c>
      <c r="G425" s="422">
        <v>25280</v>
      </c>
      <c r="H425" s="422">
        <v>1</v>
      </c>
      <c r="I425" s="422">
        <v>158</v>
      </c>
      <c r="J425" s="422">
        <v>247</v>
      </c>
      <c r="K425" s="422">
        <v>39273</v>
      </c>
      <c r="L425" s="422">
        <v>1.5535205696202532</v>
      </c>
      <c r="M425" s="422">
        <v>159</v>
      </c>
      <c r="N425" s="422">
        <v>344</v>
      </c>
      <c r="O425" s="422">
        <v>54918</v>
      </c>
      <c r="P425" s="443">
        <v>2.172389240506329</v>
      </c>
      <c r="Q425" s="423">
        <v>159.6453488372093</v>
      </c>
    </row>
    <row r="426" spans="1:17" ht="14.4" customHeight="1" x14ac:dyDescent="0.3">
      <c r="A426" s="418" t="s">
        <v>1606</v>
      </c>
      <c r="B426" s="419" t="s">
        <v>1431</v>
      </c>
      <c r="C426" s="419" t="s">
        <v>1432</v>
      </c>
      <c r="D426" s="419" t="s">
        <v>1447</v>
      </c>
      <c r="E426" s="419" t="s">
        <v>1448</v>
      </c>
      <c r="F426" s="422"/>
      <c r="G426" s="422"/>
      <c r="H426" s="422"/>
      <c r="I426" s="422"/>
      <c r="J426" s="422">
        <v>9</v>
      </c>
      <c r="K426" s="422">
        <v>10485</v>
      </c>
      <c r="L426" s="422"/>
      <c r="M426" s="422">
        <v>1165</v>
      </c>
      <c r="N426" s="422">
        <v>22</v>
      </c>
      <c r="O426" s="422">
        <v>25642</v>
      </c>
      <c r="P426" s="443"/>
      <c r="Q426" s="423">
        <v>1165.5454545454545</v>
      </c>
    </row>
    <row r="427" spans="1:17" ht="14.4" customHeight="1" x14ac:dyDescent="0.3">
      <c r="A427" s="418" t="s">
        <v>1606</v>
      </c>
      <c r="B427" s="419" t="s">
        <v>1431</v>
      </c>
      <c r="C427" s="419" t="s">
        <v>1432</v>
      </c>
      <c r="D427" s="419" t="s">
        <v>1451</v>
      </c>
      <c r="E427" s="419" t="s">
        <v>1452</v>
      </c>
      <c r="F427" s="422">
        <v>106</v>
      </c>
      <c r="G427" s="422">
        <v>4134</v>
      </c>
      <c r="H427" s="422">
        <v>1</v>
      </c>
      <c r="I427" s="422">
        <v>39</v>
      </c>
      <c r="J427" s="422">
        <v>91</v>
      </c>
      <c r="K427" s="422">
        <v>3549</v>
      </c>
      <c r="L427" s="422">
        <v>0.85849056603773588</v>
      </c>
      <c r="M427" s="422">
        <v>39</v>
      </c>
      <c r="N427" s="422">
        <v>84</v>
      </c>
      <c r="O427" s="422">
        <v>3337</v>
      </c>
      <c r="P427" s="443">
        <v>0.80720851475568456</v>
      </c>
      <c r="Q427" s="423">
        <v>39.726190476190474</v>
      </c>
    </row>
    <row r="428" spans="1:17" ht="14.4" customHeight="1" x14ac:dyDescent="0.3">
      <c r="A428" s="418" t="s">
        <v>1606</v>
      </c>
      <c r="B428" s="419" t="s">
        <v>1431</v>
      </c>
      <c r="C428" s="419" t="s">
        <v>1432</v>
      </c>
      <c r="D428" s="419" t="s">
        <v>1455</v>
      </c>
      <c r="E428" s="419" t="s">
        <v>1456</v>
      </c>
      <c r="F428" s="422">
        <v>20</v>
      </c>
      <c r="G428" s="422">
        <v>7640</v>
      </c>
      <c r="H428" s="422">
        <v>1</v>
      </c>
      <c r="I428" s="422">
        <v>382</v>
      </c>
      <c r="J428" s="422">
        <v>32</v>
      </c>
      <c r="K428" s="422">
        <v>12224</v>
      </c>
      <c r="L428" s="422">
        <v>1.6</v>
      </c>
      <c r="M428" s="422">
        <v>382</v>
      </c>
      <c r="N428" s="422">
        <v>33</v>
      </c>
      <c r="O428" s="422">
        <v>12630</v>
      </c>
      <c r="P428" s="443">
        <v>1.6531413612565444</v>
      </c>
      <c r="Q428" s="423">
        <v>382.72727272727275</v>
      </c>
    </row>
    <row r="429" spans="1:17" ht="14.4" customHeight="1" x14ac:dyDescent="0.3">
      <c r="A429" s="418" t="s">
        <v>1606</v>
      </c>
      <c r="B429" s="419" t="s">
        <v>1431</v>
      </c>
      <c r="C429" s="419" t="s">
        <v>1432</v>
      </c>
      <c r="D429" s="419" t="s">
        <v>1457</v>
      </c>
      <c r="E429" s="419" t="s">
        <v>1458</v>
      </c>
      <c r="F429" s="422">
        <v>27</v>
      </c>
      <c r="G429" s="422">
        <v>972</v>
      </c>
      <c r="H429" s="422">
        <v>1</v>
      </c>
      <c r="I429" s="422">
        <v>36</v>
      </c>
      <c r="J429" s="422">
        <v>41</v>
      </c>
      <c r="K429" s="422">
        <v>1517</v>
      </c>
      <c r="L429" s="422">
        <v>1.5606995884773662</v>
      </c>
      <c r="M429" s="422">
        <v>37</v>
      </c>
      <c r="N429" s="422">
        <v>141</v>
      </c>
      <c r="O429" s="422">
        <v>5217</v>
      </c>
      <c r="P429" s="443">
        <v>5.367283950617284</v>
      </c>
      <c r="Q429" s="423">
        <v>37</v>
      </c>
    </row>
    <row r="430" spans="1:17" ht="14.4" customHeight="1" x14ac:dyDescent="0.3">
      <c r="A430" s="418" t="s">
        <v>1606</v>
      </c>
      <c r="B430" s="419" t="s">
        <v>1431</v>
      </c>
      <c r="C430" s="419" t="s">
        <v>1432</v>
      </c>
      <c r="D430" s="419" t="s">
        <v>1461</v>
      </c>
      <c r="E430" s="419" t="s">
        <v>1462</v>
      </c>
      <c r="F430" s="422">
        <v>36</v>
      </c>
      <c r="G430" s="422">
        <v>15984</v>
      </c>
      <c r="H430" s="422">
        <v>1</v>
      </c>
      <c r="I430" s="422">
        <v>444</v>
      </c>
      <c r="J430" s="422">
        <v>54</v>
      </c>
      <c r="K430" s="422">
        <v>23976</v>
      </c>
      <c r="L430" s="422">
        <v>1.5</v>
      </c>
      <c r="M430" s="422">
        <v>444</v>
      </c>
      <c r="N430" s="422">
        <v>345</v>
      </c>
      <c r="O430" s="422">
        <v>153399</v>
      </c>
      <c r="P430" s="443">
        <v>9.5970345345345347</v>
      </c>
      <c r="Q430" s="423">
        <v>444.63478260869567</v>
      </c>
    </row>
    <row r="431" spans="1:17" ht="14.4" customHeight="1" x14ac:dyDescent="0.3">
      <c r="A431" s="418" t="s">
        <v>1606</v>
      </c>
      <c r="B431" s="419" t="s">
        <v>1431</v>
      </c>
      <c r="C431" s="419" t="s">
        <v>1432</v>
      </c>
      <c r="D431" s="419" t="s">
        <v>1463</v>
      </c>
      <c r="E431" s="419" t="s">
        <v>1464</v>
      </c>
      <c r="F431" s="422">
        <v>4</v>
      </c>
      <c r="G431" s="422">
        <v>160</v>
      </c>
      <c r="H431" s="422">
        <v>1</v>
      </c>
      <c r="I431" s="422">
        <v>40</v>
      </c>
      <c r="J431" s="422">
        <v>7</v>
      </c>
      <c r="K431" s="422">
        <v>287</v>
      </c>
      <c r="L431" s="422">
        <v>1.79375</v>
      </c>
      <c r="M431" s="422">
        <v>41</v>
      </c>
      <c r="N431" s="422">
        <v>5</v>
      </c>
      <c r="O431" s="422">
        <v>205</v>
      </c>
      <c r="P431" s="443">
        <v>1.28125</v>
      </c>
      <c r="Q431" s="423">
        <v>41</v>
      </c>
    </row>
    <row r="432" spans="1:17" ht="14.4" customHeight="1" x14ac:dyDescent="0.3">
      <c r="A432" s="418" t="s">
        <v>1606</v>
      </c>
      <c r="B432" s="419" t="s">
        <v>1431</v>
      </c>
      <c r="C432" s="419" t="s">
        <v>1432</v>
      </c>
      <c r="D432" s="419" t="s">
        <v>1465</v>
      </c>
      <c r="E432" s="419" t="s">
        <v>1466</v>
      </c>
      <c r="F432" s="422">
        <v>2</v>
      </c>
      <c r="G432" s="422">
        <v>980</v>
      </c>
      <c r="H432" s="422">
        <v>1</v>
      </c>
      <c r="I432" s="422">
        <v>490</v>
      </c>
      <c r="J432" s="422">
        <v>6</v>
      </c>
      <c r="K432" s="422">
        <v>2940</v>
      </c>
      <c r="L432" s="422">
        <v>3</v>
      </c>
      <c r="M432" s="422">
        <v>490</v>
      </c>
      <c r="N432" s="422">
        <v>10</v>
      </c>
      <c r="O432" s="422">
        <v>4908</v>
      </c>
      <c r="P432" s="443">
        <v>5.0081632653061225</v>
      </c>
      <c r="Q432" s="423">
        <v>490.8</v>
      </c>
    </row>
    <row r="433" spans="1:17" ht="14.4" customHeight="1" x14ac:dyDescent="0.3">
      <c r="A433" s="418" t="s">
        <v>1606</v>
      </c>
      <c r="B433" s="419" t="s">
        <v>1431</v>
      </c>
      <c r="C433" s="419" t="s">
        <v>1432</v>
      </c>
      <c r="D433" s="419" t="s">
        <v>1467</v>
      </c>
      <c r="E433" s="419" t="s">
        <v>1468</v>
      </c>
      <c r="F433" s="422">
        <v>11</v>
      </c>
      <c r="G433" s="422">
        <v>341</v>
      </c>
      <c r="H433" s="422">
        <v>1</v>
      </c>
      <c r="I433" s="422">
        <v>31</v>
      </c>
      <c r="J433" s="422">
        <v>6</v>
      </c>
      <c r="K433" s="422">
        <v>186</v>
      </c>
      <c r="L433" s="422">
        <v>0.54545454545454541</v>
      </c>
      <c r="M433" s="422">
        <v>31</v>
      </c>
      <c r="N433" s="422">
        <v>17</v>
      </c>
      <c r="O433" s="422">
        <v>527</v>
      </c>
      <c r="P433" s="443">
        <v>1.5454545454545454</v>
      </c>
      <c r="Q433" s="423">
        <v>31</v>
      </c>
    </row>
    <row r="434" spans="1:17" ht="14.4" customHeight="1" x14ac:dyDescent="0.3">
      <c r="A434" s="418" t="s">
        <v>1606</v>
      </c>
      <c r="B434" s="419" t="s">
        <v>1431</v>
      </c>
      <c r="C434" s="419" t="s">
        <v>1432</v>
      </c>
      <c r="D434" s="419" t="s">
        <v>1471</v>
      </c>
      <c r="E434" s="419" t="s">
        <v>1472</v>
      </c>
      <c r="F434" s="422"/>
      <c r="G434" s="422"/>
      <c r="H434" s="422"/>
      <c r="I434" s="422"/>
      <c r="J434" s="422">
        <v>4</v>
      </c>
      <c r="K434" s="422">
        <v>820</v>
      </c>
      <c r="L434" s="422"/>
      <c r="M434" s="422">
        <v>205</v>
      </c>
      <c r="N434" s="422">
        <v>2</v>
      </c>
      <c r="O434" s="422">
        <v>411</v>
      </c>
      <c r="P434" s="443"/>
      <c r="Q434" s="423">
        <v>205.5</v>
      </c>
    </row>
    <row r="435" spans="1:17" ht="14.4" customHeight="1" x14ac:dyDescent="0.3">
      <c r="A435" s="418" t="s">
        <v>1606</v>
      </c>
      <c r="B435" s="419" t="s">
        <v>1431</v>
      </c>
      <c r="C435" s="419" t="s">
        <v>1432</v>
      </c>
      <c r="D435" s="419" t="s">
        <v>1473</v>
      </c>
      <c r="E435" s="419" t="s">
        <v>1474</v>
      </c>
      <c r="F435" s="422"/>
      <c r="G435" s="422"/>
      <c r="H435" s="422"/>
      <c r="I435" s="422"/>
      <c r="J435" s="422">
        <v>4</v>
      </c>
      <c r="K435" s="422">
        <v>1508</v>
      </c>
      <c r="L435" s="422"/>
      <c r="M435" s="422">
        <v>377</v>
      </c>
      <c r="N435" s="422">
        <v>2</v>
      </c>
      <c r="O435" s="422">
        <v>756</v>
      </c>
      <c r="P435" s="443"/>
      <c r="Q435" s="423">
        <v>378</v>
      </c>
    </row>
    <row r="436" spans="1:17" ht="14.4" customHeight="1" x14ac:dyDescent="0.3">
      <c r="A436" s="418" t="s">
        <v>1606</v>
      </c>
      <c r="B436" s="419" t="s">
        <v>1431</v>
      </c>
      <c r="C436" s="419" t="s">
        <v>1432</v>
      </c>
      <c r="D436" s="419" t="s">
        <v>1477</v>
      </c>
      <c r="E436" s="419" t="s">
        <v>1478</v>
      </c>
      <c r="F436" s="422">
        <v>2</v>
      </c>
      <c r="G436" s="422">
        <v>256</v>
      </c>
      <c r="H436" s="422">
        <v>1</v>
      </c>
      <c r="I436" s="422">
        <v>128</v>
      </c>
      <c r="J436" s="422"/>
      <c r="K436" s="422"/>
      <c r="L436" s="422"/>
      <c r="M436" s="422"/>
      <c r="N436" s="422">
        <v>2</v>
      </c>
      <c r="O436" s="422">
        <v>260</v>
      </c>
      <c r="P436" s="443">
        <v>1.015625</v>
      </c>
      <c r="Q436" s="423">
        <v>130</v>
      </c>
    </row>
    <row r="437" spans="1:17" ht="14.4" customHeight="1" x14ac:dyDescent="0.3">
      <c r="A437" s="418" t="s">
        <v>1606</v>
      </c>
      <c r="B437" s="419" t="s">
        <v>1431</v>
      </c>
      <c r="C437" s="419" t="s">
        <v>1432</v>
      </c>
      <c r="D437" s="419" t="s">
        <v>1485</v>
      </c>
      <c r="E437" s="419" t="s">
        <v>1486</v>
      </c>
      <c r="F437" s="422">
        <v>155</v>
      </c>
      <c r="G437" s="422">
        <v>2480</v>
      </c>
      <c r="H437" s="422">
        <v>1</v>
      </c>
      <c r="I437" s="422">
        <v>16</v>
      </c>
      <c r="J437" s="422">
        <v>251</v>
      </c>
      <c r="K437" s="422">
        <v>4016</v>
      </c>
      <c r="L437" s="422">
        <v>1.6193548387096774</v>
      </c>
      <c r="M437" s="422">
        <v>16</v>
      </c>
      <c r="N437" s="422">
        <v>1401</v>
      </c>
      <c r="O437" s="422">
        <v>22416</v>
      </c>
      <c r="P437" s="443">
        <v>9.0387096774193552</v>
      </c>
      <c r="Q437" s="423">
        <v>16</v>
      </c>
    </row>
    <row r="438" spans="1:17" ht="14.4" customHeight="1" x14ac:dyDescent="0.3">
      <c r="A438" s="418" t="s">
        <v>1606</v>
      </c>
      <c r="B438" s="419" t="s">
        <v>1431</v>
      </c>
      <c r="C438" s="419" t="s">
        <v>1432</v>
      </c>
      <c r="D438" s="419" t="s">
        <v>1487</v>
      </c>
      <c r="E438" s="419" t="s">
        <v>1488</v>
      </c>
      <c r="F438" s="422">
        <v>2</v>
      </c>
      <c r="G438" s="422">
        <v>262</v>
      </c>
      <c r="H438" s="422">
        <v>1</v>
      </c>
      <c r="I438" s="422">
        <v>131</v>
      </c>
      <c r="J438" s="422">
        <v>1</v>
      </c>
      <c r="K438" s="422">
        <v>133</v>
      </c>
      <c r="L438" s="422">
        <v>0.50763358778625955</v>
      </c>
      <c r="M438" s="422">
        <v>133</v>
      </c>
      <c r="N438" s="422">
        <v>4</v>
      </c>
      <c r="O438" s="422">
        <v>538</v>
      </c>
      <c r="P438" s="443">
        <v>2.053435114503817</v>
      </c>
      <c r="Q438" s="423">
        <v>134.5</v>
      </c>
    </row>
    <row r="439" spans="1:17" ht="14.4" customHeight="1" x14ac:dyDescent="0.3">
      <c r="A439" s="418" t="s">
        <v>1606</v>
      </c>
      <c r="B439" s="419" t="s">
        <v>1431</v>
      </c>
      <c r="C439" s="419" t="s">
        <v>1432</v>
      </c>
      <c r="D439" s="419" t="s">
        <v>1489</v>
      </c>
      <c r="E439" s="419" t="s">
        <v>1490</v>
      </c>
      <c r="F439" s="422">
        <v>7</v>
      </c>
      <c r="G439" s="422">
        <v>707</v>
      </c>
      <c r="H439" s="422">
        <v>1</v>
      </c>
      <c r="I439" s="422">
        <v>101</v>
      </c>
      <c r="J439" s="422">
        <v>12</v>
      </c>
      <c r="K439" s="422">
        <v>1224</v>
      </c>
      <c r="L439" s="422">
        <v>1.7312588401697313</v>
      </c>
      <c r="M439" s="422">
        <v>102</v>
      </c>
      <c r="N439" s="422">
        <v>7</v>
      </c>
      <c r="O439" s="422">
        <v>717</v>
      </c>
      <c r="P439" s="443">
        <v>1.0141442715700142</v>
      </c>
      <c r="Q439" s="423">
        <v>102.42857142857143</v>
      </c>
    </row>
    <row r="440" spans="1:17" ht="14.4" customHeight="1" x14ac:dyDescent="0.3">
      <c r="A440" s="418" t="s">
        <v>1606</v>
      </c>
      <c r="B440" s="419" t="s">
        <v>1431</v>
      </c>
      <c r="C440" s="419" t="s">
        <v>1432</v>
      </c>
      <c r="D440" s="419" t="s">
        <v>1493</v>
      </c>
      <c r="E440" s="419" t="s">
        <v>1494</v>
      </c>
      <c r="F440" s="422">
        <v>305</v>
      </c>
      <c r="G440" s="422">
        <v>34160</v>
      </c>
      <c r="H440" s="422">
        <v>1</v>
      </c>
      <c r="I440" s="422">
        <v>112</v>
      </c>
      <c r="J440" s="422">
        <v>417</v>
      </c>
      <c r="K440" s="422">
        <v>47121</v>
      </c>
      <c r="L440" s="422">
        <v>1.37942037470726</v>
      </c>
      <c r="M440" s="422">
        <v>113</v>
      </c>
      <c r="N440" s="422">
        <v>460</v>
      </c>
      <c r="O440" s="422">
        <v>52538</v>
      </c>
      <c r="P440" s="443">
        <v>1.5379976580796253</v>
      </c>
      <c r="Q440" s="423">
        <v>114.21304347826087</v>
      </c>
    </row>
    <row r="441" spans="1:17" ht="14.4" customHeight="1" x14ac:dyDescent="0.3">
      <c r="A441" s="418" t="s">
        <v>1606</v>
      </c>
      <c r="B441" s="419" t="s">
        <v>1431</v>
      </c>
      <c r="C441" s="419" t="s">
        <v>1432</v>
      </c>
      <c r="D441" s="419" t="s">
        <v>1495</v>
      </c>
      <c r="E441" s="419" t="s">
        <v>1496</v>
      </c>
      <c r="F441" s="422">
        <v>66</v>
      </c>
      <c r="G441" s="422">
        <v>5478</v>
      </c>
      <c r="H441" s="422">
        <v>1</v>
      </c>
      <c r="I441" s="422">
        <v>83</v>
      </c>
      <c r="J441" s="422">
        <v>97</v>
      </c>
      <c r="K441" s="422">
        <v>8148</v>
      </c>
      <c r="L441" s="422">
        <v>1.4874041621029572</v>
      </c>
      <c r="M441" s="422">
        <v>84</v>
      </c>
      <c r="N441" s="422">
        <v>96</v>
      </c>
      <c r="O441" s="422">
        <v>8118</v>
      </c>
      <c r="P441" s="443">
        <v>1.4819277108433735</v>
      </c>
      <c r="Q441" s="423">
        <v>84.5625</v>
      </c>
    </row>
    <row r="442" spans="1:17" ht="14.4" customHeight="1" x14ac:dyDescent="0.3">
      <c r="A442" s="418" t="s">
        <v>1606</v>
      </c>
      <c r="B442" s="419" t="s">
        <v>1431</v>
      </c>
      <c r="C442" s="419" t="s">
        <v>1432</v>
      </c>
      <c r="D442" s="419" t="s">
        <v>1497</v>
      </c>
      <c r="E442" s="419" t="s">
        <v>1498</v>
      </c>
      <c r="F442" s="422">
        <v>3</v>
      </c>
      <c r="G442" s="422">
        <v>285</v>
      </c>
      <c r="H442" s="422">
        <v>1</v>
      </c>
      <c r="I442" s="422">
        <v>95</v>
      </c>
      <c r="J442" s="422">
        <v>1</v>
      </c>
      <c r="K442" s="422">
        <v>96</v>
      </c>
      <c r="L442" s="422">
        <v>0.33684210526315789</v>
      </c>
      <c r="M442" s="422">
        <v>96</v>
      </c>
      <c r="N442" s="422"/>
      <c r="O442" s="422"/>
      <c r="P442" s="443"/>
      <c r="Q442" s="423"/>
    </row>
    <row r="443" spans="1:17" ht="14.4" customHeight="1" x14ac:dyDescent="0.3">
      <c r="A443" s="418" t="s">
        <v>1606</v>
      </c>
      <c r="B443" s="419" t="s">
        <v>1431</v>
      </c>
      <c r="C443" s="419" t="s">
        <v>1432</v>
      </c>
      <c r="D443" s="419" t="s">
        <v>1499</v>
      </c>
      <c r="E443" s="419" t="s">
        <v>1500</v>
      </c>
      <c r="F443" s="422">
        <v>4</v>
      </c>
      <c r="G443" s="422">
        <v>84</v>
      </c>
      <c r="H443" s="422">
        <v>1</v>
      </c>
      <c r="I443" s="422">
        <v>21</v>
      </c>
      <c r="J443" s="422">
        <v>42</v>
      </c>
      <c r="K443" s="422">
        <v>882</v>
      </c>
      <c r="L443" s="422">
        <v>10.5</v>
      </c>
      <c r="M443" s="422">
        <v>21</v>
      </c>
      <c r="N443" s="422">
        <v>51</v>
      </c>
      <c r="O443" s="422">
        <v>1071</v>
      </c>
      <c r="P443" s="443">
        <v>12.75</v>
      </c>
      <c r="Q443" s="423">
        <v>21</v>
      </c>
    </row>
    <row r="444" spans="1:17" ht="14.4" customHeight="1" x14ac:dyDescent="0.3">
      <c r="A444" s="418" t="s">
        <v>1606</v>
      </c>
      <c r="B444" s="419" t="s">
        <v>1431</v>
      </c>
      <c r="C444" s="419" t="s">
        <v>1432</v>
      </c>
      <c r="D444" s="419" t="s">
        <v>1501</v>
      </c>
      <c r="E444" s="419" t="s">
        <v>1502</v>
      </c>
      <c r="F444" s="422">
        <v>195</v>
      </c>
      <c r="G444" s="422">
        <v>94770</v>
      </c>
      <c r="H444" s="422">
        <v>1</v>
      </c>
      <c r="I444" s="422">
        <v>486</v>
      </c>
      <c r="J444" s="422">
        <v>332</v>
      </c>
      <c r="K444" s="422">
        <v>161352</v>
      </c>
      <c r="L444" s="422">
        <v>1.7025641025641025</v>
      </c>
      <c r="M444" s="422">
        <v>486</v>
      </c>
      <c r="N444" s="422">
        <v>4214</v>
      </c>
      <c r="O444" s="422">
        <v>2050649</v>
      </c>
      <c r="P444" s="443">
        <v>21.638166086314236</v>
      </c>
      <c r="Q444" s="423">
        <v>486.6276696725202</v>
      </c>
    </row>
    <row r="445" spans="1:17" ht="14.4" customHeight="1" x14ac:dyDescent="0.3">
      <c r="A445" s="418" t="s">
        <v>1606</v>
      </c>
      <c r="B445" s="419" t="s">
        <v>1431</v>
      </c>
      <c r="C445" s="419" t="s">
        <v>1432</v>
      </c>
      <c r="D445" s="419" t="s">
        <v>1509</v>
      </c>
      <c r="E445" s="419" t="s">
        <v>1510</v>
      </c>
      <c r="F445" s="422">
        <v>33</v>
      </c>
      <c r="G445" s="422">
        <v>1320</v>
      </c>
      <c r="H445" s="422">
        <v>1</v>
      </c>
      <c r="I445" s="422">
        <v>40</v>
      </c>
      <c r="J445" s="422">
        <v>54</v>
      </c>
      <c r="K445" s="422">
        <v>2160</v>
      </c>
      <c r="L445" s="422">
        <v>1.6363636363636365</v>
      </c>
      <c r="M445" s="422">
        <v>40</v>
      </c>
      <c r="N445" s="422">
        <v>61</v>
      </c>
      <c r="O445" s="422">
        <v>2479</v>
      </c>
      <c r="P445" s="443">
        <v>1.8780303030303029</v>
      </c>
      <c r="Q445" s="423">
        <v>40.639344262295083</v>
      </c>
    </row>
    <row r="446" spans="1:17" ht="14.4" customHeight="1" x14ac:dyDescent="0.3">
      <c r="A446" s="418" t="s">
        <v>1606</v>
      </c>
      <c r="B446" s="419" t="s">
        <v>1431</v>
      </c>
      <c r="C446" s="419" t="s">
        <v>1432</v>
      </c>
      <c r="D446" s="419" t="s">
        <v>1517</v>
      </c>
      <c r="E446" s="419" t="s">
        <v>1518</v>
      </c>
      <c r="F446" s="422"/>
      <c r="G446" s="422"/>
      <c r="H446" s="422"/>
      <c r="I446" s="422"/>
      <c r="J446" s="422">
        <v>2</v>
      </c>
      <c r="K446" s="422">
        <v>430</v>
      </c>
      <c r="L446" s="422"/>
      <c r="M446" s="422">
        <v>215</v>
      </c>
      <c r="N446" s="422"/>
      <c r="O446" s="422"/>
      <c r="P446" s="443"/>
      <c r="Q446" s="423"/>
    </row>
    <row r="447" spans="1:17" ht="14.4" customHeight="1" x14ac:dyDescent="0.3">
      <c r="A447" s="418" t="s">
        <v>1606</v>
      </c>
      <c r="B447" s="419" t="s">
        <v>1431</v>
      </c>
      <c r="C447" s="419" t="s">
        <v>1432</v>
      </c>
      <c r="D447" s="419" t="s">
        <v>1519</v>
      </c>
      <c r="E447" s="419" t="s">
        <v>1520</v>
      </c>
      <c r="F447" s="422">
        <v>1</v>
      </c>
      <c r="G447" s="422">
        <v>761</v>
      </c>
      <c r="H447" s="422">
        <v>1</v>
      </c>
      <c r="I447" s="422">
        <v>761</v>
      </c>
      <c r="J447" s="422">
        <v>1</v>
      </c>
      <c r="K447" s="422">
        <v>761</v>
      </c>
      <c r="L447" s="422">
        <v>1</v>
      </c>
      <c r="M447" s="422">
        <v>761</v>
      </c>
      <c r="N447" s="422"/>
      <c r="O447" s="422"/>
      <c r="P447" s="443"/>
      <c r="Q447" s="423"/>
    </row>
    <row r="448" spans="1:17" ht="14.4" customHeight="1" x14ac:dyDescent="0.3">
      <c r="A448" s="418" t="s">
        <v>1606</v>
      </c>
      <c r="B448" s="419" t="s">
        <v>1431</v>
      </c>
      <c r="C448" s="419" t="s">
        <v>1432</v>
      </c>
      <c r="D448" s="419" t="s">
        <v>1521</v>
      </c>
      <c r="E448" s="419" t="s">
        <v>1522</v>
      </c>
      <c r="F448" s="422">
        <v>3</v>
      </c>
      <c r="G448" s="422">
        <v>6039</v>
      </c>
      <c r="H448" s="422">
        <v>1</v>
      </c>
      <c r="I448" s="422">
        <v>2013</v>
      </c>
      <c r="J448" s="422">
        <v>9</v>
      </c>
      <c r="K448" s="422">
        <v>18261</v>
      </c>
      <c r="L448" s="422">
        <v>3.0238450074515648</v>
      </c>
      <c r="M448" s="422">
        <v>2029</v>
      </c>
      <c r="N448" s="422">
        <v>345</v>
      </c>
      <c r="O448" s="422">
        <v>706245</v>
      </c>
      <c r="P448" s="443">
        <v>116.94734227521113</v>
      </c>
      <c r="Q448" s="423">
        <v>2047.0869565217392</v>
      </c>
    </row>
    <row r="449" spans="1:17" ht="14.4" customHeight="1" x14ac:dyDescent="0.3">
      <c r="A449" s="418" t="s">
        <v>1606</v>
      </c>
      <c r="B449" s="419" t="s">
        <v>1431</v>
      </c>
      <c r="C449" s="419" t="s">
        <v>1432</v>
      </c>
      <c r="D449" s="419" t="s">
        <v>1523</v>
      </c>
      <c r="E449" s="419" t="s">
        <v>1524</v>
      </c>
      <c r="F449" s="422">
        <v>4</v>
      </c>
      <c r="G449" s="422">
        <v>2412</v>
      </c>
      <c r="H449" s="422">
        <v>1</v>
      </c>
      <c r="I449" s="422">
        <v>603</v>
      </c>
      <c r="J449" s="422">
        <v>3</v>
      </c>
      <c r="K449" s="422">
        <v>1812</v>
      </c>
      <c r="L449" s="422">
        <v>0.75124378109452739</v>
      </c>
      <c r="M449" s="422">
        <v>604</v>
      </c>
      <c r="N449" s="422">
        <v>7</v>
      </c>
      <c r="O449" s="422">
        <v>4234</v>
      </c>
      <c r="P449" s="443">
        <v>1.7553897180762852</v>
      </c>
      <c r="Q449" s="423">
        <v>604.85714285714289</v>
      </c>
    </row>
    <row r="450" spans="1:17" ht="14.4" customHeight="1" x14ac:dyDescent="0.3">
      <c r="A450" s="418" t="s">
        <v>1606</v>
      </c>
      <c r="B450" s="419" t="s">
        <v>1431</v>
      </c>
      <c r="C450" s="419" t="s">
        <v>1432</v>
      </c>
      <c r="D450" s="419" t="s">
        <v>1529</v>
      </c>
      <c r="E450" s="419" t="s">
        <v>1530</v>
      </c>
      <c r="F450" s="422">
        <v>3</v>
      </c>
      <c r="G450" s="422">
        <v>1515</v>
      </c>
      <c r="H450" s="422">
        <v>1</v>
      </c>
      <c r="I450" s="422">
        <v>505</v>
      </c>
      <c r="J450" s="422">
        <v>5</v>
      </c>
      <c r="K450" s="422">
        <v>2530</v>
      </c>
      <c r="L450" s="422">
        <v>1.66996699669967</v>
      </c>
      <c r="M450" s="422">
        <v>506</v>
      </c>
      <c r="N450" s="422">
        <v>2</v>
      </c>
      <c r="O450" s="422">
        <v>1014</v>
      </c>
      <c r="P450" s="443">
        <v>0.66930693069306935</v>
      </c>
      <c r="Q450" s="423">
        <v>507</v>
      </c>
    </row>
    <row r="451" spans="1:17" ht="14.4" customHeight="1" x14ac:dyDescent="0.3">
      <c r="A451" s="418" t="s">
        <v>1606</v>
      </c>
      <c r="B451" s="419" t="s">
        <v>1431</v>
      </c>
      <c r="C451" s="419" t="s">
        <v>1432</v>
      </c>
      <c r="D451" s="419" t="s">
        <v>1543</v>
      </c>
      <c r="E451" s="419" t="s">
        <v>1544</v>
      </c>
      <c r="F451" s="422">
        <v>2</v>
      </c>
      <c r="G451" s="422">
        <v>302</v>
      </c>
      <c r="H451" s="422">
        <v>1</v>
      </c>
      <c r="I451" s="422">
        <v>151</v>
      </c>
      <c r="J451" s="422">
        <v>2</v>
      </c>
      <c r="K451" s="422">
        <v>304</v>
      </c>
      <c r="L451" s="422">
        <v>1.0066225165562914</v>
      </c>
      <c r="M451" s="422">
        <v>152</v>
      </c>
      <c r="N451" s="422">
        <v>6</v>
      </c>
      <c r="O451" s="422">
        <v>912</v>
      </c>
      <c r="P451" s="443">
        <v>3.0198675496688741</v>
      </c>
      <c r="Q451" s="423">
        <v>152</v>
      </c>
    </row>
    <row r="452" spans="1:17" ht="14.4" customHeight="1" x14ac:dyDescent="0.3">
      <c r="A452" s="418" t="s">
        <v>1606</v>
      </c>
      <c r="B452" s="419" t="s">
        <v>1431</v>
      </c>
      <c r="C452" s="419" t="s">
        <v>1432</v>
      </c>
      <c r="D452" s="419" t="s">
        <v>1545</v>
      </c>
      <c r="E452" s="419" t="s">
        <v>1546</v>
      </c>
      <c r="F452" s="422"/>
      <c r="G452" s="422"/>
      <c r="H452" s="422"/>
      <c r="I452" s="422"/>
      <c r="J452" s="422">
        <v>1</v>
      </c>
      <c r="K452" s="422">
        <v>27</v>
      </c>
      <c r="L452" s="422"/>
      <c r="M452" s="422">
        <v>27</v>
      </c>
      <c r="N452" s="422"/>
      <c r="O452" s="422"/>
      <c r="P452" s="443"/>
      <c r="Q452" s="423"/>
    </row>
    <row r="453" spans="1:17" ht="14.4" customHeight="1" x14ac:dyDescent="0.3">
      <c r="A453" s="418" t="s">
        <v>1607</v>
      </c>
      <c r="B453" s="419" t="s">
        <v>1431</v>
      </c>
      <c r="C453" s="419" t="s">
        <v>1432</v>
      </c>
      <c r="D453" s="419" t="s">
        <v>1433</v>
      </c>
      <c r="E453" s="419" t="s">
        <v>1434</v>
      </c>
      <c r="F453" s="422">
        <v>10</v>
      </c>
      <c r="G453" s="422">
        <v>1580</v>
      </c>
      <c r="H453" s="422">
        <v>1</v>
      </c>
      <c r="I453" s="422">
        <v>158</v>
      </c>
      <c r="J453" s="422">
        <v>6</v>
      </c>
      <c r="K453" s="422">
        <v>954</v>
      </c>
      <c r="L453" s="422">
        <v>0.60379746835443038</v>
      </c>
      <c r="M453" s="422">
        <v>159</v>
      </c>
      <c r="N453" s="422">
        <v>10</v>
      </c>
      <c r="O453" s="422">
        <v>1593</v>
      </c>
      <c r="P453" s="443">
        <v>1.0082278481012659</v>
      </c>
      <c r="Q453" s="423">
        <v>159.30000000000001</v>
      </c>
    </row>
    <row r="454" spans="1:17" ht="14.4" customHeight="1" x14ac:dyDescent="0.3">
      <c r="A454" s="418" t="s">
        <v>1607</v>
      </c>
      <c r="B454" s="419" t="s">
        <v>1431</v>
      </c>
      <c r="C454" s="419" t="s">
        <v>1432</v>
      </c>
      <c r="D454" s="419" t="s">
        <v>1447</v>
      </c>
      <c r="E454" s="419" t="s">
        <v>1448</v>
      </c>
      <c r="F454" s="422"/>
      <c r="G454" s="422"/>
      <c r="H454" s="422"/>
      <c r="I454" s="422"/>
      <c r="J454" s="422">
        <v>1</v>
      </c>
      <c r="K454" s="422">
        <v>1165</v>
      </c>
      <c r="L454" s="422"/>
      <c r="M454" s="422">
        <v>1165</v>
      </c>
      <c r="N454" s="422"/>
      <c r="O454" s="422"/>
      <c r="P454" s="443"/>
      <c r="Q454" s="423"/>
    </row>
    <row r="455" spans="1:17" ht="14.4" customHeight="1" x14ac:dyDescent="0.3">
      <c r="A455" s="418" t="s">
        <v>1607</v>
      </c>
      <c r="B455" s="419" t="s">
        <v>1431</v>
      </c>
      <c r="C455" s="419" t="s">
        <v>1432</v>
      </c>
      <c r="D455" s="419" t="s">
        <v>1451</v>
      </c>
      <c r="E455" s="419" t="s">
        <v>1452</v>
      </c>
      <c r="F455" s="422">
        <v>25</v>
      </c>
      <c r="G455" s="422">
        <v>975</v>
      </c>
      <c r="H455" s="422">
        <v>1</v>
      </c>
      <c r="I455" s="422">
        <v>39</v>
      </c>
      <c r="J455" s="422">
        <v>29</v>
      </c>
      <c r="K455" s="422">
        <v>1131</v>
      </c>
      <c r="L455" s="422">
        <v>1.1599999999999999</v>
      </c>
      <c r="M455" s="422">
        <v>39</v>
      </c>
      <c r="N455" s="422">
        <v>12</v>
      </c>
      <c r="O455" s="422">
        <v>476</v>
      </c>
      <c r="P455" s="443">
        <v>0.48820512820512818</v>
      </c>
      <c r="Q455" s="423">
        <v>39.666666666666664</v>
      </c>
    </row>
    <row r="456" spans="1:17" ht="14.4" customHeight="1" x14ac:dyDescent="0.3">
      <c r="A456" s="418" t="s">
        <v>1607</v>
      </c>
      <c r="B456" s="419" t="s">
        <v>1431</v>
      </c>
      <c r="C456" s="419" t="s">
        <v>1432</v>
      </c>
      <c r="D456" s="419" t="s">
        <v>1455</v>
      </c>
      <c r="E456" s="419" t="s">
        <v>1456</v>
      </c>
      <c r="F456" s="422">
        <v>22</v>
      </c>
      <c r="G456" s="422">
        <v>8404</v>
      </c>
      <c r="H456" s="422">
        <v>1</v>
      </c>
      <c r="I456" s="422">
        <v>382</v>
      </c>
      <c r="J456" s="422">
        <v>4</v>
      </c>
      <c r="K456" s="422">
        <v>1528</v>
      </c>
      <c r="L456" s="422">
        <v>0.18181818181818182</v>
      </c>
      <c r="M456" s="422">
        <v>382</v>
      </c>
      <c r="N456" s="422">
        <v>4</v>
      </c>
      <c r="O456" s="422">
        <v>1530</v>
      </c>
      <c r="P456" s="443">
        <v>0.18205616373155639</v>
      </c>
      <c r="Q456" s="423">
        <v>382.5</v>
      </c>
    </row>
    <row r="457" spans="1:17" ht="14.4" customHeight="1" x14ac:dyDescent="0.3">
      <c r="A457" s="418" t="s">
        <v>1607</v>
      </c>
      <c r="B457" s="419" t="s">
        <v>1431</v>
      </c>
      <c r="C457" s="419" t="s">
        <v>1432</v>
      </c>
      <c r="D457" s="419" t="s">
        <v>1457</v>
      </c>
      <c r="E457" s="419" t="s">
        <v>1458</v>
      </c>
      <c r="F457" s="422"/>
      <c r="G457" s="422"/>
      <c r="H457" s="422"/>
      <c r="I457" s="422"/>
      <c r="J457" s="422"/>
      <c r="K457" s="422"/>
      <c r="L457" s="422"/>
      <c r="M457" s="422"/>
      <c r="N457" s="422">
        <v>6</v>
      </c>
      <c r="O457" s="422">
        <v>222</v>
      </c>
      <c r="P457" s="443"/>
      <c r="Q457" s="423">
        <v>37</v>
      </c>
    </row>
    <row r="458" spans="1:17" ht="14.4" customHeight="1" x14ac:dyDescent="0.3">
      <c r="A458" s="418" t="s">
        <v>1607</v>
      </c>
      <c r="B458" s="419" t="s">
        <v>1431</v>
      </c>
      <c r="C458" s="419" t="s">
        <v>1432</v>
      </c>
      <c r="D458" s="419" t="s">
        <v>1461</v>
      </c>
      <c r="E458" s="419" t="s">
        <v>1462</v>
      </c>
      <c r="F458" s="422"/>
      <c r="G458" s="422"/>
      <c r="H458" s="422"/>
      <c r="I458" s="422"/>
      <c r="J458" s="422">
        <v>6</v>
      </c>
      <c r="K458" s="422">
        <v>2664</v>
      </c>
      <c r="L458" s="422"/>
      <c r="M458" s="422">
        <v>444</v>
      </c>
      <c r="N458" s="422">
        <v>9</v>
      </c>
      <c r="O458" s="422">
        <v>4002</v>
      </c>
      <c r="P458" s="443"/>
      <c r="Q458" s="423">
        <v>444.66666666666669</v>
      </c>
    </row>
    <row r="459" spans="1:17" ht="14.4" customHeight="1" x14ac:dyDescent="0.3">
      <c r="A459" s="418" t="s">
        <v>1607</v>
      </c>
      <c r="B459" s="419" t="s">
        <v>1431</v>
      </c>
      <c r="C459" s="419" t="s">
        <v>1432</v>
      </c>
      <c r="D459" s="419" t="s">
        <v>1463</v>
      </c>
      <c r="E459" s="419" t="s">
        <v>1464</v>
      </c>
      <c r="F459" s="422">
        <v>5</v>
      </c>
      <c r="G459" s="422">
        <v>200</v>
      </c>
      <c r="H459" s="422">
        <v>1</v>
      </c>
      <c r="I459" s="422">
        <v>40</v>
      </c>
      <c r="J459" s="422">
        <v>1</v>
      </c>
      <c r="K459" s="422">
        <v>41</v>
      </c>
      <c r="L459" s="422">
        <v>0.20499999999999999</v>
      </c>
      <c r="M459" s="422">
        <v>41</v>
      </c>
      <c r="N459" s="422"/>
      <c r="O459" s="422"/>
      <c r="P459" s="443"/>
      <c r="Q459" s="423"/>
    </row>
    <row r="460" spans="1:17" ht="14.4" customHeight="1" x14ac:dyDescent="0.3">
      <c r="A460" s="418" t="s">
        <v>1607</v>
      </c>
      <c r="B460" s="419" t="s">
        <v>1431</v>
      </c>
      <c r="C460" s="419" t="s">
        <v>1432</v>
      </c>
      <c r="D460" s="419" t="s">
        <v>1465</v>
      </c>
      <c r="E460" s="419" t="s">
        <v>1466</v>
      </c>
      <c r="F460" s="422">
        <v>6</v>
      </c>
      <c r="G460" s="422">
        <v>2940</v>
      </c>
      <c r="H460" s="422">
        <v>1</v>
      </c>
      <c r="I460" s="422">
        <v>490</v>
      </c>
      <c r="J460" s="422">
        <v>1</v>
      </c>
      <c r="K460" s="422">
        <v>490</v>
      </c>
      <c r="L460" s="422">
        <v>0.16666666666666666</v>
      </c>
      <c r="M460" s="422">
        <v>490</v>
      </c>
      <c r="N460" s="422">
        <v>1</v>
      </c>
      <c r="O460" s="422">
        <v>491</v>
      </c>
      <c r="P460" s="443">
        <v>0.16700680272108845</v>
      </c>
      <c r="Q460" s="423">
        <v>491</v>
      </c>
    </row>
    <row r="461" spans="1:17" ht="14.4" customHeight="1" x14ac:dyDescent="0.3">
      <c r="A461" s="418" t="s">
        <v>1607</v>
      </c>
      <c r="B461" s="419" t="s">
        <v>1431</v>
      </c>
      <c r="C461" s="419" t="s">
        <v>1432</v>
      </c>
      <c r="D461" s="419" t="s">
        <v>1467</v>
      </c>
      <c r="E461" s="419" t="s">
        <v>1468</v>
      </c>
      <c r="F461" s="422"/>
      <c r="G461" s="422"/>
      <c r="H461" s="422"/>
      <c r="I461" s="422"/>
      <c r="J461" s="422">
        <v>7</v>
      </c>
      <c r="K461" s="422">
        <v>217</v>
      </c>
      <c r="L461" s="422"/>
      <c r="M461" s="422">
        <v>31</v>
      </c>
      <c r="N461" s="422"/>
      <c r="O461" s="422"/>
      <c r="P461" s="443"/>
      <c r="Q461" s="423"/>
    </row>
    <row r="462" spans="1:17" ht="14.4" customHeight="1" x14ac:dyDescent="0.3">
      <c r="A462" s="418" t="s">
        <v>1607</v>
      </c>
      <c r="B462" s="419" t="s">
        <v>1431</v>
      </c>
      <c r="C462" s="419" t="s">
        <v>1432</v>
      </c>
      <c r="D462" s="419" t="s">
        <v>1471</v>
      </c>
      <c r="E462" s="419" t="s">
        <v>1472</v>
      </c>
      <c r="F462" s="422"/>
      <c r="G462" s="422"/>
      <c r="H462" s="422"/>
      <c r="I462" s="422"/>
      <c r="J462" s="422">
        <v>1</v>
      </c>
      <c r="K462" s="422">
        <v>205</v>
      </c>
      <c r="L462" s="422"/>
      <c r="M462" s="422">
        <v>205</v>
      </c>
      <c r="N462" s="422"/>
      <c r="O462" s="422"/>
      <c r="P462" s="443"/>
      <c r="Q462" s="423"/>
    </row>
    <row r="463" spans="1:17" ht="14.4" customHeight="1" x14ac:dyDescent="0.3">
      <c r="A463" s="418" t="s">
        <v>1607</v>
      </c>
      <c r="B463" s="419" t="s">
        <v>1431</v>
      </c>
      <c r="C463" s="419" t="s">
        <v>1432</v>
      </c>
      <c r="D463" s="419" t="s">
        <v>1473</v>
      </c>
      <c r="E463" s="419" t="s">
        <v>1474</v>
      </c>
      <c r="F463" s="422"/>
      <c r="G463" s="422"/>
      <c r="H463" s="422"/>
      <c r="I463" s="422"/>
      <c r="J463" s="422">
        <v>1</v>
      </c>
      <c r="K463" s="422">
        <v>377</v>
      </c>
      <c r="L463" s="422"/>
      <c r="M463" s="422">
        <v>377</v>
      </c>
      <c r="N463" s="422"/>
      <c r="O463" s="422"/>
      <c r="P463" s="443"/>
      <c r="Q463" s="423"/>
    </row>
    <row r="464" spans="1:17" ht="14.4" customHeight="1" x14ac:dyDescent="0.3">
      <c r="A464" s="418" t="s">
        <v>1607</v>
      </c>
      <c r="B464" s="419" t="s">
        <v>1431</v>
      </c>
      <c r="C464" s="419" t="s">
        <v>1432</v>
      </c>
      <c r="D464" s="419" t="s">
        <v>1485</v>
      </c>
      <c r="E464" s="419" t="s">
        <v>1486</v>
      </c>
      <c r="F464" s="422">
        <v>39</v>
      </c>
      <c r="G464" s="422">
        <v>624</v>
      </c>
      <c r="H464" s="422">
        <v>1</v>
      </c>
      <c r="I464" s="422">
        <v>16</v>
      </c>
      <c r="J464" s="422">
        <v>17</v>
      </c>
      <c r="K464" s="422">
        <v>272</v>
      </c>
      <c r="L464" s="422">
        <v>0.4358974358974359</v>
      </c>
      <c r="M464" s="422">
        <v>16</v>
      </c>
      <c r="N464" s="422">
        <v>27</v>
      </c>
      <c r="O464" s="422">
        <v>432</v>
      </c>
      <c r="P464" s="443">
        <v>0.69230769230769229</v>
      </c>
      <c r="Q464" s="423">
        <v>16</v>
      </c>
    </row>
    <row r="465" spans="1:17" ht="14.4" customHeight="1" x14ac:dyDescent="0.3">
      <c r="A465" s="418" t="s">
        <v>1607</v>
      </c>
      <c r="B465" s="419" t="s">
        <v>1431</v>
      </c>
      <c r="C465" s="419" t="s">
        <v>1432</v>
      </c>
      <c r="D465" s="419" t="s">
        <v>1487</v>
      </c>
      <c r="E465" s="419" t="s">
        <v>1488</v>
      </c>
      <c r="F465" s="422"/>
      <c r="G465" s="422"/>
      <c r="H465" s="422"/>
      <c r="I465" s="422"/>
      <c r="J465" s="422"/>
      <c r="K465" s="422"/>
      <c r="L465" s="422"/>
      <c r="M465" s="422"/>
      <c r="N465" s="422">
        <v>1</v>
      </c>
      <c r="O465" s="422">
        <v>133</v>
      </c>
      <c r="P465" s="443"/>
      <c r="Q465" s="423">
        <v>133</v>
      </c>
    </row>
    <row r="466" spans="1:17" ht="14.4" customHeight="1" x14ac:dyDescent="0.3">
      <c r="A466" s="418" t="s">
        <v>1607</v>
      </c>
      <c r="B466" s="419" t="s">
        <v>1431</v>
      </c>
      <c r="C466" s="419" t="s">
        <v>1432</v>
      </c>
      <c r="D466" s="419" t="s">
        <v>1493</v>
      </c>
      <c r="E466" s="419" t="s">
        <v>1494</v>
      </c>
      <c r="F466" s="422">
        <v>8</v>
      </c>
      <c r="G466" s="422">
        <v>896</v>
      </c>
      <c r="H466" s="422">
        <v>1</v>
      </c>
      <c r="I466" s="422">
        <v>112</v>
      </c>
      <c r="J466" s="422">
        <v>26</v>
      </c>
      <c r="K466" s="422">
        <v>2938</v>
      </c>
      <c r="L466" s="422">
        <v>3.2790178571428572</v>
      </c>
      <c r="M466" s="422">
        <v>113</v>
      </c>
      <c r="N466" s="422">
        <v>23</v>
      </c>
      <c r="O466" s="422">
        <v>2633</v>
      </c>
      <c r="P466" s="443">
        <v>2.9386160714285716</v>
      </c>
      <c r="Q466" s="423">
        <v>114.47826086956522</v>
      </c>
    </row>
    <row r="467" spans="1:17" ht="14.4" customHeight="1" x14ac:dyDescent="0.3">
      <c r="A467" s="418" t="s">
        <v>1607</v>
      </c>
      <c r="B467" s="419" t="s">
        <v>1431</v>
      </c>
      <c r="C467" s="419" t="s">
        <v>1432</v>
      </c>
      <c r="D467" s="419" t="s">
        <v>1495</v>
      </c>
      <c r="E467" s="419" t="s">
        <v>1496</v>
      </c>
      <c r="F467" s="422">
        <v>4</v>
      </c>
      <c r="G467" s="422">
        <v>332</v>
      </c>
      <c r="H467" s="422">
        <v>1</v>
      </c>
      <c r="I467" s="422">
        <v>83</v>
      </c>
      <c r="J467" s="422">
        <v>8</v>
      </c>
      <c r="K467" s="422">
        <v>672</v>
      </c>
      <c r="L467" s="422">
        <v>2.0240963855421685</v>
      </c>
      <c r="M467" s="422">
        <v>84</v>
      </c>
      <c r="N467" s="422">
        <v>3</v>
      </c>
      <c r="O467" s="422">
        <v>253</v>
      </c>
      <c r="P467" s="443">
        <v>0.76204819277108438</v>
      </c>
      <c r="Q467" s="423">
        <v>84.333333333333329</v>
      </c>
    </row>
    <row r="468" spans="1:17" ht="14.4" customHeight="1" x14ac:dyDescent="0.3">
      <c r="A468" s="418" t="s">
        <v>1607</v>
      </c>
      <c r="B468" s="419" t="s">
        <v>1431</v>
      </c>
      <c r="C468" s="419" t="s">
        <v>1432</v>
      </c>
      <c r="D468" s="419" t="s">
        <v>1497</v>
      </c>
      <c r="E468" s="419" t="s">
        <v>1498</v>
      </c>
      <c r="F468" s="422">
        <v>5</v>
      </c>
      <c r="G468" s="422">
        <v>475</v>
      </c>
      <c r="H468" s="422">
        <v>1</v>
      </c>
      <c r="I468" s="422">
        <v>95</v>
      </c>
      <c r="J468" s="422">
        <v>3</v>
      </c>
      <c r="K468" s="422">
        <v>288</v>
      </c>
      <c r="L468" s="422">
        <v>0.60631578947368425</v>
      </c>
      <c r="M468" s="422">
        <v>96</v>
      </c>
      <c r="N468" s="422">
        <v>1</v>
      </c>
      <c r="O468" s="422">
        <v>97</v>
      </c>
      <c r="P468" s="443">
        <v>0.20421052631578948</v>
      </c>
      <c r="Q468" s="423">
        <v>97</v>
      </c>
    </row>
    <row r="469" spans="1:17" ht="14.4" customHeight="1" x14ac:dyDescent="0.3">
      <c r="A469" s="418" t="s">
        <v>1607</v>
      </c>
      <c r="B469" s="419" t="s">
        <v>1431</v>
      </c>
      <c r="C469" s="419" t="s">
        <v>1432</v>
      </c>
      <c r="D469" s="419" t="s">
        <v>1499</v>
      </c>
      <c r="E469" s="419" t="s">
        <v>1500</v>
      </c>
      <c r="F469" s="422">
        <v>1</v>
      </c>
      <c r="G469" s="422">
        <v>21</v>
      </c>
      <c r="H469" s="422">
        <v>1</v>
      </c>
      <c r="I469" s="422">
        <v>21</v>
      </c>
      <c r="J469" s="422">
        <v>16</v>
      </c>
      <c r="K469" s="422">
        <v>336</v>
      </c>
      <c r="L469" s="422">
        <v>16</v>
      </c>
      <c r="M469" s="422">
        <v>21</v>
      </c>
      <c r="N469" s="422"/>
      <c r="O469" s="422"/>
      <c r="P469" s="443"/>
      <c r="Q469" s="423"/>
    </row>
    <row r="470" spans="1:17" ht="14.4" customHeight="1" x14ac:dyDescent="0.3">
      <c r="A470" s="418" t="s">
        <v>1607</v>
      </c>
      <c r="B470" s="419" t="s">
        <v>1431</v>
      </c>
      <c r="C470" s="419" t="s">
        <v>1432</v>
      </c>
      <c r="D470" s="419" t="s">
        <v>1501</v>
      </c>
      <c r="E470" s="419" t="s">
        <v>1502</v>
      </c>
      <c r="F470" s="422">
        <v>4</v>
      </c>
      <c r="G470" s="422">
        <v>1944</v>
      </c>
      <c r="H470" s="422">
        <v>1</v>
      </c>
      <c r="I470" s="422">
        <v>486</v>
      </c>
      <c r="J470" s="422">
        <v>17</v>
      </c>
      <c r="K470" s="422">
        <v>8262</v>
      </c>
      <c r="L470" s="422">
        <v>4.25</v>
      </c>
      <c r="M470" s="422">
        <v>486</v>
      </c>
      <c r="N470" s="422">
        <v>46</v>
      </c>
      <c r="O470" s="422">
        <v>22400</v>
      </c>
      <c r="P470" s="443">
        <v>11.522633744855968</v>
      </c>
      <c r="Q470" s="423">
        <v>486.95652173913044</v>
      </c>
    </row>
    <row r="471" spans="1:17" ht="14.4" customHeight="1" x14ac:dyDescent="0.3">
      <c r="A471" s="418" t="s">
        <v>1607</v>
      </c>
      <c r="B471" s="419" t="s">
        <v>1431</v>
      </c>
      <c r="C471" s="419" t="s">
        <v>1432</v>
      </c>
      <c r="D471" s="419" t="s">
        <v>1509</v>
      </c>
      <c r="E471" s="419" t="s">
        <v>1510</v>
      </c>
      <c r="F471" s="422">
        <v>1</v>
      </c>
      <c r="G471" s="422">
        <v>40</v>
      </c>
      <c r="H471" s="422">
        <v>1</v>
      </c>
      <c r="I471" s="422">
        <v>40</v>
      </c>
      <c r="J471" s="422">
        <v>1</v>
      </c>
      <c r="K471" s="422">
        <v>40</v>
      </c>
      <c r="L471" s="422">
        <v>1</v>
      </c>
      <c r="M471" s="422">
        <v>40</v>
      </c>
      <c r="N471" s="422">
        <v>1</v>
      </c>
      <c r="O471" s="422">
        <v>40</v>
      </c>
      <c r="P471" s="443">
        <v>1</v>
      </c>
      <c r="Q471" s="423">
        <v>40</v>
      </c>
    </row>
    <row r="472" spans="1:17" ht="14.4" customHeight="1" x14ac:dyDescent="0.3">
      <c r="A472" s="418" t="s">
        <v>1607</v>
      </c>
      <c r="B472" s="419" t="s">
        <v>1431</v>
      </c>
      <c r="C472" s="419" t="s">
        <v>1432</v>
      </c>
      <c r="D472" s="419" t="s">
        <v>1521</v>
      </c>
      <c r="E472" s="419" t="s">
        <v>1522</v>
      </c>
      <c r="F472" s="422">
        <v>1</v>
      </c>
      <c r="G472" s="422">
        <v>2013</v>
      </c>
      <c r="H472" s="422">
        <v>1</v>
      </c>
      <c r="I472" s="422">
        <v>2013</v>
      </c>
      <c r="J472" s="422"/>
      <c r="K472" s="422"/>
      <c r="L472" s="422"/>
      <c r="M472" s="422"/>
      <c r="N472" s="422">
        <v>2</v>
      </c>
      <c r="O472" s="422">
        <v>4118</v>
      </c>
      <c r="P472" s="443">
        <v>2.0457029309488326</v>
      </c>
      <c r="Q472" s="423">
        <v>2059</v>
      </c>
    </row>
    <row r="473" spans="1:17" ht="14.4" customHeight="1" x14ac:dyDescent="0.3">
      <c r="A473" s="418" t="s">
        <v>1608</v>
      </c>
      <c r="B473" s="419" t="s">
        <v>1431</v>
      </c>
      <c r="C473" s="419" t="s">
        <v>1432</v>
      </c>
      <c r="D473" s="419" t="s">
        <v>1451</v>
      </c>
      <c r="E473" s="419" t="s">
        <v>1452</v>
      </c>
      <c r="F473" s="422">
        <v>7</v>
      </c>
      <c r="G473" s="422">
        <v>273</v>
      </c>
      <c r="H473" s="422">
        <v>1</v>
      </c>
      <c r="I473" s="422">
        <v>39</v>
      </c>
      <c r="J473" s="422"/>
      <c r="K473" s="422"/>
      <c r="L473" s="422"/>
      <c r="M473" s="422"/>
      <c r="N473" s="422"/>
      <c r="O473" s="422"/>
      <c r="P473" s="443"/>
      <c r="Q473" s="423"/>
    </row>
    <row r="474" spans="1:17" ht="14.4" customHeight="1" x14ac:dyDescent="0.3">
      <c r="A474" s="418" t="s">
        <v>1608</v>
      </c>
      <c r="B474" s="419" t="s">
        <v>1431</v>
      </c>
      <c r="C474" s="419" t="s">
        <v>1432</v>
      </c>
      <c r="D474" s="419" t="s">
        <v>1457</v>
      </c>
      <c r="E474" s="419" t="s">
        <v>1458</v>
      </c>
      <c r="F474" s="422">
        <v>3</v>
      </c>
      <c r="G474" s="422">
        <v>108</v>
      </c>
      <c r="H474" s="422">
        <v>1</v>
      </c>
      <c r="I474" s="422">
        <v>36</v>
      </c>
      <c r="J474" s="422"/>
      <c r="K474" s="422"/>
      <c r="L474" s="422"/>
      <c r="M474" s="422"/>
      <c r="N474" s="422"/>
      <c r="O474" s="422"/>
      <c r="P474" s="443"/>
      <c r="Q474" s="423"/>
    </row>
    <row r="475" spans="1:17" ht="14.4" customHeight="1" x14ac:dyDescent="0.3">
      <c r="A475" s="418" t="s">
        <v>1608</v>
      </c>
      <c r="B475" s="419" t="s">
        <v>1431</v>
      </c>
      <c r="C475" s="419" t="s">
        <v>1432</v>
      </c>
      <c r="D475" s="419" t="s">
        <v>1485</v>
      </c>
      <c r="E475" s="419" t="s">
        <v>1486</v>
      </c>
      <c r="F475" s="422">
        <v>11</v>
      </c>
      <c r="G475" s="422">
        <v>176</v>
      </c>
      <c r="H475" s="422">
        <v>1</v>
      </c>
      <c r="I475" s="422">
        <v>16</v>
      </c>
      <c r="J475" s="422"/>
      <c r="K475" s="422"/>
      <c r="L475" s="422"/>
      <c r="M475" s="422"/>
      <c r="N475" s="422"/>
      <c r="O475" s="422"/>
      <c r="P475" s="443"/>
      <c r="Q475" s="423"/>
    </row>
    <row r="476" spans="1:17" ht="14.4" customHeight="1" x14ac:dyDescent="0.3">
      <c r="A476" s="418" t="s">
        <v>1608</v>
      </c>
      <c r="B476" s="419" t="s">
        <v>1431</v>
      </c>
      <c r="C476" s="419" t="s">
        <v>1432</v>
      </c>
      <c r="D476" s="419" t="s">
        <v>1493</v>
      </c>
      <c r="E476" s="419" t="s">
        <v>1494</v>
      </c>
      <c r="F476" s="422">
        <v>2</v>
      </c>
      <c r="G476" s="422">
        <v>224</v>
      </c>
      <c r="H476" s="422">
        <v>1</v>
      </c>
      <c r="I476" s="422">
        <v>112</v>
      </c>
      <c r="J476" s="422"/>
      <c r="K476" s="422"/>
      <c r="L476" s="422"/>
      <c r="M476" s="422"/>
      <c r="N476" s="422"/>
      <c r="O476" s="422"/>
      <c r="P476" s="443"/>
      <c r="Q476" s="423"/>
    </row>
    <row r="477" spans="1:17" ht="14.4" customHeight="1" x14ac:dyDescent="0.3">
      <c r="A477" s="418" t="s">
        <v>1608</v>
      </c>
      <c r="B477" s="419" t="s">
        <v>1431</v>
      </c>
      <c r="C477" s="419" t="s">
        <v>1432</v>
      </c>
      <c r="D477" s="419" t="s">
        <v>1501</v>
      </c>
      <c r="E477" s="419" t="s">
        <v>1502</v>
      </c>
      <c r="F477" s="422">
        <v>13</v>
      </c>
      <c r="G477" s="422">
        <v>6318</v>
      </c>
      <c r="H477" s="422">
        <v>1</v>
      </c>
      <c r="I477" s="422">
        <v>486</v>
      </c>
      <c r="J477" s="422"/>
      <c r="K477" s="422"/>
      <c r="L477" s="422"/>
      <c r="M477" s="422"/>
      <c r="N477" s="422"/>
      <c r="O477" s="422"/>
      <c r="P477" s="443"/>
      <c r="Q477" s="423"/>
    </row>
    <row r="478" spans="1:17" ht="14.4" customHeight="1" x14ac:dyDescent="0.3">
      <c r="A478" s="418" t="s">
        <v>1608</v>
      </c>
      <c r="B478" s="419" t="s">
        <v>1431</v>
      </c>
      <c r="C478" s="419" t="s">
        <v>1432</v>
      </c>
      <c r="D478" s="419" t="s">
        <v>1509</v>
      </c>
      <c r="E478" s="419" t="s">
        <v>1510</v>
      </c>
      <c r="F478" s="422">
        <v>1</v>
      </c>
      <c r="G478" s="422">
        <v>40</v>
      </c>
      <c r="H478" s="422">
        <v>1</v>
      </c>
      <c r="I478" s="422">
        <v>40</v>
      </c>
      <c r="J478" s="422"/>
      <c r="K478" s="422"/>
      <c r="L478" s="422"/>
      <c r="M478" s="422"/>
      <c r="N478" s="422"/>
      <c r="O478" s="422"/>
      <c r="P478" s="443"/>
      <c r="Q478" s="423"/>
    </row>
    <row r="479" spans="1:17" ht="14.4" customHeight="1" x14ac:dyDescent="0.3">
      <c r="A479" s="418" t="s">
        <v>1608</v>
      </c>
      <c r="B479" s="419" t="s">
        <v>1431</v>
      </c>
      <c r="C479" s="419" t="s">
        <v>1432</v>
      </c>
      <c r="D479" s="419" t="s">
        <v>1521</v>
      </c>
      <c r="E479" s="419" t="s">
        <v>1522</v>
      </c>
      <c r="F479" s="422">
        <v>1</v>
      </c>
      <c r="G479" s="422">
        <v>2013</v>
      </c>
      <c r="H479" s="422">
        <v>1</v>
      </c>
      <c r="I479" s="422">
        <v>2013</v>
      </c>
      <c r="J479" s="422"/>
      <c r="K479" s="422"/>
      <c r="L479" s="422"/>
      <c r="M479" s="422"/>
      <c r="N479" s="422"/>
      <c r="O479" s="422"/>
      <c r="P479" s="443"/>
      <c r="Q479" s="423"/>
    </row>
    <row r="480" spans="1:17" ht="14.4" customHeight="1" x14ac:dyDescent="0.3">
      <c r="A480" s="418" t="s">
        <v>1609</v>
      </c>
      <c r="B480" s="419" t="s">
        <v>1431</v>
      </c>
      <c r="C480" s="419" t="s">
        <v>1432</v>
      </c>
      <c r="D480" s="419" t="s">
        <v>1433</v>
      </c>
      <c r="E480" s="419" t="s">
        <v>1434</v>
      </c>
      <c r="F480" s="422">
        <v>54</v>
      </c>
      <c r="G480" s="422">
        <v>8532</v>
      </c>
      <c r="H480" s="422">
        <v>1</v>
      </c>
      <c r="I480" s="422">
        <v>158</v>
      </c>
      <c r="J480" s="422">
        <v>49</v>
      </c>
      <c r="K480" s="422">
        <v>7791</v>
      </c>
      <c r="L480" s="422">
        <v>0.91315049226441636</v>
      </c>
      <c r="M480" s="422">
        <v>159</v>
      </c>
      <c r="N480" s="422">
        <v>80</v>
      </c>
      <c r="O480" s="422">
        <v>12766</v>
      </c>
      <c r="P480" s="443">
        <v>1.496249413970933</v>
      </c>
      <c r="Q480" s="423">
        <v>159.57499999999999</v>
      </c>
    </row>
    <row r="481" spans="1:17" ht="14.4" customHeight="1" x14ac:dyDescent="0.3">
      <c r="A481" s="418" t="s">
        <v>1609</v>
      </c>
      <c r="B481" s="419" t="s">
        <v>1431</v>
      </c>
      <c r="C481" s="419" t="s">
        <v>1432</v>
      </c>
      <c r="D481" s="419" t="s">
        <v>1447</v>
      </c>
      <c r="E481" s="419" t="s">
        <v>1448</v>
      </c>
      <c r="F481" s="422">
        <v>6</v>
      </c>
      <c r="G481" s="422">
        <v>6984</v>
      </c>
      <c r="H481" s="422">
        <v>1</v>
      </c>
      <c r="I481" s="422">
        <v>1164</v>
      </c>
      <c r="J481" s="422">
        <v>1</v>
      </c>
      <c r="K481" s="422">
        <v>1165</v>
      </c>
      <c r="L481" s="422">
        <v>0.16680985108820159</v>
      </c>
      <c r="M481" s="422">
        <v>1165</v>
      </c>
      <c r="N481" s="422"/>
      <c r="O481" s="422"/>
      <c r="P481" s="443"/>
      <c r="Q481" s="423"/>
    </row>
    <row r="482" spans="1:17" ht="14.4" customHeight="1" x14ac:dyDescent="0.3">
      <c r="A482" s="418" t="s">
        <v>1609</v>
      </c>
      <c r="B482" s="419" t="s">
        <v>1431</v>
      </c>
      <c r="C482" s="419" t="s">
        <v>1432</v>
      </c>
      <c r="D482" s="419" t="s">
        <v>1451</v>
      </c>
      <c r="E482" s="419" t="s">
        <v>1452</v>
      </c>
      <c r="F482" s="422">
        <v>415</v>
      </c>
      <c r="G482" s="422">
        <v>16185</v>
      </c>
      <c r="H482" s="422">
        <v>1</v>
      </c>
      <c r="I482" s="422">
        <v>39</v>
      </c>
      <c r="J482" s="422">
        <v>403</v>
      </c>
      <c r="K482" s="422">
        <v>15717</v>
      </c>
      <c r="L482" s="422">
        <v>0.97108433734939759</v>
      </c>
      <c r="M482" s="422">
        <v>39</v>
      </c>
      <c r="N482" s="422">
        <v>540</v>
      </c>
      <c r="O482" s="422">
        <v>21403</v>
      </c>
      <c r="P482" s="443">
        <v>1.3223972814334259</v>
      </c>
      <c r="Q482" s="423">
        <v>39.635185185185186</v>
      </c>
    </row>
    <row r="483" spans="1:17" ht="14.4" customHeight="1" x14ac:dyDescent="0.3">
      <c r="A483" s="418" t="s">
        <v>1609</v>
      </c>
      <c r="B483" s="419" t="s">
        <v>1431</v>
      </c>
      <c r="C483" s="419" t="s">
        <v>1432</v>
      </c>
      <c r="D483" s="419" t="s">
        <v>1455</v>
      </c>
      <c r="E483" s="419" t="s">
        <v>1456</v>
      </c>
      <c r="F483" s="422">
        <v>29</v>
      </c>
      <c r="G483" s="422">
        <v>11078</v>
      </c>
      <c r="H483" s="422">
        <v>1</v>
      </c>
      <c r="I483" s="422">
        <v>382</v>
      </c>
      <c r="J483" s="422">
        <v>70</v>
      </c>
      <c r="K483" s="422">
        <v>26740</v>
      </c>
      <c r="L483" s="422">
        <v>2.4137931034482758</v>
      </c>
      <c r="M483" s="422">
        <v>382</v>
      </c>
      <c r="N483" s="422">
        <v>36</v>
      </c>
      <c r="O483" s="422">
        <v>13773</v>
      </c>
      <c r="P483" s="443">
        <v>1.2432749593789492</v>
      </c>
      <c r="Q483" s="423">
        <v>382.58333333333331</v>
      </c>
    </row>
    <row r="484" spans="1:17" ht="14.4" customHeight="1" x14ac:dyDescent="0.3">
      <c r="A484" s="418" t="s">
        <v>1609</v>
      </c>
      <c r="B484" s="419" t="s">
        <v>1431</v>
      </c>
      <c r="C484" s="419" t="s">
        <v>1432</v>
      </c>
      <c r="D484" s="419" t="s">
        <v>1457</v>
      </c>
      <c r="E484" s="419" t="s">
        <v>1458</v>
      </c>
      <c r="F484" s="422">
        <v>3</v>
      </c>
      <c r="G484" s="422">
        <v>108</v>
      </c>
      <c r="H484" s="422">
        <v>1</v>
      </c>
      <c r="I484" s="422">
        <v>36</v>
      </c>
      <c r="J484" s="422">
        <v>43</v>
      </c>
      <c r="K484" s="422">
        <v>1591</v>
      </c>
      <c r="L484" s="422">
        <v>14.731481481481481</v>
      </c>
      <c r="M484" s="422">
        <v>37</v>
      </c>
      <c r="N484" s="422">
        <v>21</v>
      </c>
      <c r="O484" s="422">
        <v>777</v>
      </c>
      <c r="P484" s="443">
        <v>7.1944444444444446</v>
      </c>
      <c r="Q484" s="423">
        <v>37</v>
      </c>
    </row>
    <row r="485" spans="1:17" ht="14.4" customHeight="1" x14ac:dyDescent="0.3">
      <c r="A485" s="418" t="s">
        <v>1609</v>
      </c>
      <c r="B485" s="419" t="s">
        <v>1431</v>
      </c>
      <c r="C485" s="419" t="s">
        <v>1432</v>
      </c>
      <c r="D485" s="419" t="s">
        <v>1461</v>
      </c>
      <c r="E485" s="419" t="s">
        <v>1462</v>
      </c>
      <c r="F485" s="422">
        <v>72</v>
      </c>
      <c r="G485" s="422">
        <v>31968</v>
      </c>
      <c r="H485" s="422">
        <v>1</v>
      </c>
      <c r="I485" s="422">
        <v>444</v>
      </c>
      <c r="J485" s="422">
        <v>51</v>
      </c>
      <c r="K485" s="422">
        <v>22644</v>
      </c>
      <c r="L485" s="422">
        <v>0.70833333333333337</v>
      </c>
      <c r="M485" s="422">
        <v>444</v>
      </c>
      <c r="N485" s="422">
        <v>42</v>
      </c>
      <c r="O485" s="422">
        <v>18666</v>
      </c>
      <c r="P485" s="443">
        <v>0.58389639639639634</v>
      </c>
      <c r="Q485" s="423">
        <v>444.42857142857144</v>
      </c>
    </row>
    <row r="486" spans="1:17" ht="14.4" customHeight="1" x14ac:dyDescent="0.3">
      <c r="A486" s="418" t="s">
        <v>1609</v>
      </c>
      <c r="B486" s="419" t="s">
        <v>1431</v>
      </c>
      <c r="C486" s="419" t="s">
        <v>1432</v>
      </c>
      <c r="D486" s="419" t="s">
        <v>1463</v>
      </c>
      <c r="E486" s="419" t="s">
        <v>1464</v>
      </c>
      <c r="F486" s="422">
        <v>329</v>
      </c>
      <c r="G486" s="422">
        <v>13160</v>
      </c>
      <c r="H486" s="422">
        <v>1</v>
      </c>
      <c r="I486" s="422">
        <v>40</v>
      </c>
      <c r="J486" s="422">
        <v>352</v>
      </c>
      <c r="K486" s="422">
        <v>14432</v>
      </c>
      <c r="L486" s="422">
        <v>1.0966565349544073</v>
      </c>
      <c r="M486" s="422">
        <v>41</v>
      </c>
      <c r="N486" s="422">
        <v>358</v>
      </c>
      <c r="O486" s="422">
        <v>14678</v>
      </c>
      <c r="P486" s="443">
        <v>1.1153495440729484</v>
      </c>
      <c r="Q486" s="423">
        <v>41</v>
      </c>
    </row>
    <row r="487" spans="1:17" ht="14.4" customHeight="1" x14ac:dyDescent="0.3">
      <c r="A487" s="418" t="s">
        <v>1609</v>
      </c>
      <c r="B487" s="419" t="s">
        <v>1431</v>
      </c>
      <c r="C487" s="419" t="s">
        <v>1432</v>
      </c>
      <c r="D487" s="419" t="s">
        <v>1465</v>
      </c>
      <c r="E487" s="419" t="s">
        <v>1466</v>
      </c>
      <c r="F487" s="422">
        <v>9</v>
      </c>
      <c r="G487" s="422">
        <v>4410</v>
      </c>
      <c r="H487" s="422">
        <v>1</v>
      </c>
      <c r="I487" s="422">
        <v>490</v>
      </c>
      <c r="J487" s="422">
        <v>13</v>
      </c>
      <c r="K487" s="422">
        <v>6370</v>
      </c>
      <c r="L487" s="422">
        <v>1.4444444444444444</v>
      </c>
      <c r="M487" s="422">
        <v>490</v>
      </c>
      <c r="N487" s="422">
        <v>2</v>
      </c>
      <c r="O487" s="422">
        <v>981</v>
      </c>
      <c r="P487" s="443">
        <v>0.22244897959183674</v>
      </c>
      <c r="Q487" s="423">
        <v>490.5</v>
      </c>
    </row>
    <row r="488" spans="1:17" ht="14.4" customHeight="1" x14ac:dyDescent="0.3">
      <c r="A488" s="418" t="s">
        <v>1609</v>
      </c>
      <c r="B488" s="419" t="s">
        <v>1431</v>
      </c>
      <c r="C488" s="419" t="s">
        <v>1432</v>
      </c>
      <c r="D488" s="419" t="s">
        <v>1467</v>
      </c>
      <c r="E488" s="419" t="s">
        <v>1468</v>
      </c>
      <c r="F488" s="422">
        <v>27</v>
      </c>
      <c r="G488" s="422">
        <v>837</v>
      </c>
      <c r="H488" s="422">
        <v>1</v>
      </c>
      <c r="I488" s="422">
        <v>31</v>
      </c>
      <c r="J488" s="422">
        <v>14</v>
      </c>
      <c r="K488" s="422">
        <v>434</v>
      </c>
      <c r="L488" s="422">
        <v>0.51851851851851849</v>
      </c>
      <c r="M488" s="422">
        <v>31</v>
      </c>
      <c r="N488" s="422">
        <v>25</v>
      </c>
      <c r="O488" s="422">
        <v>775</v>
      </c>
      <c r="P488" s="443">
        <v>0.92592592592592593</v>
      </c>
      <c r="Q488" s="423">
        <v>31</v>
      </c>
    </row>
    <row r="489" spans="1:17" ht="14.4" customHeight="1" x14ac:dyDescent="0.3">
      <c r="A489" s="418" t="s">
        <v>1609</v>
      </c>
      <c r="B489" s="419" t="s">
        <v>1431</v>
      </c>
      <c r="C489" s="419" t="s">
        <v>1432</v>
      </c>
      <c r="D489" s="419" t="s">
        <v>1471</v>
      </c>
      <c r="E489" s="419" t="s">
        <v>1472</v>
      </c>
      <c r="F489" s="422">
        <v>1</v>
      </c>
      <c r="G489" s="422">
        <v>204</v>
      </c>
      <c r="H489" s="422">
        <v>1</v>
      </c>
      <c r="I489" s="422">
        <v>204</v>
      </c>
      <c r="J489" s="422">
        <v>2</v>
      </c>
      <c r="K489" s="422">
        <v>410</v>
      </c>
      <c r="L489" s="422">
        <v>2.0098039215686274</v>
      </c>
      <c r="M489" s="422">
        <v>205</v>
      </c>
      <c r="N489" s="422"/>
      <c r="O489" s="422"/>
      <c r="P489" s="443"/>
      <c r="Q489" s="423"/>
    </row>
    <row r="490" spans="1:17" ht="14.4" customHeight="1" x14ac:dyDescent="0.3">
      <c r="A490" s="418" t="s">
        <v>1609</v>
      </c>
      <c r="B490" s="419" t="s">
        <v>1431</v>
      </c>
      <c r="C490" s="419" t="s">
        <v>1432</v>
      </c>
      <c r="D490" s="419" t="s">
        <v>1473</v>
      </c>
      <c r="E490" s="419" t="s">
        <v>1474</v>
      </c>
      <c r="F490" s="422">
        <v>1</v>
      </c>
      <c r="G490" s="422">
        <v>376</v>
      </c>
      <c r="H490" s="422">
        <v>1</v>
      </c>
      <c r="I490" s="422">
        <v>376</v>
      </c>
      <c r="J490" s="422">
        <v>2</v>
      </c>
      <c r="K490" s="422">
        <v>754</v>
      </c>
      <c r="L490" s="422">
        <v>2.0053191489361701</v>
      </c>
      <c r="M490" s="422">
        <v>377</v>
      </c>
      <c r="N490" s="422"/>
      <c r="O490" s="422"/>
      <c r="P490" s="443"/>
      <c r="Q490" s="423"/>
    </row>
    <row r="491" spans="1:17" ht="14.4" customHeight="1" x14ac:dyDescent="0.3">
      <c r="A491" s="418" t="s">
        <v>1609</v>
      </c>
      <c r="B491" s="419" t="s">
        <v>1431</v>
      </c>
      <c r="C491" s="419" t="s">
        <v>1432</v>
      </c>
      <c r="D491" s="419" t="s">
        <v>1475</v>
      </c>
      <c r="E491" s="419" t="s">
        <v>1476</v>
      </c>
      <c r="F491" s="422">
        <v>5</v>
      </c>
      <c r="G491" s="422">
        <v>1150</v>
      </c>
      <c r="H491" s="422">
        <v>1</v>
      </c>
      <c r="I491" s="422">
        <v>230</v>
      </c>
      <c r="J491" s="422">
        <v>5</v>
      </c>
      <c r="K491" s="422">
        <v>1155</v>
      </c>
      <c r="L491" s="422">
        <v>1.0043478260869565</v>
      </c>
      <c r="M491" s="422">
        <v>231</v>
      </c>
      <c r="N491" s="422"/>
      <c r="O491" s="422"/>
      <c r="P491" s="443"/>
      <c r="Q491" s="423"/>
    </row>
    <row r="492" spans="1:17" ht="14.4" customHeight="1" x14ac:dyDescent="0.3">
      <c r="A492" s="418" t="s">
        <v>1609</v>
      </c>
      <c r="B492" s="419" t="s">
        <v>1431</v>
      </c>
      <c r="C492" s="419" t="s">
        <v>1432</v>
      </c>
      <c r="D492" s="419" t="s">
        <v>1477</v>
      </c>
      <c r="E492" s="419" t="s">
        <v>1478</v>
      </c>
      <c r="F492" s="422">
        <v>240</v>
      </c>
      <c r="G492" s="422">
        <v>30720</v>
      </c>
      <c r="H492" s="422">
        <v>1</v>
      </c>
      <c r="I492" s="422">
        <v>128</v>
      </c>
      <c r="J492" s="422">
        <v>289</v>
      </c>
      <c r="K492" s="422">
        <v>37281</v>
      </c>
      <c r="L492" s="422">
        <v>1.21357421875</v>
      </c>
      <c r="M492" s="422">
        <v>129</v>
      </c>
      <c r="N492" s="422">
        <v>253</v>
      </c>
      <c r="O492" s="422">
        <v>32801</v>
      </c>
      <c r="P492" s="443">
        <v>1.0677408854166666</v>
      </c>
      <c r="Q492" s="423">
        <v>129.64822134387353</v>
      </c>
    </row>
    <row r="493" spans="1:17" ht="14.4" customHeight="1" x14ac:dyDescent="0.3">
      <c r="A493" s="418" t="s">
        <v>1609</v>
      </c>
      <c r="B493" s="419" t="s">
        <v>1431</v>
      </c>
      <c r="C493" s="419" t="s">
        <v>1432</v>
      </c>
      <c r="D493" s="419" t="s">
        <v>1483</v>
      </c>
      <c r="E493" s="419" t="s">
        <v>1484</v>
      </c>
      <c r="F493" s="422"/>
      <c r="G493" s="422"/>
      <c r="H493" s="422"/>
      <c r="I493" s="422"/>
      <c r="J493" s="422">
        <v>3</v>
      </c>
      <c r="K493" s="422">
        <v>3669</v>
      </c>
      <c r="L493" s="422"/>
      <c r="M493" s="422">
        <v>1223</v>
      </c>
      <c r="N493" s="422"/>
      <c r="O493" s="422"/>
      <c r="P493" s="443"/>
      <c r="Q493" s="423"/>
    </row>
    <row r="494" spans="1:17" ht="14.4" customHeight="1" x14ac:dyDescent="0.3">
      <c r="A494" s="418" t="s">
        <v>1609</v>
      </c>
      <c r="B494" s="419" t="s">
        <v>1431</v>
      </c>
      <c r="C494" s="419" t="s">
        <v>1432</v>
      </c>
      <c r="D494" s="419" t="s">
        <v>1485</v>
      </c>
      <c r="E494" s="419" t="s">
        <v>1486</v>
      </c>
      <c r="F494" s="422">
        <v>746</v>
      </c>
      <c r="G494" s="422">
        <v>11936</v>
      </c>
      <c r="H494" s="422">
        <v>1</v>
      </c>
      <c r="I494" s="422">
        <v>16</v>
      </c>
      <c r="J494" s="422">
        <v>854</v>
      </c>
      <c r="K494" s="422">
        <v>13664</v>
      </c>
      <c r="L494" s="422">
        <v>1.1447721179624666</v>
      </c>
      <c r="M494" s="422">
        <v>16</v>
      </c>
      <c r="N494" s="422">
        <v>778</v>
      </c>
      <c r="O494" s="422">
        <v>12448</v>
      </c>
      <c r="P494" s="443">
        <v>1.0428954423592494</v>
      </c>
      <c r="Q494" s="423">
        <v>16</v>
      </c>
    </row>
    <row r="495" spans="1:17" ht="14.4" customHeight="1" x14ac:dyDescent="0.3">
      <c r="A495" s="418" t="s">
        <v>1609</v>
      </c>
      <c r="B495" s="419" t="s">
        <v>1431</v>
      </c>
      <c r="C495" s="419" t="s">
        <v>1432</v>
      </c>
      <c r="D495" s="419" t="s">
        <v>1487</v>
      </c>
      <c r="E495" s="419" t="s">
        <v>1488</v>
      </c>
      <c r="F495" s="422">
        <v>1</v>
      </c>
      <c r="G495" s="422">
        <v>131</v>
      </c>
      <c r="H495" s="422">
        <v>1</v>
      </c>
      <c r="I495" s="422">
        <v>131</v>
      </c>
      <c r="J495" s="422">
        <v>1</v>
      </c>
      <c r="K495" s="422">
        <v>133</v>
      </c>
      <c r="L495" s="422">
        <v>1.0152671755725191</v>
      </c>
      <c r="M495" s="422">
        <v>133</v>
      </c>
      <c r="N495" s="422">
        <v>2</v>
      </c>
      <c r="O495" s="422">
        <v>270</v>
      </c>
      <c r="P495" s="443">
        <v>2.0610687022900764</v>
      </c>
      <c r="Q495" s="423">
        <v>135</v>
      </c>
    </row>
    <row r="496" spans="1:17" ht="14.4" customHeight="1" x14ac:dyDescent="0.3">
      <c r="A496" s="418" t="s">
        <v>1609</v>
      </c>
      <c r="B496" s="419" t="s">
        <v>1431</v>
      </c>
      <c r="C496" s="419" t="s">
        <v>1432</v>
      </c>
      <c r="D496" s="419" t="s">
        <v>1489</v>
      </c>
      <c r="E496" s="419" t="s">
        <v>1490</v>
      </c>
      <c r="F496" s="422">
        <v>2</v>
      </c>
      <c r="G496" s="422">
        <v>202</v>
      </c>
      <c r="H496" s="422">
        <v>1</v>
      </c>
      <c r="I496" s="422">
        <v>101</v>
      </c>
      <c r="J496" s="422">
        <v>2</v>
      </c>
      <c r="K496" s="422">
        <v>204</v>
      </c>
      <c r="L496" s="422">
        <v>1.0099009900990099</v>
      </c>
      <c r="M496" s="422">
        <v>102</v>
      </c>
      <c r="N496" s="422">
        <v>1</v>
      </c>
      <c r="O496" s="422">
        <v>103</v>
      </c>
      <c r="P496" s="443">
        <v>0.50990099009900991</v>
      </c>
      <c r="Q496" s="423">
        <v>103</v>
      </c>
    </row>
    <row r="497" spans="1:17" ht="14.4" customHeight="1" x14ac:dyDescent="0.3">
      <c r="A497" s="418" t="s">
        <v>1609</v>
      </c>
      <c r="B497" s="419" t="s">
        <v>1431</v>
      </c>
      <c r="C497" s="419" t="s">
        <v>1432</v>
      </c>
      <c r="D497" s="419" t="s">
        <v>1493</v>
      </c>
      <c r="E497" s="419" t="s">
        <v>1494</v>
      </c>
      <c r="F497" s="422">
        <v>299</v>
      </c>
      <c r="G497" s="422">
        <v>33488</v>
      </c>
      <c r="H497" s="422">
        <v>1</v>
      </c>
      <c r="I497" s="422">
        <v>112</v>
      </c>
      <c r="J497" s="422">
        <v>298</v>
      </c>
      <c r="K497" s="422">
        <v>33674</v>
      </c>
      <c r="L497" s="422">
        <v>1.0055542283803154</v>
      </c>
      <c r="M497" s="422">
        <v>113</v>
      </c>
      <c r="N497" s="422">
        <v>277</v>
      </c>
      <c r="O497" s="422">
        <v>31583</v>
      </c>
      <c r="P497" s="443">
        <v>0.94311395126612518</v>
      </c>
      <c r="Q497" s="423">
        <v>114.01805054151625</v>
      </c>
    </row>
    <row r="498" spans="1:17" ht="14.4" customHeight="1" x14ac:dyDescent="0.3">
      <c r="A498" s="418" t="s">
        <v>1609</v>
      </c>
      <c r="B498" s="419" t="s">
        <v>1431</v>
      </c>
      <c r="C498" s="419" t="s">
        <v>1432</v>
      </c>
      <c r="D498" s="419" t="s">
        <v>1495</v>
      </c>
      <c r="E498" s="419" t="s">
        <v>1496</v>
      </c>
      <c r="F498" s="422">
        <v>10</v>
      </c>
      <c r="G498" s="422">
        <v>830</v>
      </c>
      <c r="H498" s="422">
        <v>1</v>
      </c>
      <c r="I498" s="422">
        <v>83</v>
      </c>
      <c r="J498" s="422">
        <v>12</v>
      </c>
      <c r="K498" s="422">
        <v>1008</v>
      </c>
      <c r="L498" s="422">
        <v>1.2144578313253012</v>
      </c>
      <c r="M498" s="422">
        <v>84</v>
      </c>
      <c r="N498" s="422">
        <v>22</v>
      </c>
      <c r="O498" s="422">
        <v>1858</v>
      </c>
      <c r="P498" s="443">
        <v>2.2385542168674699</v>
      </c>
      <c r="Q498" s="423">
        <v>84.454545454545453</v>
      </c>
    </row>
    <row r="499" spans="1:17" ht="14.4" customHeight="1" x14ac:dyDescent="0.3">
      <c r="A499" s="418" t="s">
        <v>1609</v>
      </c>
      <c r="B499" s="419" t="s">
        <v>1431</v>
      </c>
      <c r="C499" s="419" t="s">
        <v>1432</v>
      </c>
      <c r="D499" s="419" t="s">
        <v>1497</v>
      </c>
      <c r="E499" s="419" t="s">
        <v>1498</v>
      </c>
      <c r="F499" s="422">
        <v>9</v>
      </c>
      <c r="G499" s="422">
        <v>855</v>
      </c>
      <c r="H499" s="422">
        <v>1</v>
      </c>
      <c r="I499" s="422">
        <v>95</v>
      </c>
      <c r="J499" s="422">
        <v>15</v>
      </c>
      <c r="K499" s="422">
        <v>1440</v>
      </c>
      <c r="L499" s="422">
        <v>1.6842105263157894</v>
      </c>
      <c r="M499" s="422">
        <v>96</v>
      </c>
      <c r="N499" s="422">
        <v>3</v>
      </c>
      <c r="O499" s="422">
        <v>291</v>
      </c>
      <c r="P499" s="443">
        <v>0.34035087719298246</v>
      </c>
      <c r="Q499" s="423">
        <v>97</v>
      </c>
    </row>
    <row r="500" spans="1:17" ht="14.4" customHeight="1" x14ac:dyDescent="0.3">
      <c r="A500" s="418" t="s">
        <v>1609</v>
      </c>
      <c r="B500" s="419" t="s">
        <v>1431</v>
      </c>
      <c r="C500" s="419" t="s">
        <v>1432</v>
      </c>
      <c r="D500" s="419" t="s">
        <v>1499</v>
      </c>
      <c r="E500" s="419" t="s">
        <v>1500</v>
      </c>
      <c r="F500" s="422">
        <v>22</v>
      </c>
      <c r="G500" s="422">
        <v>462</v>
      </c>
      <c r="H500" s="422">
        <v>1</v>
      </c>
      <c r="I500" s="422">
        <v>21</v>
      </c>
      <c r="J500" s="422">
        <v>29</v>
      </c>
      <c r="K500" s="422">
        <v>609</v>
      </c>
      <c r="L500" s="422">
        <v>1.3181818181818181</v>
      </c>
      <c r="M500" s="422">
        <v>21</v>
      </c>
      <c r="N500" s="422">
        <v>47</v>
      </c>
      <c r="O500" s="422">
        <v>987</v>
      </c>
      <c r="P500" s="443">
        <v>2.1363636363636362</v>
      </c>
      <c r="Q500" s="423">
        <v>21</v>
      </c>
    </row>
    <row r="501" spans="1:17" ht="14.4" customHeight="1" x14ac:dyDescent="0.3">
      <c r="A501" s="418" t="s">
        <v>1609</v>
      </c>
      <c r="B501" s="419" t="s">
        <v>1431</v>
      </c>
      <c r="C501" s="419" t="s">
        <v>1432</v>
      </c>
      <c r="D501" s="419" t="s">
        <v>1501</v>
      </c>
      <c r="E501" s="419" t="s">
        <v>1502</v>
      </c>
      <c r="F501" s="422">
        <v>765</v>
      </c>
      <c r="G501" s="422">
        <v>371790</v>
      </c>
      <c r="H501" s="422">
        <v>1</v>
      </c>
      <c r="I501" s="422">
        <v>486</v>
      </c>
      <c r="J501" s="422">
        <v>823</v>
      </c>
      <c r="K501" s="422">
        <v>399978</v>
      </c>
      <c r="L501" s="422">
        <v>1.0758169934640522</v>
      </c>
      <c r="M501" s="422">
        <v>486</v>
      </c>
      <c r="N501" s="422">
        <v>791</v>
      </c>
      <c r="O501" s="422">
        <v>384925</v>
      </c>
      <c r="P501" s="443">
        <v>1.0353290836224751</v>
      </c>
      <c r="Q501" s="423">
        <v>486.63084702907713</v>
      </c>
    </row>
    <row r="502" spans="1:17" ht="14.4" customHeight="1" x14ac:dyDescent="0.3">
      <c r="A502" s="418" t="s">
        <v>1609</v>
      </c>
      <c r="B502" s="419" t="s">
        <v>1431</v>
      </c>
      <c r="C502" s="419" t="s">
        <v>1432</v>
      </c>
      <c r="D502" s="419" t="s">
        <v>1509</v>
      </c>
      <c r="E502" s="419" t="s">
        <v>1510</v>
      </c>
      <c r="F502" s="422">
        <v>49</v>
      </c>
      <c r="G502" s="422">
        <v>1960</v>
      </c>
      <c r="H502" s="422">
        <v>1</v>
      </c>
      <c r="I502" s="422">
        <v>40</v>
      </c>
      <c r="J502" s="422">
        <v>39</v>
      </c>
      <c r="K502" s="422">
        <v>1560</v>
      </c>
      <c r="L502" s="422">
        <v>0.79591836734693877</v>
      </c>
      <c r="M502" s="422">
        <v>40</v>
      </c>
      <c r="N502" s="422">
        <v>61</v>
      </c>
      <c r="O502" s="422">
        <v>2473</v>
      </c>
      <c r="P502" s="443">
        <v>1.2617346938775511</v>
      </c>
      <c r="Q502" s="423">
        <v>40.540983606557376</v>
      </c>
    </row>
    <row r="503" spans="1:17" ht="14.4" customHeight="1" x14ac:dyDescent="0.3">
      <c r="A503" s="418" t="s">
        <v>1609</v>
      </c>
      <c r="B503" s="419" t="s">
        <v>1431</v>
      </c>
      <c r="C503" s="419" t="s">
        <v>1432</v>
      </c>
      <c r="D503" s="419" t="s">
        <v>1517</v>
      </c>
      <c r="E503" s="419" t="s">
        <v>1518</v>
      </c>
      <c r="F503" s="422">
        <v>5</v>
      </c>
      <c r="G503" s="422">
        <v>1070</v>
      </c>
      <c r="H503" s="422">
        <v>1</v>
      </c>
      <c r="I503" s="422">
        <v>214</v>
      </c>
      <c r="J503" s="422">
        <v>4</v>
      </c>
      <c r="K503" s="422">
        <v>860</v>
      </c>
      <c r="L503" s="422">
        <v>0.80373831775700932</v>
      </c>
      <c r="M503" s="422">
        <v>215</v>
      </c>
      <c r="N503" s="422"/>
      <c r="O503" s="422"/>
      <c r="P503" s="443"/>
      <c r="Q503" s="423"/>
    </row>
    <row r="504" spans="1:17" ht="14.4" customHeight="1" x14ac:dyDescent="0.3">
      <c r="A504" s="418" t="s">
        <v>1609</v>
      </c>
      <c r="B504" s="419" t="s">
        <v>1431</v>
      </c>
      <c r="C504" s="419" t="s">
        <v>1432</v>
      </c>
      <c r="D504" s="419" t="s">
        <v>1519</v>
      </c>
      <c r="E504" s="419" t="s">
        <v>1520</v>
      </c>
      <c r="F504" s="422">
        <v>42</v>
      </c>
      <c r="G504" s="422">
        <v>31962</v>
      </c>
      <c r="H504" s="422">
        <v>1</v>
      </c>
      <c r="I504" s="422">
        <v>761</v>
      </c>
      <c r="J504" s="422">
        <v>35</v>
      </c>
      <c r="K504" s="422">
        <v>26635</v>
      </c>
      <c r="L504" s="422">
        <v>0.83333333333333337</v>
      </c>
      <c r="M504" s="422">
        <v>761</v>
      </c>
      <c r="N504" s="422">
        <v>39</v>
      </c>
      <c r="O504" s="422">
        <v>29708</v>
      </c>
      <c r="P504" s="443">
        <v>0.92947875602277708</v>
      </c>
      <c r="Q504" s="423">
        <v>761.74358974358972</v>
      </c>
    </row>
    <row r="505" spans="1:17" ht="14.4" customHeight="1" x14ac:dyDescent="0.3">
      <c r="A505" s="418" t="s">
        <v>1609</v>
      </c>
      <c r="B505" s="419" t="s">
        <v>1431</v>
      </c>
      <c r="C505" s="419" t="s">
        <v>1432</v>
      </c>
      <c r="D505" s="419" t="s">
        <v>1521</v>
      </c>
      <c r="E505" s="419" t="s">
        <v>1522</v>
      </c>
      <c r="F505" s="422">
        <v>9</v>
      </c>
      <c r="G505" s="422">
        <v>18117</v>
      </c>
      <c r="H505" s="422">
        <v>1</v>
      </c>
      <c r="I505" s="422">
        <v>2013</v>
      </c>
      <c r="J505" s="422">
        <v>24</v>
      </c>
      <c r="K505" s="422">
        <v>48696</v>
      </c>
      <c r="L505" s="422">
        <v>2.6878622288458356</v>
      </c>
      <c r="M505" s="422">
        <v>2029</v>
      </c>
      <c r="N505" s="422">
        <v>3</v>
      </c>
      <c r="O505" s="422">
        <v>6147</v>
      </c>
      <c r="P505" s="443">
        <v>0.33929458519622452</v>
      </c>
      <c r="Q505" s="423">
        <v>2049</v>
      </c>
    </row>
    <row r="506" spans="1:17" ht="14.4" customHeight="1" x14ac:dyDescent="0.3">
      <c r="A506" s="418" t="s">
        <v>1609</v>
      </c>
      <c r="B506" s="419" t="s">
        <v>1431</v>
      </c>
      <c r="C506" s="419" t="s">
        <v>1432</v>
      </c>
      <c r="D506" s="419" t="s">
        <v>1525</v>
      </c>
      <c r="E506" s="419" t="s">
        <v>1526</v>
      </c>
      <c r="F506" s="422"/>
      <c r="G506" s="422"/>
      <c r="H506" s="422"/>
      <c r="I506" s="422"/>
      <c r="J506" s="422">
        <v>1</v>
      </c>
      <c r="K506" s="422">
        <v>961</v>
      </c>
      <c r="L506" s="422"/>
      <c r="M506" s="422">
        <v>961</v>
      </c>
      <c r="N506" s="422"/>
      <c r="O506" s="422"/>
      <c r="P506" s="443"/>
      <c r="Q506" s="423"/>
    </row>
    <row r="507" spans="1:17" ht="14.4" customHeight="1" x14ac:dyDescent="0.3">
      <c r="A507" s="418" t="s">
        <v>1609</v>
      </c>
      <c r="B507" s="419" t="s">
        <v>1431</v>
      </c>
      <c r="C507" s="419" t="s">
        <v>1432</v>
      </c>
      <c r="D507" s="419" t="s">
        <v>1529</v>
      </c>
      <c r="E507" s="419" t="s">
        <v>1530</v>
      </c>
      <c r="F507" s="422">
        <v>1</v>
      </c>
      <c r="G507" s="422">
        <v>505</v>
      </c>
      <c r="H507" s="422">
        <v>1</v>
      </c>
      <c r="I507" s="422">
        <v>505</v>
      </c>
      <c r="J507" s="422"/>
      <c r="K507" s="422"/>
      <c r="L507" s="422"/>
      <c r="M507" s="422"/>
      <c r="N507" s="422">
        <v>1</v>
      </c>
      <c r="O507" s="422">
        <v>508</v>
      </c>
      <c r="P507" s="443">
        <v>1.0059405940594059</v>
      </c>
      <c r="Q507" s="423">
        <v>508</v>
      </c>
    </row>
    <row r="508" spans="1:17" ht="14.4" customHeight="1" x14ac:dyDescent="0.3">
      <c r="A508" s="418" t="s">
        <v>1609</v>
      </c>
      <c r="B508" s="419" t="s">
        <v>1431</v>
      </c>
      <c r="C508" s="419" t="s">
        <v>1432</v>
      </c>
      <c r="D508" s="419" t="s">
        <v>1533</v>
      </c>
      <c r="E508" s="419" t="s">
        <v>1534</v>
      </c>
      <c r="F508" s="422">
        <v>6</v>
      </c>
      <c r="G508" s="422">
        <v>2916</v>
      </c>
      <c r="H508" s="422">
        <v>1</v>
      </c>
      <c r="I508" s="422">
        <v>486</v>
      </c>
      <c r="J508" s="422"/>
      <c r="K508" s="422"/>
      <c r="L508" s="422"/>
      <c r="M508" s="422"/>
      <c r="N508" s="422"/>
      <c r="O508" s="422"/>
      <c r="P508" s="443"/>
      <c r="Q508" s="423"/>
    </row>
    <row r="509" spans="1:17" ht="14.4" customHeight="1" x14ac:dyDescent="0.3">
      <c r="A509" s="418" t="s">
        <v>1609</v>
      </c>
      <c r="B509" s="419" t="s">
        <v>1431</v>
      </c>
      <c r="C509" s="419" t="s">
        <v>1432</v>
      </c>
      <c r="D509" s="419" t="s">
        <v>1537</v>
      </c>
      <c r="E509" s="419" t="s">
        <v>1538</v>
      </c>
      <c r="F509" s="422">
        <v>5</v>
      </c>
      <c r="G509" s="422">
        <v>1220</v>
      </c>
      <c r="H509" s="422">
        <v>1</v>
      </c>
      <c r="I509" s="422">
        <v>244</v>
      </c>
      <c r="J509" s="422">
        <v>5</v>
      </c>
      <c r="K509" s="422">
        <v>1225</v>
      </c>
      <c r="L509" s="422">
        <v>1.0040983606557377</v>
      </c>
      <c r="M509" s="422">
        <v>245</v>
      </c>
      <c r="N509" s="422"/>
      <c r="O509" s="422"/>
      <c r="P509" s="443"/>
      <c r="Q509" s="423"/>
    </row>
    <row r="510" spans="1:17" ht="14.4" customHeight="1" x14ac:dyDescent="0.3">
      <c r="A510" s="418" t="s">
        <v>1609</v>
      </c>
      <c r="B510" s="419" t="s">
        <v>1431</v>
      </c>
      <c r="C510" s="419" t="s">
        <v>1432</v>
      </c>
      <c r="D510" s="419" t="s">
        <v>1541</v>
      </c>
      <c r="E510" s="419" t="s">
        <v>1542</v>
      </c>
      <c r="F510" s="422">
        <v>1</v>
      </c>
      <c r="G510" s="422">
        <v>530</v>
      </c>
      <c r="H510" s="422">
        <v>1</v>
      </c>
      <c r="I510" s="422">
        <v>530</v>
      </c>
      <c r="J510" s="422"/>
      <c r="K510" s="422"/>
      <c r="L510" s="422"/>
      <c r="M510" s="422"/>
      <c r="N510" s="422"/>
      <c r="O510" s="422"/>
      <c r="P510" s="443"/>
      <c r="Q510" s="423"/>
    </row>
    <row r="511" spans="1:17" ht="14.4" customHeight="1" x14ac:dyDescent="0.3">
      <c r="A511" s="418" t="s">
        <v>1609</v>
      </c>
      <c r="B511" s="419" t="s">
        <v>1431</v>
      </c>
      <c r="C511" s="419" t="s">
        <v>1432</v>
      </c>
      <c r="D511" s="419" t="s">
        <v>1547</v>
      </c>
      <c r="E511" s="419" t="s">
        <v>1548</v>
      </c>
      <c r="F511" s="422">
        <v>156</v>
      </c>
      <c r="G511" s="422">
        <v>6084</v>
      </c>
      <c r="H511" s="422">
        <v>1</v>
      </c>
      <c r="I511" s="422">
        <v>39</v>
      </c>
      <c r="J511" s="422">
        <v>154</v>
      </c>
      <c r="K511" s="422">
        <v>6160</v>
      </c>
      <c r="L511" s="422">
        <v>1.0124917817225509</v>
      </c>
      <c r="M511" s="422">
        <v>40</v>
      </c>
      <c r="N511" s="422">
        <v>145</v>
      </c>
      <c r="O511" s="422">
        <v>5901</v>
      </c>
      <c r="P511" s="443">
        <v>0.96992110453648916</v>
      </c>
      <c r="Q511" s="423">
        <v>40.696551724137933</v>
      </c>
    </row>
    <row r="512" spans="1:17" ht="14.4" customHeight="1" x14ac:dyDescent="0.3">
      <c r="A512" s="418" t="s">
        <v>1610</v>
      </c>
      <c r="B512" s="419" t="s">
        <v>1431</v>
      </c>
      <c r="C512" s="419" t="s">
        <v>1432</v>
      </c>
      <c r="D512" s="419" t="s">
        <v>1433</v>
      </c>
      <c r="E512" s="419" t="s">
        <v>1434</v>
      </c>
      <c r="F512" s="422">
        <v>109</v>
      </c>
      <c r="G512" s="422">
        <v>17222</v>
      </c>
      <c r="H512" s="422">
        <v>1</v>
      </c>
      <c r="I512" s="422">
        <v>158</v>
      </c>
      <c r="J512" s="422">
        <v>97</v>
      </c>
      <c r="K512" s="422">
        <v>15423</v>
      </c>
      <c r="L512" s="422">
        <v>0.89554058762048538</v>
      </c>
      <c r="M512" s="422">
        <v>159</v>
      </c>
      <c r="N512" s="422">
        <v>100</v>
      </c>
      <c r="O512" s="422">
        <v>15958</v>
      </c>
      <c r="P512" s="443">
        <v>0.92660550458715596</v>
      </c>
      <c r="Q512" s="423">
        <v>159.58000000000001</v>
      </c>
    </row>
    <row r="513" spans="1:17" ht="14.4" customHeight="1" x14ac:dyDescent="0.3">
      <c r="A513" s="418" t="s">
        <v>1610</v>
      </c>
      <c r="B513" s="419" t="s">
        <v>1431</v>
      </c>
      <c r="C513" s="419" t="s">
        <v>1432</v>
      </c>
      <c r="D513" s="419" t="s">
        <v>1447</v>
      </c>
      <c r="E513" s="419" t="s">
        <v>1448</v>
      </c>
      <c r="F513" s="422"/>
      <c r="G513" s="422"/>
      <c r="H513" s="422"/>
      <c r="I513" s="422"/>
      <c r="J513" s="422"/>
      <c r="K513" s="422"/>
      <c r="L513" s="422"/>
      <c r="M513" s="422"/>
      <c r="N513" s="422">
        <v>1</v>
      </c>
      <c r="O513" s="422">
        <v>1165</v>
      </c>
      <c r="P513" s="443"/>
      <c r="Q513" s="423">
        <v>1165</v>
      </c>
    </row>
    <row r="514" spans="1:17" ht="14.4" customHeight="1" x14ac:dyDescent="0.3">
      <c r="A514" s="418" t="s">
        <v>1610</v>
      </c>
      <c r="B514" s="419" t="s">
        <v>1431</v>
      </c>
      <c r="C514" s="419" t="s">
        <v>1432</v>
      </c>
      <c r="D514" s="419" t="s">
        <v>1451</v>
      </c>
      <c r="E514" s="419" t="s">
        <v>1452</v>
      </c>
      <c r="F514" s="422">
        <v>101</v>
      </c>
      <c r="G514" s="422">
        <v>3939</v>
      </c>
      <c r="H514" s="422">
        <v>1</v>
      </c>
      <c r="I514" s="422">
        <v>39</v>
      </c>
      <c r="J514" s="422">
        <v>89</v>
      </c>
      <c r="K514" s="422">
        <v>3471</v>
      </c>
      <c r="L514" s="422">
        <v>0.88118811881188119</v>
      </c>
      <c r="M514" s="422">
        <v>39</v>
      </c>
      <c r="N514" s="422">
        <v>103</v>
      </c>
      <c r="O514" s="422">
        <v>4078</v>
      </c>
      <c r="P514" s="443">
        <v>1.0352881441990354</v>
      </c>
      <c r="Q514" s="423">
        <v>39.592233009708735</v>
      </c>
    </row>
    <row r="515" spans="1:17" ht="14.4" customHeight="1" x14ac:dyDescent="0.3">
      <c r="A515" s="418" t="s">
        <v>1610</v>
      </c>
      <c r="B515" s="419" t="s">
        <v>1431</v>
      </c>
      <c r="C515" s="419" t="s">
        <v>1432</v>
      </c>
      <c r="D515" s="419" t="s">
        <v>1455</v>
      </c>
      <c r="E515" s="419" t="s">
        <v>1456</v>
      </c>
      <c r="F515" s="422">
        <v>7</v>
      </c>
      <c r="G515" s="422">
        <v>2674</v>
      </c>
      <c r="H515" s="422">
        <v>1</v>
      </c>
      <c r="I515" s="422">
        <v>382</v>
      </c>
      <c r="J515" s="422">
        <v>3</v>
      </c>
      <c r="K515" s="422">
        <v>1146</v>
      </c>
      <c r="L515" s="422">
        <v>0.42857142857142855</v>
      </c>
      <c r="M515" s="422">
        <v>382</v>
      </c>
      <c r="N515" s="422">
        <v>24</v>
      </c>
      <c r="O515" s="422">
        <v>9181</v>
      </c>
      <c r="P515" s="443">
        <v>3.4334330590875095</v>
      </c>
      <c r="Q515" s="423">
        <v>382.54166666666669</v>
      </c>
    </row>
    <row r="516" spans="1:17" ht="14.4" customHeight="1" x14ac:dyDescent="0.3">
      <c r="A516" s="418" t="s">
        <v>1610</v>
      </c>
      <c r="B516" s="419" t="s">
        <v>1431</v>
      </c>
      <c r="C516" s="419" t="s">
        <v>1432</v>
      </c>
      <c r="D516" s="419" t="s">
        <v>1457</v>
      </c>
      <c r="E516" s="419" t="s">
        <v>1458</v>
      </c>
      <c r="F516" s="422">
        <v>14</v>
      </c>
      <c r="G516" s="422">
        <v>504</v>
      </c>
      <c r="H516" s="422">
        <v>1</v>
      </c>
      <c r="I516" s="422">
        <v>36</v>
      </c>
      <c r="J516" s="422"/>
      <c r="K516" s="422"/>
      <c r="L516" s="422"/>
      <c r="M516" s="422"/>
      <c r="N516" s="422"/>
      <c r="O516" s="422"/>
      <c r="P516" s="443"/>
      <c r="Q516" s="423"/>
    </row>
    <row r="517" spans="1:17" ht="14.4" customHeight="1" x14ac:dyDescent="0.3">
      <c r="A517" s="418" t="s">
        <v>1610</v>
      </c>
      <c r="B517" s="419" t="s">
        <v>1431</v>
      </c>
      <c r="C517" s="419" t="s">
        <v>1432</v>
      </c>
      <c r="D517" s="419" t="s">
        <v>1461</v>
      </c>
      <c r="E517" s="419" t="s">
        <v>1462</v>
      </c>
      <c r="F517" s="422">
        <v>7</v>
      </c>
      <c r="G517" s="422">
        <v>3108</v>
      </c>
      <c r="H517" s="422">
        <v>1</v>
      </c>
      <c r="I517" s="422">
        <v>444</v>
      </c>
      <c r="J517" s="422">
        <v>10</v>
      </c>
      <c r="K517" s="422">
        <v>4440</v>
      </c>
      <c r="L517" s="422">
        <v>1.4285714285714286</v>
      </c>
      <c r="M517" s="422">
        <v>444</v>
      </c>
      <c r="N517" s="422">
        <v>20</v>
      </c>
      <c r="O517" s="422">
        <v>8894</v>
      </c>
      <c r="P517" s="443">
        <v>2.8616473616473614</v>
      </c>
      <c r="Q517" s="423">
        <v>444.7</v>
      </c>
    </row>
    <row r="518" spans="1:17" ht="14.4" customHeight="1" x14ac:dyDescent="0.3">
      <c r="A518" s="418" t="s">
        <v>1610</v>
      </c>
      <c r="B518" s="419" t="s">
        <v>1431</v>
      </c>
      <c r="C518" s="419" t="s">
        <v>1432</v>
      </c>
      <c r="D518" s="419" t="s">
        <v>1465</v>
      </c>
      <c r="E518" s="419" t="s">
        <v>1466</v>
      </c>
      <c r="F518" s="422">
        <v>4</v>
      </c>
      <c r="G518" s="422">
        <v>1960</v>
      </c>
      <c r="H518" s="422">
        <v>1</v>
      </c>
      <c r="I518" s="422">
        <v>490</v>
      </c>
      <c r="J518" s="422">
        <v>1</v>
      </c>
      <c r="K518" s="422">
        <v>490</v>
      </c>
      <c r="L518" s="422">
        <v>0.25</v>
      </c>
      <c r="M518" s="422">
        <v>490</v>
      </c>
      <c r="N518" s="422">
        <v>3</v>
      </c>
      <c r="O518" s="422">
        <v>1473</v>
      </c>
      <c r="P518" s="443">
        <v>0.75153061224489792</v>
      </c>
      <c r="Q518" s="423">
        <v>491</v>
      </c>
    </row>
    <row r="519" spans="1:17" ht="14.4" customHeight="1" x14ac:dyDescent="0.3">
      <c r="A519" s="418" t="s">
        <v>1610</v>
      </c>
      <c r="B519" s="419" t="s">
        <v>1431</v>
      </c>
      <c r="C519" s="419" t="s">
        <v>1432</v>
      </c>
      <c r="D519" s="419" t="s">
        <v>1467</v>
      </c>
      <c r="E519" s="419" t="s">
        <v>1468</v>
      </c>
      <c r="F519" s="422">
        <v>3</v>
      </c>
      <c r="G519" s="422">
        <v>93</v>
      </c>
      <c r="H519" s="422">
        <v>1</v>
      </c>
      <c r="I519" s="422">
        <v>31</v>
      </c>
      <c r="J519" s="422">
        <v>4</v>
      </c>
      <c r="K519" s="422">
        <v>124</v>
      </c>
      <c r="L519" s="422">
        <v>1.3333333333333333</v>
      </c>
      <c r="M519" s="422">
        <v>31</v>
      </c>
      <c r="N519" s="422">
        <v>12</v>
      </c>
      <c r="O519" s="422">
        <v>372</v>
      </c>
      <c r="P519" s="443">
        <v>4</v>
      </c>
      <c r="Q519" s="423">
        <v>31</v>
      </c>
    </row>
    <row r="520" spans="1:17" ht="14.4" customHeight="1" x14ac:dyDescent="0.3">
      <c r="A520" s="418" t="s">
        <v>1610</v>
      </c>
      <c r="B520" s="419" t="s">
        <v>1431</v>
      </c>
      <c r="C520" s="419" t="s">
        <v>1432</v>
      </c>
      <c r="D520" s="419" t="s">
        <v>1471</v>
      </c>
      <c r="E520" s="419" t="s">
        <v>1472</v>
      </c>
      <c r="F520" s="422">
        <v>7</v>
      </c>
      <c r="G520" s="422">
        <v>1428</v>
      </c>
      <c r="H520" s="422">
        <v>1</v>
      </c>
      <c r="I520" s="422">
        <v>204</v>
      </c>
      <c r="J520" s="422">
        <v>4</v>
      </c>
      <c r="K520" s="422">
        <v>820</v>
      </c>
      <c r="L520" s="422">
        <v>0.57422969187675066</v>
      </c>
      <c r="M520" s="422">
        <v>205</v>
      </c>
      <c r="N520" s="422">
        <v>1</v>
      </c>
      <c r="O520" s="422">
        <v>205</v>
      </c>
      <c r="P520" s="443">
        <v>0.14355742296918766</v>
      </c>
      <c r="Q520" s="423">
        <v>205</v>
      </c>
    </row>
    <row r="521" spans="1:17" ht="14.4" customHeight="1" x14ac:dyDescent="0.3">
      <c r="A521" s="418" t="s">
        <v>1610</v>
      </c>
      <c r="B521" s="419" t="s">
        <v>1431</v>
      </c>
      <c r="C521" s="419" t="s">
        <v>1432</v>
      </c>
      <c r="D521" s="419" t="s">
        <v>1473</v>
      </c>
      <c r="E521" s="419" t="s">
        <v>1474</v>
      </c>
      <c r="F521" s="422">
        <v>7</v>
      </c>
      <c r="G521" s="422">
        <v>2632</v>
      </c>
      <c r="H521" s="422">
        <v>1</v>
      </c>
      <c r="I521" s="422">
        <v>376</v>
      </c>
      <c r="J521" s="422">
        <v>3</v>
      </c>
      <c r="K521" s="422">
        <v>1131</v>
      </c>
      <c r="L521" s="422">
        <v>0.42971124620060791</v>
      </c>
      <c r="M521" s="422">
        <v>377</v>
      </c>
      <c r="N521" s="422">
        <v>1</v>
      </c>
      <c r="O521" s="422">
        <v>377</v>
      </c>
      <c r="P521" s="443">
        <v>0.1432370820668693</v>
      </c>
      <c r="Q521" s="423">
        <v>377</v>
      </c>
    </row>
    <row r="522" spans="1:17" ht="14.4" customHeight="1" x14ac:dyDescent="0.3">
      <c r="A522" s="418" t="s">
        <v>1610</v>
      </c>
      <c r="B522" s="419" t="s">
        <v>1431</v>
      </c>
      <c r="C522" s="419" t="s">
        <v>1432</v>
      </c>
      <c r="D522" s="419" t="s">
        <v>1485</v>
      </c>
      <c r="E522" s="419" t="s">
        <v>1486</v>
      </c>
      <c r="F522" s="422">
        <v>39</v>
      </c>
      <c r="G522" s="422">
        <v>624</v>
      </c>
      <c r="H522" s="422">
        <v>1</v>
      </c>
      <c r="I522" s="422">
        <v>16</v>
      </c>
      <c r="J522" s="422">
        <v>38</v>
      </c>
      <c r="K522" s="422">
        <v>608</v>
      </c>
      <c r="L522" s="422">
        <v>0.97435897435897434</v>
      </c>
      <c r="M522" s="422">
        <v>16</v>
      </c>
      <c r="N522" s="422">
        <v>64</v>
      </c>
      <c r="O522" s="422">
        <v>1024</v>
      </c>
      <c r="P522" s="443">
        <v>1.641025641025641</v>
      </c>
      <c r="Q522" s="423">
        <v>16</v>
      </c>
    </row>
    <row r="523" spans="1:17" ht="14.4" customHeight="1" x14ac:dyDescent="0.3">
      <c r="A523" s="418" t="s">
        <v>1610</v>
      </c>
      <c r="B523" s="419" t="s">
        <v>1431</v>
      </c>
      <c r="C523" s="419" t="s">
        <v>1432</v>
      </c>
      <c r="D523" s="419" t="s">
        <v>1487</v>
      </c>
      <c r="E523" s="419" t="s">
        <v>1488</v>
      </c>
      <c r="F523" s="422">
        <v>3</v>
      </c>
      <c r="G523" s="422">
        <v>393</v>
      </c>
      <c r="H523" s="422">
        <v>1</v>
      </c>
      <c r="I523" s="422">
        <v>131</v>
      </c>
      <c r="J523" s="422">
        <v>2</v>
      </c>
      <c r="K523" s="422">
        <v>266</v>
      </c>
      <c r="L523" s="422">
        <v>0.67684478371501278</v>
      </c>
      <c r="M523" s="422">
        <v>133</v>
      </c>
      <c r="N523" s="422">
        <v>1</v>
      </c>
      <c r="O523" s="422">
        <v>133</v>
      </c>
      <c r="P523" s="443">
        <v>0.33842239185750639</v>
      </c>
      <c r="Q523" s="423">
        <v>133</v>
      </c>
    </row>
    <row r="524" spans="1:17" ht="14.4" customHeight="1" x14ac:dyDescent="0.3">
      <c r="A524" s="418" t="s">
        <v>1610</v>
      </c>
      <c r="B524" s="419" t="s">
        <v>1431</v>
      </c>
      <c r="C524" s="419" t="s">
        <v>1432</v>
      </c>
      <c r="D524" s="419" t="s">
        <v>1489</v>
      </c>
      <c r="E524" s="419" t="s">
        <v>1490</v>
      </c>
      <c r="F524" s="422">
        <v>7</v>
      </c>
      <c r="G524" s="422">
        <v>707</v>
      </c>
      <c r="H524" s="422">
        <v>1</v>
      </c>
      <c r="I524" s="422">
        <v>101</v>
      </c>
      <c r="J524" s="422">
        <v>4</v>
      </c>
      <c r="K524" s="422">
        <v>408</v>
      </c>
      <c r="L524" s="422">
        <v>0.57708628005657714</v>
      </c>
      <c r="M524" s="422">
        <v>102</v>
      </c>
      <c r="N524" s="422">
        <v>17</v>
      </c>
      <c r="O524" s="422">
        <v>1742</v>
      </c>
      <c r="P524" s="443">
        <v>2.463932107496464</v>
      </c>
      <c r="Q524" s="423">
        <v>102.47058823529412</v>
      </c>
    </row>
    <row r="525" spans="1:17" ht="14.4" customHeight="1" x14ac:dyDescent="0.3">
      <c r="A525" s="418" t="s">
        <v>1610</v>
      </c>
      <c r="B525" s="419" t="s">
        <v>1431</v>
      </c>
      <c r="C525" s="419" t="s">
        <v>1432</v>
      </c>
      <c r="D525" s="419" t="s">
        <v>1493</v>
      </c>
      <c r="E525" s="419" t="s">
        <v>1494</v>
      </c>
      <c r="F525" s="422">
        <v>234</v>
      </c>
      <c r="G525" s="422">
        <v>26208</v>
      </c>
      <c r="H525" s="422">
        <v>1</v>
      </c>
      <c r="I525" s="422">
        <v>112</v>
      </c>
      <c r="J525" s="422">
        <v>204</v>
      </c>
      <c r="K525" s="422">
        <v>23052</v>
      </c>
      <c r="L525" s="422">
        <v>0.87957875457875456</v>
      </c>
      <c r="M525" s="422">
        <v>113</v>
      </c>
      <c r="N525" s="422">
        <v>228</v>
      </c>
      <c r="O525" s="422">
        <v>26044</v>
      </c>
      <c r="P525" s="443">
        <v>0.99374236874236876</v>
      </c>
      <c r="Q525" s="423">
        <v>114.2280701754386</v>
      </c>
    </row>
    <row r="526" spans="1:17" ht="14.4" customHeight="1" x14ac:dyDescent="0.3">
      <c r="A526" s="418" t="s">
        <v>1610</v>
      </c>
      <c r="B526" s="419" t="s">
        <v>1431</v>
      </c>
      <c r="C526" s="419" t="s">
        <v>1432</v>
      </c>
      <c r="D526" s="419" t="s">
        <v>1495</v>
      </c>
      <c r="E526" s="419" t="s">
        <v>1496</v>
      </c>
      <c r="F526" s="422">
        <v>48</v>
      </c>
      <c r="G526" s="422">
        <v>3984</v>
      </c>
      <c r="H526" s="422">
        <v>1</v>
      </c>
      <c r="I526" s="422">
        <v>83</v>
      </c>
      <c r="J526" s="422">
        <v>36</v>
      </c>
      <c r="K526" s="422">
        <v>3024</v>
      </c>
      <c r="L526" s="422">
        <v>0.75903614457831325</v>
      </c>
      <c r="M526" s="422">
        <v>84</v>
      </c>
      <c r="N526" s="422">
        <v>32</v>
      </c>
      <c r="O526" s="422">
        <v>2708</v>
      </c>
      <c r="P526" s="443">
        <v>0.67971887550200805</v>
      </c>
      <c r="Q526" s="423">
        <v>84.625</v>
      </c>
    </row>
    <row r="527" spans="1:17" ht="14.4" customHeight="1" x14ac:dyDescent="0.3">
      <c r="A527" s="418" t="s">
        <v>1610</v>
      </c>
      <c r="B527" s="419" t="s">
        <v>1431</v>
      </c>
      <c r="C527" s="419" t="s">
        <v>1432</v>
      </c>
      <c r="D527" s="419" t="s">
        <v>1497</v>
      </c>
      <c r="E527" s="419" t="s">
        <v>1498</v>
      </c>
      <c r="F527" s="422">
        <v>3</v>
      </c>
      <c r="G527" s="422">
        <v>285</v>
      </c>
      <c r="H527" s="422">
        <v>1</v>
      </c>
      <c r="I527" s="422">
        <v>95</v>
      </c>
      <c r="J527" s="422">
        <v>3</v>
      </c>
      <c r="K527" s="422">
        <v>288</v>
      </c>
      <c r="L527" s="422">
        <v>1.0105263157894737</v>
      </c>
      <c r="M527" s="422">
        <v>96</v>
      </c>
      <c r="N527" s="422">
        <v>1</v>
      </c>
      <c r="O527" s="422">
        <v>96</v>
      </c>
      <c r="P527" s="443">
        <v>0.33684210526315789</v>
      </c>
      <c r="Q527" s="423">
        <v>96</v>
      </c>
    </row>
    <row r="528" spans="1:17" ht="14.4" customHeight="1" x14ac:dyDescent="0.3">
      <c r="A528" s="418" t="s">
        <v>1610</v>
      </c>
      <c r="B528" s="419" t="s">
        <v>1431</v>
      </c>
      <c r="C528" s="419" t="s">
        <v>1432</v>
      </c>
      <c r="D528" s="419" t="s">
        <v>1499</v>
      </c>
      <c r="E528" s="419" t="s">
        <v>1500</v>
      </c>
      <c r="F528" s="422">
        <v>17</v>
      </c>
      <c r="G528" s="422">
        <v>357</v>
      </c>
      <c r="H528" s="422">
        <v>1</v>
      </c>
      <c r="I528" s="422">
        <v>21</v>
      </c>
      <c r="J528" s="422">
        <v>8</v>
      </c>
      <c r="K528" s="422">
        <v>168</v>
      </c>
      <c r="L528" s="422">
        <v>0.47058823529411764</v>
      </c>
      <c r="M528" s="422">
        <v>21</v>
      </c>
      <c r="N528" s="422">
        <v>17</v>
      </c>
      <c r="O528" s="422">
        <v>357</v>
      </c>
      <c r="P528" s="443">
        <v>1</v>
      </c>
      <c r="Q528" s="423">
        <v>21</v>
      </c>
    </row>
    <row r="529" spans="1:17" ht="14.4" customHeight="1" x14ac:dyDescent="0.3">
      <c r="A529" s="418" t="s">
        <v>1610</v>
      </c>
      <c r="B529" s="419" t="s">
        <v>1431</v>
      </c>
      <c r="C529" s="419" t="s">
        <v>1432</v>
      </c>
      <c r="D529" s="419" t="s">
        <v>1501</v>
      </c>
      <c r="E529" s="419" t="s">
        <v>1502</v>
      </c>
      <c r="F529" s="422">
        <v>44</v>
      </c>
      <c r="G529" s="422">
        <v>21384</v>
      </c>
      <c r="H529" s="422">
        <v>1</v>
      </c>
      <c r="I529" s="422">
        <v>486</v>
      </c>
      <c r="J529" s="422">
        <v>71</v>
      </c>
      <c r="K529" s="422">
        <v>34506</v>
      </c>
      <c r="L529" s="422">
        <v>1.6136363636363635</v>
      </c>
      <c r="M529" s="422">
        <v>486</v>
      </c>
      <c r="N529" s="422">
        <v>94</v>
      </c>
      <c r="O529" s="422">
        <v>45753</v>
      </c>
      <c r="P529" s="443">
        <v>2.1395903479236811</v>
      </c>
      <c r="Q529" s="423">
        <v>486.7340425531915</v>
      </c>
    </row>
    <row r="530" spans="1:17" ht="14.4" customHeight="1" x14ac:dyDescent="0.3">
      <c r="A530" s="418" t="s">
        <v>1610</v>
      </c>
      <c r="B530" s="419" t="s">
        <v>1431</v>
      </c>
      <c r="C530" s="419" t="s">
        <v>1432</v>
      </c>
      <c r="D530" s="419" t="s">
        <v>1509</v>
      </c>
      <c r="E530" s="419" t="s">
        <v>1510</v>
      </c>
      <c r="F530" s="422">
        <v>32</v>
      </c>
      <c r="G530" s="422">
        <v>1280</v>
      </c>
      <c r="H530" s="422">
        <v>1</v>
      </c>
      <c r="I530" s="422">
        <v>40</v>
      </c>
      <c r="J530" s="422">
        <v>24</v>
      </c>
      <c r="K530" s="422">
        <v>960</v>
      </c>
      <c r="L530" s="422">
        <v>0.75</v>
      </c>
      <c r="M530" s="422">
        <v>40</v>
      </c>
      <c r="N530" s="422">
        <v>32</v>
      </c>
      <c r="O530" s="422">
        <v>1296</v>
      </c>
      <c r="P530" s="443">
        <v>1.0125</v>
      </c>
      <c r="Q530" s="423">
        <v>40.5</v>
      </c>
    </row>
    <row r="531" spans="1:17" ht="14.4" customHeight="1" x14ac:dyDescent="0.3">
      <c r="A531" s="418" t="s">
        <v>1610</v>
      </c>
      <c r="B531" s="419" t="s">
        <v>1431</v>
      </c>
      <c r="C531" s="419" t="s">
        <v>1432</v>
      </c>
      <c r="D531" s="419" t="s">
        <v>1519</v>
      </c>
      <c r="E531" s="419" t="s">
        <v>1520</v>
      </c>
      <c r="F531" s="422"/>
      <c r="G531" s="422"/>
      <c r="H531" s="422"/>
      <c r="I531" s="422"/>
      <c r="J531" s="422">
        <v>1</v>
      </c>
      <c r="K531" s="422">
        <v>761</v>
      </c>
      <c r="L531" s="422"/>
      <c r="M531" s="422">
        <v>761</v>
      </c>
      <c r="N531" s="422">
        <v>1</v>
      </c>
      <c r="O531" s="422">
        <v>762</v>
      </c>
      <c r="P531" s="443"/>
      <c r="Q531" s="423">
        <v>762</v>
      </c>
    </row>
    <row r="532" spans="1:17" ht="14.4" customHeight="1" x14ac:dyDescent="0.3">
      <c r="A532" s="418" t="s">
        <v>1610</v>
      </c>
      <c r="B532" s="419" t="s">
        <v>1431</v>
      </c>
      <c r="C532" s="419" t="s">
        <v>1432</v>
      </c>
      <c r="D532" s="419" t="s">
        <v>1523</v>
      </c>
      <c r="E532" s="419" t="s">
        <v>1524</v>
      </c>
      <c r="F532" s="422">
        <v>4</v>
      </c>
      <c r="G532" s="422">
        <v>2412</v>
      </c>
      <c r="H532" s="422">
        <v>1</v>
      </c>
      <c r="I532" s="422">
        <v>603</v>
      </c>
      <c r="J532" s="422">
        <v>6</v>
      </c>
      <c r="K532" s="422">
        <v>3624</v>
      </c>
      <c r="L532" s="422">
        <v>1.5024875621890548</v>
      </c>
      <c r="M532" s="422">
        <v>604</v>
      </c>
      <c r="N532" s="422">
        <v>9</v>
      </c>
      <c r="O532" s="422">
        <v>5460</v>
      </c>
      <c r="P532" s="443">
        <v>2.2636815920398008</v>
      </c>
      <c r="Q532" s="423">
        <v>606.66666666666663</v>
      </c>
    </row>
    <row r="533" spans="1:17" ht="14.4" customHeight="1" x14ac:dyDescent="0.3">
      <c r="A533" s="418" t="s">
        <v>1610</v>
      </c>
      <c r="B533" s="419" t="s">
        <v>1431</v>
      </c>
      <c r="C533" s="419" t="s">
        <v>1432</v>
      </c>
      <c r="D533" s="419" t="s">
        <v>1529</v>
      </c>
      <c r="E533" s="419" t="s">
        <v>1530</v>
      </c>
      <c r="F533" s="422">
        <v>6</v>
      </c>
      <c r="G533" s="422">
        <v>3030</v>
      </c>
      <c r="H533" s="422">
        <v>1</v>
      </c>
      <c r="I533" s="422">
        <v>505</v>
      </c>
      <c r="J533" s="422">
        <v>2</v>
      </c>
      <c r="K533" s="422">
        <v>1012</v>
      </c>
      <c r="L533" s="422">
        <v>0.33399339933993399</v>
      </c>
      <c r="M533" s="422">
        <v>506</v>
      </c>
      <c r="N533" s="422">
        <v>13</v>
      </c>
      <c r="O533" s="422">
        <v>6588</v>
      </c>
      <c r="P533" s="443">
        <v>2.1742574257425744</v>
      </c>
      <c r="Q533" s="423">
        <v>506.76923076923077</v>
      </c>
    </row>
    <row r="534" spans="1:17" ht="14.4" customHeight="1" x14ac:dyDescent="0.3">
      <c r="A534" s="418" t="s">
        <v>1610</v>
      </c>
      <c r="B534" s="419" t="s">
        <v>1431</v>
      </c>
      <c r="C534" s="419" t="s">
        <v>1432</v>
      </c>
      <c r="D534" s="419" t="s">
        <v>1543</v>
      </c>
      <c r="E534" s="419" t="s">
        <v>1544</v>
      </c>
      <c r="F534" s="422"/>
      <c r="G534" s="422"/>
      <c r="H534" s="422"/>
      <c r="I534" s="422"/>
      <c r="J534" s="422"/>
      <c r="K534" s="422"/>
      <c r="L534" s="422"/>
      <c r="M534" s="422"/>
      <c r="N534" s="422">
        <v>2</v>
      </c>
      <c r="O534" s="422">
        <v>304</v>
      </c>
      <c r="P534" s="443"/>
      <c r="Q534" s="423">
        <v>152</v>
      </c>
    </row>
    <row r="535" spans="1:17" ht="14.4" customHeight="1" x14ac:dyDescent="0.3">
      <c r="A535" s="418" t="s">
        <v>1611</v>
      </c>
      <c r="B535" s="419" t="s">
        <v>1431</v>
      </c>
      <c r="C535" s="419" t="s">
        <v>1432</v>
      </c>
      <c r="D535" s="419" t="s">
        <v>1451</v>
      </c>
      <c r="E535" s="419" t="s">
        <v>1452</v>
      </c>
      <c r="F535" s="422"/>
      <c r="G535" s="422"/>
      <c r="H535" s="422"/>
      <c r="I535" s="422"/>
      <c r="J535" s="422">
        <v>1</v>
      </c>
      <c r="K535" s="422">
        <v>39</v>
      </c>
      <c r="L535" s="422"/>
      <c r="M535" s="422">
        <v>39</v>
      </c>
      <c r="N535" s="422"/>
      <c r="O535" s="422"/>
      <c r="P535" s="443"/>
      <c r="Q535" s="423"/>
    </row>
    <row r="536" spans="1:17" ht="14.4" customHeight="1" x14ac:dyDescent="0.3">
      <c r="A536" s="418" t="s">
        <v>1611</v>
      </c>
      <c r="B536" s="419" t="s">
        <v>1431</v>
      </c>
      <c r="C536" s="419" t="s">
        <v>1432</v>
      </c>
      <c r="D536" s="419" t="s">
        <v>1485</v>
      </c>
      <c r="E536" s="419" t="s">
        <v>1486</v>
      </c>
      <c r="F536" s="422"/>
      <c r="G536" s="422"/>
      <c r="H536" s="422"/>
      <c r="I536" s="422"/>
      <c r="J536" s="422"/>
      <c r="K536" s="422"/>
      <c r="L536" s="422"/>
      <c r="M536" s="422"/>
      <c r="N536" s="422">
        <v>1</v>
      </c>
      <c r="O536" s="422">
        <v>16</v>
      </c>
      <c r="P536" s="443"/>
      <c r="Q536" s="423">
        <v>16</v>
      </c>
    </row>
    <row r="537" spans="1:17" ht="14.4" customHeight="1" x14ac:dyDescent="0.3">
      <c r="A537" s="418" t="s">
        <v>1611</v>
      </c>
      <c r="B537" s="419" t="s">
        <v>1431</v>
      </c>
      <c r="C537" s="419" t="s">
        <v>1432</v>
      </c>
      <c r="D537" s="419" t="s">
        <v>1497</v>
      </c>
      <c r="E537" s="419" t="s">
        <v>1498</v>
      </c>
      <c r="F537" s="422">
        <v>1</v>
      </c>
      <c r="G537" s="422">
        <v>95</v>
      </c>
      <c r="H537" s="422">
        <v>1</v>
      </c>
      <c r="I537" s="422">
        <v>95</v>
      </c>
      <c r="J537" s="422"/>
      <c r="K537" s="422"/>
      <c r="L537" s="422"/>
      <c r="M537" s="422"/>
      <c r="N537" s="422"/>
      <c r="O537" s="422"/>
      <c r="P537" s="443"/>
      <c r="Q537" s="423"/>
    </row>
    <row r="538" spans="1:17" ht="14.4" customHeight="1" x14ac:dyDescent="0.3">
      <c r="A538" s="418" t="s">
        <v>1611</v>
      </c>
      <c r="B538" s="419" t="s">
        <v>1431</v>
      </c>
      <c r="C538" s="419" t="s">
        <v>1432</v>
      </c>
      <c r="D538" s="419" t="s">
        <v>1501</v>
      </c>
      <c r="E538" s="419" t="s">
        <v>1502</v>
      </c>
      <c r="F538" s="422"/>
      <c r="G538" s="422"/>
      <c r="H538" s="422"/>
      <c r="I538" s="422"/>
      <c r="J538" s="422"/>
      <c r="K538" s="422"/>
      <c r="L538" s="422"/>
      <c r="M538" s="422"/>
      <c r="N538" s="422">
        <v>3</v>
      </c>
      <c r="O538" s="422">
        <v>1461</v>
      </c>
      <c r="P538" s="443"/>
      <c r="Q538" s="423">
        <v>487</v>
      </c>
    </row>
    <row r="539" spans="1:17" ht="14.4" customHeight="1" x14ac:dyDescent="0.3">
      <c r="A539" s="418" t="s">
        <v>1612</v>
      </c>
      <c r="B539" s="419" t="s">
        <v>1431</v>
      </c>
      <c r="C539" s="419" t="s">
        <v>1432</v>
      </c>
      <c r="D539" s="419" t="s">
        <v>1433</v>
      </c>
      <c r="E539" s="419" t="s">
        <v>1434</v>
      </c>
      <c r="F539" s="422">
        <v>99</v>
      </c>
      <c r="G539" s="422">
        <v>15642</v>
      </c>
      <c r="H539" s="422">
        <v>1</v>
      </c>
      <c r="I539" s="422">
        <v>158</v>
      </c>
      <c r="J539" s="422">
        <v>106</v>
      </c>
      <c r="K539" s="422">
        <v>16854</v>
      </c>
      <c r="L539" s="422">
        <v>1.0774836977368623</v>
      </c>
      <c r="M539" s="422">
        <v>159</v>
      </c>
      <c r="N539" s="422">
        <v>133</v>
      </c>
      <c r="O539" s="422">
        <v>21235</v>
      </c>
      <c r="P539" s="443">
        <v>1.3575629714870221</v>
      </c>
      <c r="Q539" s="423">
        <v>159.66165413533835</v>
      </c>
    </row>
    <row r="540" spans="1:17" ht="14.4" customHeight="1" x14ac:dyDescent="0.3">
      <c r="A540" s="418" t="s">
        <v>1612</v>
      </c>
      <c r="B540" s="419" t="s">
        <v>1431</v>
      </c>
      <c r="C540" s="419" t="s">
        <v>1432</v>
      </c>
      <c r="D540" s="419" t="s">
        <v>1447</v>
      </c>
      <c r="E540" s="419" t="s">
        <v>1448</v>
      </c>
      <c r="F540" s="422"/>
      <c r="G540" s="422"/>
      <c r="H540" s="422"/>
      <c r="I540" s="422"/>
      <c r="J540" s="422"/>
      <c r="K540" s="422"/>
      <c r="L540" s="422"/>
      <c r="M540" s="422"/>
      <c r="N540" s="422">
        <v>1</v>
      </c>
      <c r="O540" s="422">
        <v>1165</v>
      </c>
      <c r="P540" s="443"/>
      <c r="Q540" s="423">
        <v>1165</v>
      </c>
    </row>
    <row r="541" spans="1:17" ht="14.4" customHeight="1" x14ac:dyDescent="0.3">
      <c r="A541" s="418" t="s">
        <v>1612</v>
      </c>
      <c r="B541" s="419" t="s">
        <v>1431</v>
      </c>
      <c r="C541" s="419" t="s">
        <v>1432</v>
      </c>
      <c r="D541" s="419" t="s">
        <v>1451</v>
      </c>
      <c r="E541" s="419" t="s">
        <v>1452</v>
      </c>
      <c r="F541" s="422">
        <v>22</v>
      </c>
      <c r="G541" s="422">
        <v>858</v>
      </c>
      <c r="H541" s="422">
        <v>1</v>
      </c>
      <c r="I541" s="422">
        <v>39</v>
      </c>
      <c r="J541" s="422">
        <v>25</v>
      </c>
      <c r="K541" s="422">
        <v>975</v>
      </c>
      <c r="L541" s="422">
        <v>1.1363636363636365</v>
      </c>
      <c r="M541" s="422">
        <v>39</v>
      </c>
      <c r="N541" s="422">
        <v>47</v>
      </c>
      <c r="O541" s="422">
        <v>1866</v>
      </c>
      <c r="P541" s="443">
        <v>2.174825174825175</v>
      </c>
      <c r="Q541" s="423">
        <v>39.702127659574465</v>
      </c>
    </row>
    <row r="542" spans="1:17" ht="14.4" customHeight="1" x14ac:dyDescent="0.3">
      <c r="A542" s="418" t="s">
        <v>1612</v>
      </c>
      <c r="B542" s="419" t="s">
        <v>1431</v>
      </c>
      <c r="C542" s="419" t="s">
        <v>1432</v>
      </c>
      <c r="D542" s="419" t="s">
        <v>1453</v>
      </c>
      <c r="E542" s="419" t="s">
        <v>1454</v>
      </c>
      <c r="F542" s="422">
        <v>2</v>
      </c>
      <c r="G542" s="422">
        <v>808</v>
      </c>
      <c r="H542" s="422">
        <v>1</v>
      </c>
      <c r="I542" s="422">
        <v>404</v>
      </c>
      <c r="J542" s="422"/>
      <c r="K542" s="422"/>
      <c r="L542" s="422"/>
      <c r="M542" s="422"/>
      <c r="N542" s="422"/>
      <c r="O542" s="422"/>
      <c r="P542" s="443"/>
      <c r="Q542" s="423"/>
    </row>
    <row r="543" spans="1:17" ht="14.4" customHeight="1" x14ac:dyDescent="0.3">
      <c r="A543" s="418" t="s">
        <v>1612</v>
      </c>
      <c r="B543" s="419" t="s">
        <v>1431</v>
      </c>
      <c r="C543" s="419" t="s">
        <v>1432</v>
      </c>
      <c r="D543" s="419" t="s">
        <v>1455</v>
      </c>
      <c r="E543" s="419" t="s">
        <v>1456</v>
      </c>
      <c r="F543" s="422">
        <v>7</v>
      </c>
      <c r="G543" s="422">
        <v>2674</v>
      </c>
      <c r="H543" s="422">
        <v>1</v>
      </c>
      <c r="I543" s="422">
        <v>382</v>
      </c>
      <c r="J543" s="422"/>
      <c r="K543" s="422"/>
      <c r="L543" s="422"/>
      <c r="M543" s="422"/>
      <c r="N543" s="422"/>
      <c r="O543" s="422"/>
      <c r="P543" s="443"/>
      <c r="Q543" s="423"/>
    </row>
    <row r="544" spans="1:17" ht="14.4" customHeight="1" x14ac:dyDescent="0.3">
      <c r="A544" s="418" t="s">
        <v>1612</v>
      </c>
      <c r="B544" s="419" t="s">
        <v>1431</v>
      </c>
      <c r="C544" s="419" t="s">
        <v>1432</v>
      </c>
      <c r="D544" s="419" t="s">
        <v>1461</v>
      </c>
      <c r="E544" s="419" t="s">
        <v>1462</v>
      </c>
      <c r="F544" s="422">
        <v>3</v>
      </c>
      <c r="G544" s="422">
        <v>1332</v>
      </c>
      <c r="H544" s="422">
        <v>1</v>
      </c>
      <c r="I544" s="422">
        <v>444</v>
      </c>
      <c r="J544" s="422"/>
      <c r="K544" s="422"/>
      <c r="L544" s="422"/>
      <c r="M544" s="422"/>
      <c r="N544" s="422">
        <v>6</v>
      </c>
      <c r="O544" s="422">
        <v>2667</v>
      </c>
      <c r="P544" s="443">
        <v>2.0022522522522523</v>
      </c>
      <c r="Q544" s="423">
        <v>444.5</v>
      </c>
    </row>
    <row r="545" spans="1:17" ht="14.4" customHeight="1" x14ac:dyDescent="0.3">
      <c r="A545" s="418" t="s">
        <v>1612</v>
      </c>
      <c r="B545" s="419" t="s">
        <v>1431</v>
      </c>
      <c r="C545" s="419" t="s">
        <v>1432</v>
      </c>
      <c r="D545" s="419" t="s">
        <v>1463</v>
      </c>
      <c r="E545" s="419" t="s">
        <v>1464</v>
      </c>
      <c r="F545" s="422">
        <v>1</v>
      </c>
      <c r="G545" s="422">
        <v>40</v>
      </c>
      <c r="H545" s="422">
        <v>1</v>
      </c>
      <c r="I545" s="422">
        <v>40</v>
      </c>
      <c r="J545" s="422"/>
      <c r="K545" s="422"/>
      <c r="L545" s="422"/>
      <c r="M545" s="422"/>
      <c r="N545" s="422"/>
      <c r="O545" s="422"/>
      <c r="P545" s="443"/>
      <c r="Q545" s="423"/>
    </row>
    <row r="546" spans="1:17" ht="14.4" customHeight="1" x14ac:dyDescent="0.3">
      <c r="A546" s="418" t="s">
        <v>1612</v>
      </c>
      <c r="B546" s="419" t="s">
        <v>1431</v>
      </c>
      <c r="C546" s="419" t="s">
        <v>1432</v>
      </c>
      <c r="D546" s="419" t="s">
        <v>1465</v>
      </c>
      <c r="E546" s="419" t="s">
        <v>1466</v>
      </c>
      <c r="F546" s="422">
        <v>2</v>
      </c>
      <c r="G546" s="422">
        <v>980</v>
      </c>
      <c r="H546" s="422">
        <v>1</v>
      </c>
      <c r="I546" s="422">
        <v>490</v>
      </c>
      <c r="J546" s="422"/>
      <c r="K546" s="422"/>
      <c r="L546" s="422"/>
      <c r="M546" s="422"/>
      <c r="N546" s="422"/>
      <c r="O546" s="422"/>
      <c r="P546" s="443"/>
      <c r="Q546" s="423"/>
    </row>
    <row r="547" spans="1:17" ht="14.4" customHeight="1" x14ac:dyDescent="0.3">
      <c r="A547" s="418" t="s">
        <v>1612</v>
      </c>
      <c r="B547" s="419" t="s">
        <v>1431</v>
      </c>
      <c r="C547" s="419" t="s">
        <v>1432</v>
      </c>
      <c r="D547" s="419" t="s">
        <v>1467</v>
      </c>
      <c r="E547" s="419" t="s">
        <v>1468</v>
      </c>
      <c r="F547" s="422"/>
      <c r="G547" s="422"/>
      <c r="H547" s="422"/>
      <c r="I547" s="422"/>
      <c r="J547" s="422">
        <v>6</v>
      </c>
      <c r="K547" s="422">
        <v>186</v>
      </c>
      <c r="L547" s="422"/>
      <c r="M547" s="422">
        <v>31</v>
      </c>
      <c r="N547" s="422">
        <v>4</v>
      </c>
      <c r="O547" s="422">
        <v>124</v>
      </c>
      <c r="P547" s="443"/>
      <c r="Q547" s="423">
        <v>31</v>
      </c>
    </row>
    <row r="548" spans="1:17" ht="14.4" customHeight="1" x14ac:dyDescent="0.3">
      <c r="A548" s="418" t="s">
        <v>1612</v>
      </c>
      <c r="B548" s="419" t="s">
        <v>1431</v>
      </c>
      <c r="C548" s="419" t="s">
        <v>1432</v>
      </c>
      <c r="D548" s="419" t="s">
        <v>1485</v>
      </c>
      <c r="E548" s="419" t="s">
        <v>1486</v>
      </c>
      <c r="F548" s="422">
        <v>10</v>
      </c>
      <c r="G548" s="422">
        <v>160</v>
      </c>
      <c r="H548" s="422">
        <v>1</v>
      </c>
      <c r="I548" s="422">
        <v>16</v>
      </c>
      <c r="J548" s="422"/>
      <c r="K548" s="422"/>
      <c r="L548" s="422"/>
      <c r="M548" s="422"/>
      <c r="N548" s="422">
        <v>13</v>
      </c>
      <c r="O548" s="422">
        <v>208</v>
      </c>
      <c r="P548" s="443">
        <v>1.3</v>
      </c>
      <c r="Q548" s="423">
        <v>16</v>
      </c>
    </row>
    <row r="549" spans="1:17" ht="14.4" customHeight="1" x14ac:dyDescent="0.3">
      <c r="A549" s="418" t="s">
        <v>1612</v>
      </c>
      <c r="B549" s="419" t="s">
        <v>1431</v>
      </c>
      <c r="C549" s="419" t="s">
        <v>1432</v>
      </c>
      <c r="D549" s="419" t="s">
        <v>1487</v>
      </c>
      <c r="E549" s="419" t="s">
        <v>1488</v>
      </c>
      <c r="F549" s="422"/>
      <c r="G549" s="422"/>
      <c r="H549" s="422"/>
      <c r="I549" s="422"/>
      <c r="J549" s="422">
        <v>1</v>
      </c>
      <c r="K549" s="422">
        <v>133</v>
      </c>
      <c r="L549" s="422"/>
      <c r="M549" s="422">
        <v>133</v>
      </c>
      <c r="N549" s="422">
        <v>2</v>
      </c>
      <c r="O549" s="422">
        <v>268</v>
      </c>
      <c r="P549" s="443"/>
      <c r="Q549" s="423">
        <v>134</v>
      </c>
    </row>
    <row r="550" spans="1:17" ht="14.4" customHeight="1" x14ac:dyDescent="0.3">
      <c r="A550" s="418" t="s">
        <v>1612</v>
      </c>
      <c r="B550" s="419" t="s">
        <v>1431</v>
      </c>
      <c r="C550" s="419" t="s">
        <v>1432</v>
      </c>
      <c r="D550" s="419" t="s">
        <v>1489</v>
      </c>
      <c r="E550" s="419" t="s">
        <v>1490</v>
      </c>
      <c r="F550" s="422"/>
      <c r="G550" s="422"/>
      <c r="H550" s="422"/>
      <c r="I550" s="422"/>
      <c r="J550" s="422">
        <v>4</v>
      </c>
      <c r="K550" s="422">
        <v>408</v>
      </c>
      <c r="L550" s="422"/>
      <c r="M550" s="422">
        <v>102</v>
      </c>
      <c r="N550" s="422">
        <v>1</v>
      </c>
      <c r="O550" s="422">
        <v>102</v>
      </c>
      <c r="P550" s="443"/>
      <c r="Q550" s="423">
        <v>102</v>
      </c>
    </row>
    <row r="551" spans="1:17" ht="14.4" customHeight="1" x14ac:dyDescent="0.3">
      <c r="A551" s="418" t="s">
        <v>1612</v>
      </c>
      <c r="B551" s="419" t="s">
        <v>1431</v>
      </c>
      <c r="C551" s="419" t="s">
        <v>1432</v>
      </c>
      <c r="D551" s="419" t="s">
        <v>1493</v>
      </c>
      <c r="E551" s="419" t="s">
        <v>1494</v>
      </c>
      <c r="F551" s="422">
        <v>26</v>
      </c>
      <c r="G551" s="422">
        <v>2912</v>
      </c>
      <c r="H551" s="422">
        <v>1</v>
      </c>
      <c r="I551" s="422">
        <v>112</v>
      </c>
      <c r="J551" s="422">
        <v>36</v>
      </c>
      <c r="K551" s="422">
        <v>4068</v>
      </c>
      <c r="L551" s="422">
        <v>1.3969780219780219</v>
      </c>
      <c r="M551" s="422">
        <v>113</v>
      </c>
      <c r="N551" s="422">
        <v>57</v>
      </c>
      <c r="O551" s="422">
        <v>6519</v>
      </c>
      <c r="P551" s="443">
        <v>2.2386675824175826</v>
      </c>
      <c r="Q551" s="423">
        <v>114.36842105263158</v>
      </c>
    </row>
    <row r="552" spans="1:17" ht="14.4" customHeight="1" x14ac:dyDescent="0.3">
      <c r="A552" s="418" t="s">
        <v>1612</v>
      </c>
      <c r="B552" s="419" t="s">
        <v>1431</v>
      </c>
      <c r="C552" s="419" t="s">
        <v>1432</v>
      </c>
      <c r="D552" s="419" t="s">
        <v>1495</v>
      </c>
      <c r="E552" s="419" t="s">
        <v>1496</v>
      </c>
      <c r="F552" s="422">
        <v>4</v>
      </c>
      <c r="G552" s="422">
        <v>332</v>
      </c>
      <c r="H552" s="422">
        <v>1</v>
      </c>
      <c r="I552" s="422">
        <v>83</v>
      </c>
      <c r="J552" s="422">
        <v>4</v>
      </c>
      <c r="K552" s="422">
        <v>336</v>
      </c>
      <c r="L552" s="422">
        <v>1.0120481927710843</v>
      </c>
      <c r="M552" s="422">
        <v>84</v>
      </c>
      <c r="N552" s="422">
        <v>15</v>
      </c>
      <c r="O552" s="422">
        <v>1271</v>
      </c>
      <c r="P552" s="443">
        <v>3.8283132530120483</v>
      </c>
      <c r="Q552" s="423">
        <v>84.733333333333334</v>
      </c>
    </row>
    <row r="553" spans="1:17" ht="14.4" customHeight="1" x14ac:dyDescent="0.3">
      <c r="A553" s="418" t="s">
        <v>1612</v>
      </c>
      <c r="B553" s="419" t="s">
        <v>1431</v>
      </c>
      <c r="C553" s="419" t="s">
        <v>1432</v>
      </c>
      <c r="D553" s="419" t="s">
        <v>1499</v>
      </c>
      <c r="E553" s="419" t="s">
        <v>1500</v>
      </c>
      <c r="F553" s="422">
        <v>1</v>
      </c>
      <c r="G553" s="422">
        <v>21</v>
      </c>
      <c r="H553" s="422">
        <v>1</v>
      </c>
      <c r="I553" s="422">
        <v>21</v>
      </c>
      <c r="J553" s="422">
        <v>1</v>
      </c>
      <c r="K553" s="422">
        <v>21</v>
      </c>
      <c r="L553" s="422">
        <v>1</v>
      </c>
      <c r="M553" s="422">
        <v>21</v>
      </c>
      <c r="N553" s="422">
        <v>3</v>
      </c>
      <c r="O553" s="422">
        <v>63</v>
      </c>
      <c r="P553" s="443">
        <v>3</v>
      </c>
      <c r="Q553" s="423">
        <v>21</v>
      </c>
    </row>
    <row r="554" spans="1:17" ht="14.4" customHeight="1" x14ac:dyDescent="0.3">
      <c r="A554" s="418" t="s">
        <v>1612</v>
      </c>
      <c r="B554" s="419" t="s">
        <v>1431</v>
      </c>
      <c r="C554" s="419" t="s">
        <v>1432</v>
      </c>
      <c r="D554" s="419" t="s">
        <v>1501</v>
      </c>
      <c r="E554" s="419" t="s">
        <v>1502</v>
      </c>
      <c r="F554" s="422"/>
      <c r="G554" s="422"/>
      <c r="H554" s="422"/>
      <c r="I554" s="422"/>
      <c r="J554" s="422"/>
      <c r="K554" s="422"/>
      <c r="L554" s="422"/>
      <c r="M554" s="422"/>
      <c r="N554" s="422">
        <v>20</v>
      </c>
      <c r="O554" s="422">
        <v>9729</v>
      </c>
      <c r="P554" s="443"/>
      <c r="Q554" s="423">
        <v>486.45</v>
      </c>
    </row>
    <row r="555" spans="1:17" ht="14.4" customHeight="1" x14ac:dyDescent="0.3">
      <c r="A555" s="418" t="s">
        <v>1612</v>
      </c>
      <c r="B555" s="419" t="s">
        <v>1431</v>
      </c>
      <c r="C555" s="419" t="s">
        <v>1432</v>
      </c>
      <c r="D555" s="419" t="s">
        <v>1509</v>
      </c>
      <c r="E555" s="419" t="s">
        <v>1510</v>
      </c>
      <c r="F555" s="422">
        <v>11</v>
      </c>
      <c r="G555" s="422">
        <v>440</v>
      </c>
      <c r="H555" s="422">
        <v>1</v>
      </c>
      <c r="I555" s="422">
        <v>40</v>
      </c>
      <c r="J555" s="422">
        <v>19</v>
      </c>
      <c r="K555" s="422">
        <v>760</v>
      </c>
      <c r="L555" s="422">
        <v>1.7272727272727273</v>
      </c>
      <c r="M555" s="422">
        <v>40</v>
      </c>
      <c r="N555" s="422">
        <v>14</v>
      </c>
      <c r="O555" s="422">
        <v>570</v>
      </c>
      <c r="P555" s="443">
        <v>1.2954545454545454</v>
      </c>
      <c r="Q555" s="423">
        <v>40.714285714285715</v>
      </c>
    </row>
    <row r="556" spans="1:17" ht="14.4" customHeight="1" x14ac:dyDescent="0.3">
      <c r="A556" s="418" t="s">
        <v>1612</v>
      </c>
      <c r="B556" s="419" t="s">
        <v>1431</v>
      </c>
      <c r="C556" s="419" t="s">
        <v>1432</v>
      </c>
      <c r="D556" s="419" t="s">
        <v>1529</v>
      </c>
      <c r="E556" s="419" t="s">
        <v>1530</v>
      </c>
      <c r="F556" s="422"/>
      <c r="G556" s="422"/>
      <c r="H556" s="422"/>
      <c r="I556" s="422"/>
      <c r="J556" s="422">
        <v>3</v>
      </c>
      <c r="K556" s="422">
        <v>1518</v>
      </c>
      <c r="L556" s="422"/>
      <c r="M556" s="422">
        <v>506</v>
      </c>
      <c r="N556" s="422"/>
      <c r="O556" s="422"/>
      <c r="P556" s="443"/>
      <c r="Q556" s="423"/>
    </row>
    <row r="557" spans="1:17" ht="14.4" customHeight="1" x14ac:dyDescent="0.3">
      <c r="A557" s="418" t="s">
        <v>1612</v>
      </c>
      <c r="B557" s="419" t="s">
        <v>1431</v>
      </c>
      <c r="C557" s="419" t="s">
        <v>1432</v>
      </c>
      <c r="D557" s="419" t="s">
        <v>1531</v>
      </c>
      <c r="E557" s="419" t="s">
        <v>1532</v>
      </c>
      <c r="F557" s="422"/>
      <c r="G557" s="422"/>
      <c r="H557" s="422"/>
      <c r="I557" s="422"/>
      <c r="J557" s="422"/>
      <c r="K557" s="422"/>
      <c r="L557" s="422"/>
      <c r="M557" s="422"/>
      <c r="N557" s="422">
        <v>1</v>
      </c>
      <c r="O557" s="422">
        <v>1731</v>
      </c>
      <c r="P557" s="443"/>
      <c r="Q557" s="423">
        <v>1731</v>
      </c>
    </row>
    <row r="558" spans="1:17" ht="14.4" customHeight="1" x14ac:dyDescent="0.3">
      <c r="A558" s="418" t="s">
        <v>1613</v>
      </c>
      <c r="B558" s="419" t="s">
        <v>1431</v>
      </c>
      <c r="C558" s="419" t="s">
        <v>1432</v>
      </c>
      <c r="D558" s="419" t="s">
        <v>1433</v>
      </c>
      <c r="E558" s="419" t="s">
        <v>1434</v>
      </c>
      <c r="F558" s="422">
        <v>34</v>
      </c>
      <c r="G558" s="422">
        <v>5372</v>
      </c>
      <c r="H558" s="422">
        <v>1</v>
      </c>
      <c r="I558" s="422">
        <v>158</v>
      </c>
      <c r="J558" s="422">
        <v>12</v>
      </c>
      <c r="K558" s="422">
        <v>1908</v>
      </c>
      <c r="L558" s="422">
        <v>0.35517498138495907</v>
      </c>
      <c r="M558" s="422">
        <v>159</v>
      </c>
      <c r="N558" s="422">
        <v>25</v>
      </c>
      <c r="O558" s="422">
        <v>3988</v>
      </c>
      <c r="P558" s="443">
        <v>0.74236783320923305</v>
      </c>
      <c r="Q558" s="423">
        <v>159.52000000000001</v>
      </c>
    </row>
    <row r="559" spans="1:17" ht="14.4" customHeight="1" x14ac:dyDescent="0.3">
      <c r="A559" s="418" t="s">
        <v>1613</v>
      </c>
      <c r="B559" s="419" t="s">
        <v>1431</v>
      </c>
      <c r="C559" s="419" t="s">
        <v>1432</v>
      </c>
      <c r="D559" s="419" t="s">
        <v>1447</v>
      </c>
      <c r="E559" s="419" t="s">
        <v>1448</v>
      </c>
      <c r="F559" s="422"/>
      <c r="G559" s="422"/>
      <c r="H559" s="422"/>
      <c r="I559" s="422"/>
      <c r="J559" s="422"/>
      <c r="K559" s="422"/>
      <c r="L559" s="422"/>
      <c r="M559" s="422"/>
      <c r="N559" s="422">
        <v>1</v>
      </c>
      <c r="O559" s="422">
        <v>1168</v>
      </c>
      <c r="P559" s="443"/>
      <c r="Q559" s="423">
        <v>1168</v>
      </c>
    </row>
    <row r="560" spans="1:17" ht="14.4" customHeight="1" x14ac:dyDescent="0.3">
      <c r="A560" s="418" t="s">
        <v>1613</v>
      </c>
      <c r="B560" s="419" t="s">
        <v>1431</v>
      </c>
      <c r="C560" s="419" t="s">
        <v>1432</v>
      </c>
      <c r="D560" s="419" t="s">
        <v>1451</v>
      </c>
      <c r="E560" s="419" t="s">
        <v>1452</v>
      </c>
      <c r="F560" s="422">
        <v>18</v>
      </c>
      <c r="G560" s="422">
        <v>702</v>
      </c>
      <c r="H560" s="422">
        <v>1</v>
      </c>
      <c r="I560" s="422">
        <v>39</v>
      </c>
      <c r="J560" s="422">
        <v>20</v>
      </c>
      <c r="K560" s="422">
        <v>780</v>
      </c>
      <c r="L560" s="422">
        <v>1.1111111111111112</v>
      </c>
      <c r="M560" s="422">
        <v>39</v>
      </c>
      <c r="N560" s="422">
        <v>13</v>
      </c>
      <c r="O560" s="422">
        <v>517</v>
      </c>
      <c r="P560" s="443">
        <v>0.73646723646723644</v>
      </c>
      <c r="Q560" s="423">
        <v>39.769230769230766</v>
      </c>
    </row>
    <row r="561" spans="1:17" ht="14.4" customHeight="1" x14ac:dyDescent="0.3">
      <c r="A561" s="418" t="s">
        <v>1613</v>
      </c>
      <c r="B561" s="419" t="s">
        <v>1431</v>
      </c>
      <c r="C561" s="419" t="s">
        <v>1432</v>
      </c>
      <c r="D561" s="419" t="s">
        <v>1455</v>
      </c>
      <c r="E561" s="419" t="s">
        <v>1456</v>
      </c>
      <c r="F561" s="422">
        <v>5</v>
      </c>
      <c r="G561" s="422">
        <v>1910</v>
      </c>
      <c r="H561" s="422">
        <v>1</v>
      </c>
      <c r="I561" s="422">
        <v>382</v>
      </c>
      <c r="J561" s="422">
        <v>3</v>
      </c>
      <c r="K561" s="422">
        <v>1146</v>
      </c>
      <c r="L561" s="422">
        <v>0.6</v>
      </c>
      <c r="M561" s="422">
        <v>382</v>
      </c>
      <c r="N561" s="422">
        <v>1</v>
      </c>
      <c r="O561" s="422">
        <v>382</v>
      </c>
      <c r="P561" s="443">
        <v>0.2</v>
      </c>
      <c r="Q561" s="423">
        <v>382</v>
      </c>
    </row>
    <row r="562" spans="1:17" ht="14.4" customHeight="1" x14ac:dyDescent="0.3">
      <c r="A562" s="418" t="s">
        <v>1613</v>
      </c>
      <c r="B562" s="419" t="s">
        <v>1431</v>
      </c>
      <c r="C562" s="419" t="s">
        <v>1432</v>
      </c>
      <c r="D562" s="419" t="s">
        <v>1457</v>
      </c>
      <c r="E562" s="419" t="s">
        <v>1458</v>
      </c>
      <c r="F562" s="422">
        <v>9</v>
      </c>
      <c r="G562" s="422">
        <v>324</v>
      </c>
      <c r="H562" s="422">
        <v>1</v>
      </c>
      <c r="I562" s="422">
        <v>36</v>
      </c>
      <c r="J562" s="422"/>
      <c r="K562" s="422"/>
      <c r="L562" s="422"/>
      <c r="M562" s="422"/>
      <c r="N562" s="422"/>
      <c r="O562" s="422"/>
      <c r="P562" s="443"/>
      <c r="Q562" s="423"/>
    </row>
    <row r="563" spans="1:17" ht="14.4" customHeight="1" x14ac:dyDescent="0.3">
      <c r="A563" s="418" t="s">
        <v>1613</v>
      </c>
      <c r="B563" s="419" t="s">
        <v>1431</v>
      </c>
      <c r="C563" s="419" t="s">
        <v>1432</v>
      </c>
      <c r="D563" s="419" t="s">
        <v>1461</v>
      </c>
      <c r="E563" s="419" t="s">
        <v>1462</v>
      </c>
      <c r="F563" s="422"/>
      <c r="G563" s="422"/>
      <c r="H563" s="422"/>
      <c r="I563" s="422"/>
      <c r="J563" s="422">
        <v>3</v>
      </c>
      <c r="K563" s="422">
        <v>1332</v>
      </c>
      <c r="L563" s="422"/>
      <c r="M563" s="422">
        <v>444</v>
      </c>
      <c r="N563" s="422"/>
      <c r="O563" s="422"/>
      <c r="P563" s="443"/>
      <c r="Q563" s="423"/>
    </row>
    <row r="564" spans="1:17" ht="14.4" customHeight="1" x14ac:dyDescent="0.3">
      <c r="A564" s="418" t="s">
        <v>1613</v>
      </c>
      <c r="B564" s="419" t="s">
        <v>1431</v>
      </c>
      <c r="C564" s="419" t="s">
        <v>1432</v>
      </c>
      <c r="D564" s="419" t="s">
        <v>1463</v>
      </c>
      <c r="E564" s="419" t="s">
        <v>1464</v>
      </c>
      <c r="F564" s="422">
        <v>1</v>
      </c>
      <c r="G564" s="422">
        <v>40</v>
      </c>
      <c r="H564" s="422">
        <v>1</v>
      </c>
      <c r="I564" s="422">
        <v>40</v>
      </c>
      <c r="J564" s="422"/>
      <c r="K564" s="422"/>
      <c r="L564" s="422"/>
      <c r="M564" s="422"/>
      <c r="N564" s="422"/>
      <c r="O564" s="422"/>
      <c r="P564" s="443"/>
      <c r="Q564" s="423"/>
    </row>
    <row r="565" spans="1:17" ht="14.4" customHeight="1" x14ac:dyDescent="0.3">
      <c r="A565" s="418" t="s">
        <v>1613</v>
      </c>
      <c r="B565" s="419" t="s">
        <v>1431</v>
      </c>
      <c r="C565" s="419" t="s">
        <v>1432</v>
      </c>
      <c r="D565" s="419" t="s">
        <v>1465</v>
      </c>
      <c r="E565" s="419" t="s">
        <v>1466</v>
      </c>
      <c r="F565" s="422">
        <v>1</v>
      </c>
      <c r="G565" s="422">
        <v>490</v>
      </c>
      <c r="H565" s="422">
        <v>1</v>
      </c>
      <c r="I565" s="422">
        <v>490</v>
      </c>
      <c r="J565" s="422"/>
      <c r="K565" s="422"/>
      <c r="L565" s="422"/>
      <c r="M565" s="422"/>
      <c r="N565" s="422">
        <v>1</v>
      </c>
      <c r="O565" s="422">
        <v>490</v>
      </c>
      <c r="P565" s="443">
        <v>1</v>
      </c>
      <c r="Q565" s="423">
        <v>490</v>
      </c>
    </row>
    <row r="566" spans="1:17" ht="14.4" customHeight="1" x14ac:dyDescent="0.3">
      <c r="A566" s="418" t="s">
        <v>1613</v>
      </c>
      <c r="B566" s="419" t="s">
        <v>1431</v>
      </c>
      <c r="C566" s="419" t="s">
        <v>1432</v>
      </c>
      <c r="D566" s="419" t="s">
        <v>1471</v>
      </c>
      <c r="E566" s="419" t="s">
        <v>1472</v>
      </c>
      <c r="F566" s="422"/>
      <c r="G566" s="422"/>
      <c r="H566" s="422"/>
      <c r="I566" s="422"/>
      <c r="J566" s="422"/>
      <c r="K566" s="422"/>
      <c r="L566" s="422"/>
      <c r="M566" s="422"/>
      <c r="N566" s="422">
        <v>1</v>
      </c>
      <c r="O566" s="422">
        <v>206</v>
      </c>
      <c r="P566" s="443"/>
      <c r="Q566" s="423">
        <v>206</v>
      </c>
    </row>
    <row r="567" spans="1:17" ht="14.4" customHeight="1" x14ac:dyDescent="0.3">
      <c r="A567" s="418" t="s">
        <v>1613</v>
      </c>
      <c r="B567" s="419" t="s">
        <v>1431</v>
      </c>
      <c r="C567" s="419" t="s">
        <v>1432</v>
      </c>
      <c r="D567" s="419" t="s">
        <v>1473</v>
      </c>
      <c r="E567" s="419" t="s">
        <v>1474</v>
      </c>
      <c r="F567" s="422"/>
      <c r="G567" s="422"/>
      <c r="H567" s="422"/>
      <c r="I567" s="422"/>
      <c r="J567" s="422"/>
      <c r="K567" s="422"/>
      <c r="L567" s="422"/>
      <c r="M567" s="422"/>
      <c r="N567" s="422">
        <v>1</v>
      </c>
      <c r="O567" s="422">
        <v>379</v>
      </c>
      <c r="P567" s="443"/>
      <c r="Q567" s="423">
        <v>379</v>
      </c>
    </row>
    <row r="568" spans="1:17" ht="14.4" customHeight="1" x14ac:dyDescent="0.3">
      <c r="A568" s="418" t="s">
        <v>1613</v>
      </c>
      <c r="B568" s="419" t="s">
        <v>1431</v>
      </c>
      <c r="C568" s="419" t="s">
        <v>1432</v>
      </c>
      <c r="D568" s="419" t="s">
        <v>1485</v>
      </c>
      <c r="E568" s="419" t="s">
        <v>1486</v>
      </c>
      <c r="F568" s="422">
        <v>18</v>
      </c>
      <c r="G568" s="422">
        <v>288</v>
      </c>
      <c r="H568" s="422">
        <v>1</v>
      </c>
      <c r="I568" s="422">
        <v>16</v>
      </c>
      <c r="J568" s="422">
        <v>13</v>
      </c>
      <c r="K568" s="422">
        <v>208</v>
      </c>
      <c r="L568" s="422">
        <v>0.72222222222222221</v>
      </c>
      <c r="M568" s="422">
        <v>16</v>
      </c>
      <c r="N568" s="422">
        <v>7</v>
      </c>
      <c r="O568" s="422">
        <v>112</v>
      </c>
      <c r="P568" s="443">
        <v>0.3888888888888889</v>
      </c>
      <c r="Q568" s="423">
        <v>16</v>
      </c>
    </row>
    <row r="569" spans="1:17" ht="14.4" customHeight="1" x14ac:dyDescent="0.3">
      <c r="A569" s="418" t="s">
        <v>1613</v>
      </c>
      <c r="B569" s="419" t="s">
        <v>1431</v>
      </c>
      <c r="C569" s="419" t="s">
        <v>1432</v>
      </c>
      <c r="D569" s="419" t="s">
        <v>1487</v>
      </c>
      <c r="E569" s="419" t="s">
        <v>1488</v>
      </c>
      <c r="F569" s="422">
        <v>1</v>
      </c>
      <c r="G569" s="422">
        <v>131</v>
      </c>
      <c r="H569" s="422">
        <v>1</v>
      </c>
      <c r="I569" s="422">
        <v>131</v>
      </c>
      <c r="J569" s="422"/>
      <c r="K569" s="422"/>
      <c r="L569" s="422"/>
      <c r="M569" s="422"/>
      <c r="N569" s="422">
        <v>1</v>
      </c>
      <c r="O569" s="422">
        <v>135</v>
      </c>
      <c r="P569" s="443">
        <v>1.0305343511450382</v>
      </c>
      <c r="Q569" s="423">
        <v>135</v>
      </c>
    </row>
    <row r="570" spans="1:17" ht="14.4" customHeight="1" x14ac:dyDescent="0.3">
      <c r="A570" s="418" t="s">
        <v>1613</v>
      </c>
      <c r="B570" s="419" t="s">
        <v>1431</v>
      </c>
      <c r="C570" s="419" t="s">
        <v>1432</v>
      </c>
      <c r="D570" s="419" t="s">
        <v>1489</v>
      </c>
      <c r="E570" s="419" t="s">
        <v>1490</v>
      </c>
      <c r="F570" s="422">
        <v>2</v>
      </c>
      <c r="G570" s="422">
        <v>202</v>
      </c>
      <c r="H570" s="422">
        <v>1</v>
      </c>
      <c r="I570" s="422">
        <v>101</v>
      </c>
      <c r="J570" s="422">
        <v>1</v>
      </c>
      <c r="K570" s="422">
        <v>102</v>
      </c>
      <c r="L570" s="422">
        <v>0.50495049504950495</v>
      </c>
      <c r="M570" s="422">
        <v>102</v>
      </c>
      <c r="N570" s="422"/>
      <c r="O570" s="422"/>
      <c r="P570" s="443"/>
      <c r="Q570" s="423"/>
    </row>
    <row r="571" spans="1:17" ht="14.4" customHeight="1" x14ac:dyDescent="0.3">
      <c r="A571" s="418" t="s">
        <v>1613</v>
      </c>
      <c r="B571" s="419" t="s">
        <v>1431</v>
      </c>
      <c r="C571" s="419" t="s">
        <v>1432</v>
      </c>
      <c r="D571" s="419" t="s">
        <v>1493</v>
      </c>
      <c r="E571" s="419" t="s">
        <v>1494</v>
      </c>
      <c r="F571" s="422">
        <v>65</v>
      </c>
      <c r="G571" s="422">
        <v>7280</v>
      </c>
      <c r="H571" s="422">
        <v>1</v>
      </c>
      <c r="I571" s="422">
        <v>112</v>
      </c>
      <c r="J571" s="422">
        <v>60</v>
      </c>
      <c r="K571" s="422">
        <v>6780</v>
      </c>
      <c r="L571" s="422">
        <v>0.93131868131868134</v>
      </c>
      <c r="M571" s="422">
        <v>113</v>
      </c>
      <c r="N571" s="422">
        <v>62</v>
      </c>
      <c r="O571" s="422">
        <v>7044</v>
      </c>
      <c r="P571" s="443">
        <v>0.96758241758241759</v>
      </c>
      <c r="Q571" s="423">
        <v>113.61290322580645</v>
      </c>
    </row>
    <row r="572" spans="1:17" ht="14.4" customHeight="1" x14ac:dyDescent="0.3">
      <c r="A572" s="418" t="s">
        <v>1613</v>
      </c>
      <c r="B572" s="419" t="s">
        <v>1431</v>
      </c>
      <c r="C572" s="419" t="s">
        <v>1432</v>
      </c>
      <c r="D572" s="419" t="s">
        <v>1495</v>
      </c>
      <c r="E572" s="419" t="s">
        <v>1496</v>
      </c>
      <c r="F572" s="422">
        <v>20</v>
      </c>
      <c r="G572" s="422">
        <v>1660</v>
      </c>
      <c r="H572" s="422">
        <v>1</v>
      </c>
      <c r="I572" s="422">
        <v>83</v>
      </c>
      <c r="J572" s="422">
        <v>8</v>
      </c>
      <c r="K572" s="422">
        <v>672</v>
      </c>
      <c r="L572" s="422">
        <v>0.40481927710843374</v>
      </c>
      <c r="M572" s="422">
        <v>84</v>
      </c>
      <c r="N572" s="422">
        <v>11</v>
      </c>
      <c r="O572" s="422">
        <v>930</v>
      </c>
      <c r="P572" s="443">
        <v>0.56024096385542166</v>
      </c>
      <c r="Q572" s="423">
        <v>84.545454545454547</v>
      </c>
    </row>
    <row r="573" spans="1:17" ht="14.4" customHeight="1" x14ac:dyDescent="0.3">
      <c r="A573" s="418" t="s">
        <v>1613</v>
      </c>
      <c r="B573" s="419" t="s">
        <v>1431</v>
      </c>
      <c r="C573" s="419" t="s">
        <v>1432</v>
      </c>
      <c r="D573" s="419" t="s">
        <v>1497</v>
      </c>
      <c r="E573" s="419" t="s">
        <v>1498</v>
      </c>
      <c r="F573" s="422">
        <v>1</v>
      </c>
      <c r="G573" s="422">
        <v>95</v>
      </c>
      <c r="H573" s="422">
        <v>1</v>
      </c>
      <c r="I573" s="422">
        <v>95</v>
      </c>
      <c r="J573" s="422"/>
      <c r="K573" s="422"/>
      <c r="L573" s="422"/>
      <c r="M573" s="422"/>
      <c r="N573" s="422"/>
      <c r="O573" s="422"/>
      <c r="P573" s="443"/>
      <c r="Q573" s="423"/>
    </row>
    <row r="574" spans="1:17" ht="14.4" customHeight="1" x14ac:dyDescent="0.3">
      <c r="A574" s="418" t="s">
        <v>1613</v>
      </c>
      <c r="B574" s="419" t="s">
        <v>1431</v>
      </c>
      <c r="C574" s="419" t="s">
        <v>1432</v>
      </c>
      <c r="D574" s="419" t="s">
        <v>1499</v>
      </c>
      <c r="E574" s="419" t="s">
        <v>1500</v>
      </c>
      <c r="F574" s="422">
        <v>3</v>
      </c>
      <c r="G574" s="422">
        <v>63</v>
      </c>
      <c r="H574" s="422">
        <v>1</v>
      </c>
      <c r="I574" s="422">
        <v>21</v>
      </c>
      <c r="J574" s="422">
        <v>1</v>
      </c>
      <c r="K574" s="422">
        <v>21</v>
      </c>
      <c r="L574" s="422">
        <v>0.33333333333333331</v>
      </c>
      <c r="M574" s="422">
        <v>21</v>
      </c>
      <c r="N574" s="422">
        <v>4</v>
      </c>
      <c r="O574" s="422">
        <v>84</v>
      </c>
      <c r="P574" s="443">
        <v>1.3333333333333333</v>
      </c>
      <c r="Q574" s="423">
        <v>21</v>
      </c>
    </row>
    <row r="575" spans="1:17" ht="14.4" customHeight="1" x14ac:dyDescent="0.3">
      <c r="A575" s="418" t="s">
        <v>1613</v>
      </c>
      <c r="B575" s="419" t="s">
        <v>1431</v>
      </c>
      <c r="C575" s="419" t="s">
        <v>1432</v>
      </c>
      <c r="D575" s="419" t="s">
        <v>1501</v>
      </c>
      <c r="E575" s="419" t="s">
        <v>1502</v>
      </c>
      <c r="F575" s="422">
        <v>19</v>
      </c>
      <c r="G575" s="422">
        <v>9234</v>
      </c>
      <c r="H575" s="422">
        <v>1</v>
      </c>
      <c r="I575" s="422">
        <v>486</v>
      </c>
      <c r="J575" s="422">
        <v>20</v>
      </c>
      <c r="K575" s="422">
        <v>9720</v>
      </c>
      <c r="L575" s="422">
        <v>1.0526315789473684</v>
      </c>
      <c r="M575" s="422">
        <v>486</v>
      </c>
      <c r="N575" s="422">
        <v>10</v>
      </c>
      <c r="O575" s="422">
        <v>4863</v>
      </c>
      <c r="P575" s="443">
        <v>0.52664067576348284</v>
      </c>
      <c r="Q575" s="423">
        <v>486.3</v>
      </c>
    </row>
    <row r="576" spans="1:17" ht="14.4" customHeight="1" x14ac:dyDescent="0.3">
      <c r="A576" s="418" t="s">
        <v>1613</v>
      </c>
      <c r="B576" s="419" t="s">
        <v>1431</v>
      </c>
      <c r="C576" s="419" t="s">
        <v>1432</v>
      </c>
      <c r="D576" s="419" t="s">
        <v>1509</v>
      </c>
      <c r="E576" s="419" t="s">
        <v>1510</v>
      </c>
      <c r="F576" s="422">
        <v>8</v>
      </c>
      <c r="G576" s="422">
        <v>320</v>
      </c>
      <c r="H576" s="422">
        <v>1</v>
      </c>
      <c r="I576" s="422">
        <v>40</v>
      </c>
      <c r="J576" s="422">
        <v>5</v>
      </c>
      <c r="K576" s="422">
        <v>200</v>
      </c>
      <c r="L576" s="422">
        <v>0.625</v>
      </c>
      <c r="M576" s="422">
        <v>40</v>
      </c>
      <c r="N576" s="422">
        <v>4</v>
      </c>
      <c r="O576" s="422">
        <v>163</v>
      </c>
      <c r="P576" s="443">
        <v>0.50937500000000002</v>
      </c>
      <c r="Q576" s="423">
        <v>40.75</v>
      </c>
    </row>
    <row r="577" spans="1:17" ht="14.4" customHeight="1" x14ac:dyDescent="0.3">
      <c r="A577" s="418" t="s">
        <v>1613</v>
      </c>
      <c r="B577" s="419" t="s">
        <v>1431</v>
      </c>
      <c r="C577" s="419" t="s">
        <v>1432</v>
      </c>
      <c r="D577" s="419" t="s">
        <v>1519</v>
      </c>
      <c r="E577" s="419" t="s">
        <v>1520</v>
      </c>
      <c r="F577" s="422">
        <v>1</v>
      </c>
      <c r="G577" s="422">
        <v>761</v>
      </c>
      <c r="H577" s="422">
        <v>1</v>
      </c>
      <c r="I577" s="422">
        <v>761</v>
      </c>
      <c r="J577" s="422"/>
      <c r="K577" s="422"/>
      <c r="L577" s="422"/>
      <c r="M577" s="422"/>
      <c r="N577" s="422"/>
      <c r="O577" s="422"/>
      <c r="P577" s="443"/>
      <c r="Q577" s="423"/>
    </row>
    <row r="578" spans="1:17" ht="14.4" customHeight="1" x14ac:dyDescent="0.3">
      <c r="A578" s="418" t="s">
        <v>1613</v>
      </c>
      <c r="B578" s="419" t="s">
        <v>1431</v>
      </c>
      <c r="C578" s="419" t="s">
        <v>1432</v>
      </c>
      <c r="D578" s="419" t="s">
        <v>1521</v>
      </c>
      <c r="E578" s="419" t="s">
        <v>1522</v>
      </c>
      <c r="F578" s="422"/>
      <c r="G578" s="422"/>
      <c r="H578" s="422"/>
      <c r="I578" s="422"/>
      <c r="J578" s="422">
        <v>1</v>
      </c>
      <c r="K578" s="422">
        <v>2029</v>
      </c>
      <c r="L578" s="422"/>
      <c r="M578" s="422">
        <v>2029</v>
      </c>
      <c r="N578" s="422"/>
      <c r="O578" s="422"/>
      <c r="P578" s="443"/>
      <c r="Q578" s="423"/>
    </row>
    <row r="579" spans="1:17" ht="14.4" customHeight="1" x14ac:dyDescent="0.3">
      <c r="A579" s="418" t="s">
        <v>1613</v>
      </c>
      <c r="B579" s="419" t="s">
        <v>1431</v>
      </c>
      <c r="C579" s="419" t="s">
        <v>1432</v>
      </c>
      <c r="D579" s="419" t="s">
        <v>1523</v>
      </c>
      <c r="E579" s="419" t="s">
        <v>1524</v>
      </c>
      <c r="F579" s="422">
        <v>7</v>
      </c>
      <c r="G579" s="422">
        <v>4221</v>
      </c>
      <c r="H579" s="422">
        <v>1</v>
      </c>
      <c r="I579" s="422">
        <v>603</v>
      </c>
      <c r="J579" s="422">
        <v>3</v>
      </c>
      <c r="K579" s="422">
        <v>1812</v>
      </c>
      <c r="L579" s="422">
        <v>0.42928216062544422</v>
      </c>
      <c r="M579" s="422">
        <v>604</v>
      </c>
      <c r="N579" s="422"/>
      <c r="O579" s="422"/>
      <c r="P579" s="443"/>
      <c r="Q579" s="423"/>
    </row>
    <row r="580" spans="1:17" ht="14.4" customHeight="1" x14ac:dyDescent="0.3">
      <c r="A580" s="418" t="s">
        <v>1613</v>
      </c>
      <c r="B580" s="419" t="s">
        <v>1431</v>
      </c>
      <c r="C580" s="419" t="s">
        <v>1432</v>
      </c>
      <c r="D580" s="419" t="s">
        <v>1529</v>
      </c>
      <c r="E580" s="419" t="s">
        <v>1530</v>
      </c>
      <c r="F580" s="422">
        <v>2</v>
      </c>
      <c r="G580" s="422">
        <v>1010</v>
      </c>
      <c r="H580" s="422">
        <v>1</v>
      </c>
      <c r="I580" s="422">
        <v>505</v>
      </c>
      <c r="J580" s="422"/>
      <c r="K580" s="422"/>
      <c r="L580" s="422"/>
      <c r="M580" s="422"/>
      <c r="N580" s="422"/>
      <c r="O580" s="422"/>
      <c r="P580" s="443"/>
      <c r="Q580" s="423"/>
    </row>
    <row r="581" spans="1:17" ht="14.4" customHeight="1" x14ac:dyDescent="0.3">
      <c r="A581" s="418" t="s">
        <v>1613</v>
      </c>
      <c r="B581" s="419" t="s">
        <v>1431</v>
      </c>
      <c r="C581" s="419" t="s">
        <v>1432</v>
      </c>
      <c r="D581" s="419" t="s">
        <v>1543</v>
      </c>
      <c r="E581" s="419" t="s">
        <v>1544</v>
      </c>
      <c r="F581" s="422">
        <v>4</v>
      </c>
      <c r="G581" s="422">
        <v>604</v>
      </c>
      <c r="H581" s="422">
        <v>1</v>
      </c>
      <c r="I581" s="422">
        <v>151</v>
      </c>
      <c r="J581" s="422"/>
      <c r="K581" s="422"/>
      <c r="L581" s="422"/>
      <c r="M581" s="422"/>
      <c r="N581" s="422"/>
      <c r="O581" s="422"/>
      <c r="P581" s="443"/>
      <c r="Q581" s="423"/>
    </row>
    <row r="582" spans="1:17" ht="14.4" customHeight="1" x14ac:dyDescent="0.3">
      <c r="A582" s="418" t="s">
        <v>1614</v>
      </c>
      <c r="B582" s="419" t="s">
        <v>1431</v>
      </c>
      <c r="C582" s="419" t="s">
        <v>1432</v>
      </c>
      <c r="D582" s="419" t="s">
        <v>1433</v>
      </c>
      <c r="E582" s="419" t="s">
        <v>1434</v>
      </c>
      <c r="F582" s="422">
        <v>219</v>
      </c>
      <c r="G582" s="422">
        <v>34602</v>
      </c>
      <c r="H582" s="422">
        <v>1</v>
      </c>
      <c r="I582" s="422">
        <v>158</v>
      </c>
      <c r="J582" s="422"/>
      <c r="K582" s="422"/>
      <c r="L582" s="422"/>
      <c r="M582" s="422"/>
      <c r="N582" s="422"/>
      <c r="O582" s="422"/>
      <c r="P582" s="443"/>
      <c r="Q582" s="423"/>
    </row>
    <row r="583" spans="1:17" ht="14.4" customHeight="1" x14ac:dyDescent="0.3">
      <c r="A583" s="418" t="s">
        <v>1614</v>
      </c>
      <c r="B583" s="419" t="s">
        <v>1431</v>
      </c>
      <c r="C583" s="419" t="s">
        <v>1432</v>
      </c>
      <c r="D583" s="419" t="s">
        <v>1451</v>
      </c>
      <c r="E583" s="419" t="s">
        <v>1452</v>
      </c>
      <c r="F583" s="422">
        <v>56</v>
      </c>
      <c r="G583" s="422">
        <v>2184</v>
      </c>
      <c r="H583" s="422">
        <v>1</v>
      </c>
      <c r="I583" s="422">
        <v>39</v>
      </c>
      <c r="J583" s="422"/>
      <c r="K583" s="422"/>
      <c r="L583" s="422"/>
      <c r="M583" s="422"/>
      <c r="N583" s="422"/>
      <c r="O583" s="422"/>
      <c r="P583" s="443"/>
      <c r="Q583" s="423"/>
    </row>
    <row r="584" spans="1:17" ht="14.4" customHeight="1" x14ac:dyDescent="0.3">
      <c r="A584" s="418" t="s">
        <v>1614</v>
      </c>
      <c r="B584" s="419" t="s">
        <v>1431</v>
      </c>
      <c r="C584" s="419" t="s">
        <v>1432</v>
      </c>
      <c r="D584" s="419" t="s">
        <v>1467</v>
      </c>
      <c r="E584" s="419" t="s">
        <v>1468</v>
      </c>
      <c r="F584" s="422">
        <v>10</v>
      </c>
      <c r="G584" s="422">
        <v>310</v>
      </c>
      <c r="H584" s="422">
        <v>1</v>
      </c>
      <c r="I584" s="422">
        <v>31</v>
      </c>
      <c r="J584" s="422"/>
      <c r="K584" s="422"/>
      <c r="L584" s="422"/>
      <c r="M584" s="422"/>
      <c r="N584" s="422"/>
      <c r="O584" s="422"/>
      <c r="P584" s="443"/>
      <c r="Q584" s="423"/>
    </row>
    <row r="585" spans="1:17" ht="14.4" customHeight="1" x14ac:dyDescent="0.3">
      <c r="A585" s="418" t="s">
        <v>1614</v>
      </c>
      <c r="B585" s="419" t="s">
        <v>1431</v>
      </c>
      <c r="C585" s="419" t="s">
        <v>1432</v>
      </c>
      <c r="D585" s="419" t="s">
        <v>1485</v>
      </c>
      <c r="E585" s="419" t="s">
        <v>1486</v>
      </c>
      <c r="F585" s="422">
        <v>4</v>
      </c>
      <c r="G585" s="422">
        <v>64</v>
      </c>
      <c r="H585" s="422">
        <v>1</v>
      </c>
      <c r="I585" s="422">
        <v>16</v>
      </c>
      <c r="J585" s="422"/>
      <c r="K585" s="422"/>
      <c r="L585" s="422"/>
      <c r="M585" s="422"/>
      <c r="N585" s="422"/>
      <c r="O585" s="422"/>
      <c r="P585" s="443"/>
      <c r="Q585" s="423"/>
    </row>
    <row r="586" spans="1:17" ht="14.4" customHeight="1" x14ac:dyDescent="0.3">
      <c r="A586" s="418" t="s">
        <v>1614</v>
      </c>
      <c r="B586" s="419" t="s">
        <v>1431</v>
      </c>
      <c r="C586" s="419" t="s">
        <v>1432</v>
      </c>
      <c r="D586" s="419" t="s">
        <v>1489</v>
      </c>
      <c r="E586" s="419" t="s">
        <v>1490</v>
      </c>
      <c r="F586" s="422">
        <v>1</v>
      </c>
      <c r="G586" s="422">
        <v>101</v>
      </c>
      <c r="H586" s="422">
        <v>1</v>
      </c>
      <c r="I586" s="422">
        <v>101</v>
      </c>
      <c r="J586" s="422"/>
      <c r="K586" s="422"/>
      <c r="L586" s="422"/>
      <c r="M586" s="422"/>
      <c r="N586" s="422"/>
      <c r="O586" s="422"/>
      <c r="P586" s="443"/>
      <c r="Q586" s="423"/>
    </row>
    <row r="587" spans="1:17" ht="14.4" customHeight="1" x14ac:dyDescent="0.3">
      <c r="A587" s="418" t="s">
        <v>1614</v>
      </c>
      <c r="B587" s="419" t="s">
        <v>1431</v>
      </c>
      <c r="C587" s="419" t="s">
        <v>1432</v>
      </c>
      <c r="D587" s="419" t="s">
        <v>1493</v>
      </c>
      <c r="E587" s="419" t="s">
        <v>1494</v>
      </c>
      <c r="F587" s="422">
        <v>127</v>
      </c>
      <c r="G587" s="422">
        <v>14224</v>
      </c>
      <c r="H587" s="422">
        <v>1</v>
      </c>
      <c r="I587" s="422">
        <v>112</v>
      </c>
      <c r="J587" s="422"/>
      <c r="K587" s="422"/>
      <c r="L587" s="422"/>
      <c r="M587" s="422"/>
      <c r="N587" s="422"/>
      <c r="O587" s="422"/>
      <c r="P587" s="443"/>
      <c r="Q587" s="423"/>
    </row>
    <row r="588" spans="1:17" ht="14.4" customHeight="1" x14ac:dyDescent="0.3">
      <c r="A588" s="418" t="s">
        <v>1614</v>
      </c>
      <c r="B588" s="419" t="s">
        <v>1431</v>
      </c>
      <c r="C588" s="419" t="s">
        <v>1432</v>
      </c>
      <c r="D588" s="419" t="s">
        <v>1495</v>
      </c>
      <c r="E588" s="419" t="s">
        <v>1496</v>
      </c>
      <c r="F588" s="422">
        <v>19</v>
      </c>
      <c r="G588" s="422">
        <v>1577</v>
      </c>
      <c r="H588" s="422">
        <v>1</v>
      </c>
      <c r="I588" s="422">
        <v>83</v>
      </c>
      <c r="J588" s="422"/>
      <c r="K588" s="422"/>
      <c r="L588" s="422"/>
      <c r="M588" s="422"/>
      <c r="N588" s="422"/>
      <c r="O588" s="422"/>
      <c r="P588" s="443"/>
      <c r="Q588" s="423"/>
    </row>
    <row r="589" spans="1:17" ht="14.4" customHeight="1" x14ac:dyDescent="0.3">
      <c r="A589" s="418" t="s">
        <v>1614</v>
      </c>
      <c r="B589" s="419" t="s">
        <v>1431</v>
      </c>
      <c r="C589" s="419" t="s">
        <v>1432</v>
      </c>
      <c r="D589" s="419" t="s">
        <v>1499</v>
      </c>
      <c r="E589" s="419" t="s">
        <v>1500</v>
      </c>
      <c r="F589" s="422">
        <v>5</v>
      </c>
      <c r="G589" s="422">
        <v>105</v>
      </c>
      <c r="H589" s="422">
        <v>1</v>
      </c>
      <c r="I589" s="422">
        <v>21</v>
      </c>
      <c r="J589" s="422"/>
      <c r="K589" s="422"/>
      <c r="L589" s="422"/>
      <c r="M589" s="422"/>
      <c r="N589" s="422"/>
      <c r="O589" s="422"/>
      <c r="P589" s="443"/>
      <c r="Q589" s="423"/>
    </row>
    <row r="590" spans="1:17" ht="14.4" customHeight="1" x14ac:dyDescent="0.3">
      <c r="A590" s="418" t="s">
        <v>1614</v>
      </c>
      <c r="B590" s="419" t="s">
        <v>1431</v>
      </c>
      <c r="C590" s="419" t="s">
        <v>1432</v>
      </c>
      <c r="D590" s="419" t="s">
        <v>1501</v>
      </c>
      <c r="E590" s="419" t="s">
        <v>1502</v>
      </c>
      <c r="F590" s="422">
        <v>9</v>
      </c>
      <c r="G590" s="422">
        <v>4374</v>
      </c>
      <c r="H590" s="422">
        <v>1</v>
      </c>
      <c r="I590" s="422">
        <v>486</v>
      </c>
      <c r="J590" s="422"/>
      <c r="K590" s="422"/>
      <c r="L590" s="422"/>
      <c r="M590" s="422"/>
      <c r="N590" s="422"/>
      <c r="O590" s="422"/>
      <c r="P590" s="443"/>
      <c r="Q590" s="423"/>
    </row>
    <row r="591" spans="1:17" ht="14.4" customHeight="1" x14ac:dyDescent="0.3">
      <c r="A591" s="418" t="s">
        <v>1614</v>
      </c>
      <c r="B591" s="419" t="s">
        <v>1431</v>
      </c>
      <c r="C591" s="419" t="s">
        <v>1432</v>
      </c>
      <c r="D591" s="419" t="s">
        <v>1509</v>
      </c>
      <c r="E591" s="419" t="s">
        <v>1510</v>
      </c>
      <c r="F591" s="422">
        <v>28</v>
      </c>
      <c r="G591" s="422">
        <v>1120</v>
      </c>
      <c r="H591" s="422">
        <v>1</v>
      </c>
      <c r="I591" s="422">
        <v>40</v>
      </c>
      <c r="J591" s="422"/>
      <c r="K591" s="422"/>
      <c r="L591" s="422"/>
      <c r="M591" s="422"/>
      <c r="N591" s="422"/>
      <c r="O591" s="422"/>
      <c r="P591" s="443"/>
      <c r="Q591" s="423"/>
    </row>
    <row r="592" spans="1:17" ht="14.4" customHeight="1" x14ac:dyDescent="0.3">
      <c r="A592" s="418" t="s">
        <v>1614</v>
      </c>
      <c r="B592" s="419" t="s">
        <v>1431</v>
      </c>
      <c r="C592" s="419" t="s">
        <v>1432</v>
      </c>
      <c r="D592" s="419" t="s">
        <v>1521</v>
      </c>
      <c r="E592" s="419" t="s">
        <v>1522</v>
      </c>
      <c r="F592" s="422">
        <v>2</v>
      </c>
      <c r="G592" s="422">
        <v>4026</v>
      </c>
      <c r="H592" s="422">
        <v>1</v>
      </c>
      <c r="I592" s="422">
        <v>2013</v>
      </c>
      <c r="J592" s="422"/>
      <c r="K592" s="422"/>
      <c r="L592" s="422"/>
      <c r="M592" s="422"/>
      <c r="N592" s="422"/>
      <c r="O592" s="422"/>
      <c r="P592" s="443"/>
      <c r="Q592" s="423"/>
    </row>
    <row r="593" spans="1:17" ht="14.4" customHeight="1" x14ac:dyDescent="0.3">
      <c r="A593" s="418" t="s">
        <v>1614</v>
      </c>
      <c r="B593" s="419" t="s">
        <v>1431</v>
      </c>
      <c r="C593" s="419" t="s">
        <v>1432</v>
      </c>
      <c r="D593" s="419" t="s">
        <v>1529</v>
      </c>
      <c r="E593" s="419" t="s">
        <v>1530</v>
      </c>
      <c r="F593" s="422">
        <v>2</v>
      </c>
      <c r="G593" s="422">
        <v>1010</v>
      </c>
      <c r="H593" s="422">
        <v>1</v>
      </c>
      <c r="I593" s="422">
        <v>505</v>
      </c>
      <c r="J593" s="422"/>
      <c r="K593" s="422"/>
      <c r="L593" s="422"/>
      <c r="M593" s="422"/>
      <c r="N593" s="422"/>
      <c r="O593" s="422"/>
      <c r="P593" s="443"/>
      <c r="Q593" s="423"/>
    </row>
    <row r="594" spans="1:17" ht="14.4" customHeight="1" x14ac:dyDescent="0.3">
      <c r="A594" s="418" t="s">
        <v>1615</v>
      </c>
      <c r="B594" s="419" t="s">
        <v>1431</v>
      </c>
      <c r="C594" s="419" t="s">
        <v>1432</v>
      </c>
      <c r="D594" s="419" t="s">
        <v>1433</v>
      </c>
      <c r="E594" s="419" t="s">
        <v>1434</v>
      </c>
      <c r="F594" s="422">
        <v>175</v>
      </c>
      <c r="G594" s="422">
        <v>27650</v>
      </c>
      <c r="H594" s="422">
        <v>1</v>
      </c>
      <c r="I594" s="422">
        <v>158</v>
      </c>
      <c r="J594" s="422">
        <v>195</v>
      </c>
      <c r="K594" s="422">
        <v>31005</v>
      </c>
      <c r="L594" s="422">
        <v>1.1213381555153707</v>
      </c>
      <c r="M594" s="422">
        <v>159</v>
      </c>
      <c r="N594" s="422">
        <v>166</v>
      </c>
      <c r="O594" s="422">
        <v>26511</v>
      </c>
      <c r="P594" s="443">
        <v>0.95880650994575045</v>
      </c>
      <c r="Q594" s="423">
        <v>159.70481927710844</v>
      </c>
    </row>
    <row r="595" spans="1:17" ht="14.4" customHeight="1" x14ac:dyDescent="0.3">
      <c r="A595" s="418" t="s">
        <v>1615</v>
      </c>
      <c r="B595" s="419" t="s">
        <v>1431</v>
      </c>
      <c r="C595" s="419" t="s">
        <v>1432</v>
      </c>
      <c r="D595" s="419" t="s">
        <v>1447</v>
      </c>
      <c r="E595" s="419" t="s">
        <v>1448</v>
      </c>
      <c r="F595" s="422">
        <v>1</v>
      </c>
      <c r="G595" s="422">
        <v>1164</v>
      </c>
      <c r="H595" s="422">
        <v>1</v>
      </c>
      <c r="I595" s="422">
        <v>1164</v>
      </c>
      <c r="J595" s="422">
        <v>1</v>
      </c>
      <c r="K595" s="422">
        <v>1165</v>
      </c>
      <c r="L595" s="422">
        <v>1.0008591065292096</v>
      </c>
      <c r="M595" s="422">
        <v>1165</v>
      </c>
      <c r="N595" s="422"/>
      <c r="O595" s="422"/>
      <c r="P595" s="443"/>
      <c r="Q595" s="423"/>
    </row>
    <row r="596" spans="1:17" ht="14.4" customHeight="1" x14ac:dyDescent="0.3">
      <c r="A596" s="418" t="s">
        <v>1615</v>
      </c>
      <c r="B596" s="419" t="s">
        <v>1431</v>
      </c>
      <c r="C596" s="419" t="s">
        <v>1432</v>
      </c>
      <c r="D596" s="419" t="s">
        <v>1451</v>
      </c>
      <c r="E596" s="419" t="s">
        <v>1452</v>
      </c>
      <c r="F596" s="422">
        <v>172</v>
      </c>
      <c r="G596" s="422">
        <v>6708</v>
      </c>
      <c r="H596" s="422">
        <v>1</v>
      </c>
      <c r="I596" s="422">
        <v>39</v>
      </c>
      <c r="J596" s="422">
        <v>234</v>
      </c>
      <c r="K596" s="422">
        <v>9126</v>
      </c>
      <c r="L596" s="422">
        <v>1.3604651162790697</v>
      </c>
      <c r="M596" s="422">
        <v>39</v>
      </c>
      <c r="N596" s="422">
        <v>237</v>
      </c>
      <c r="O596" s="422">
        <v>9405</v>
      </c>
      <c r="P596" s="443">
        <v>1.4020572450805009</v>
      </c>
      <c r="Q596" s="423">
        <v>39.683544303797468</v>
      </c>
    </row>
    <row r="597" spans="1:17" ht="14.4" customHeight="1" x14ac:dyDescent="0.3">
      <c r="A597" s="418" t="s">
        <v>1615</v>
      </c>
      <c r="B597" s="419" t="s">
        <v>1431</v>
      </c>
      <c r="C597" s="419" t="s">
        <v>1432</v>
      </c>
      <c r="D597" s="419" t="s">
        <v>1455</v>
      </c>
      <c r="E597" s="419" t="s">
        <v>1456</v>
      </c>
      <c r="F597" s="422">
        <v>18</v>
      </c>
      <c r="G597" s="422">
        <v>6876</v>
      </c>
      <c r="H597" s="422">
        <v>1</v>
      </c>
      <c r="I597" s="422">
        <v>382</v>
      </c>
      <c r="J597" s="422">
        <v>7</v>
      </c>
      <c r="K597" s="422">
        <v>2674</v>
      </c>
      <c r="L597" s="422">
        <v>0.3888888888888889</v>
      </c>
      <c r="M597" s="422">
        <v>382</v>
      </c>
      <c r="N597" s="422">
        <v>7</v>
      </c>
      <c r="O597" s="422">
        <v>2681</v>
      </c>
      <c r="P597" s="443">
        <v>0.38990692262943571</v>
      </c>
      <c r="Q597" s="423">
        <v>383</v>
      </c>
    </row>
    <row r="598" spans="1:17" ht="14.4" customHeight="1" x14ac:dyDescent="0.3">
      <c r="A598" s="418" t="s">
        <v>1615</v>
      </c>
      <c r="B598" s="419" t="s">
        <v>1431</v>
      </c>
      <c r="C598" s="419" t="s">
        <v>1432</v>
      </c>
      <c r="D598" s="419" t="s">
        <v>1457</v>
      </c>
      <c r="E598" s="419" t="s">
        <v>1458</v>
      </c>
      <c r="F598" s="422">
        <v>9</v>
      </c>
      <c r="G598" s="422">
        <v>324</v>
      </c>
      <c r="H598" s="422">
        <v>1</v>
      </c>
      <c r="I598" s="422">
        <v>36</v>
      </c>
      <c r="J598" s="422"/>
      <c r="K598" s="422"/>
      <c r="L598" s="422"/>
      <c r="M598" s="422"/>
      <c r="N598" s="422">
        <v>2</v>
      </c>
      <c r="O598" s="422">
        <v>74</v>
      </c>
      <c r="P598" s="443">
        <v>0.22839506172839505</v>
      </c>
      <c r="Q598" s="423">
        <v>37</v>
      </c>
    </row>
    <row r="599" spans="1:17" ht="14.4" customHeight="1" x14ac:dyDescent="0.3">
      <c r="A599" s="418" t="s">
        <v>1615</v>
      </c>
      <c r="B599" s="419" t="s">
        <v>1431</v>
      </c>
      <c r="C599" s="419" t="s">
        <v>1432</v>
      </c>
      <c r="D599" s="419" t="s">
        <v>1461</v>
      </c>
      <c r="E599" s="419" t="s">
        <v>1462</v>
      </c>
      <c r="F599" s="422">
        <v>12</v>
      </c>
      <c r="G599" s="422">
        <v>5328</v>
      </c>
      <c r="H599" s="422">
        <v>1</v>
      </c>
      <c r="I599" s="422">
        <v>444</v>
      </c>
      <c r="J599" s="422"/>
      <c r="K599" s="422"/>
      <c r="L599" s="422"/>
      <c r="M599" s="422"/>
      <c r="N599" s="422">
        <v>6</v>
      </c>
      <c r="O599" s="422">
        <v>2667</v>
      </c>
      <c r="P599" s="443">
        <v>0.50056306306306309</v>
      </c>
      <c r="Q599" s="423">
        <v>444.5</v>
      </c>
    </row>
    <row r="600" spans="1:17" ht="14.4" customHeight="1" x14ac:dyDescent="0.3">
      <c r="A600" s="418" t="s">
        <v>1615</v>
      </c>
      <c r="B600" s="419" t="s">
        <v>1431</v>
      </c>
      <c r="C600" s="419" t="s">
        <v>1432</v>
      </c>
      <c r="D600" s="419" t="s">
        <v>1463</v>
      </c>
      <c r="E600" s="419" t="s">
        <v>1464</v>
      </c>
      <c r="F600" s="422">
        <v>5</v>
      </c>
      <c r="G600" s="422">
        <v>200</v>
      </c>
      <c r="H600" s="422">
        <v>1</v>
      </c>
      <c r="I600" s="422">
        <v>40</v>
      </c>
      <c r="J600" s="422">
        <v>1</v>
      </c>
      <c r="K600" s="422">
        <v>41</v>
      </c>
      <c r="L600" s="422">
        <v>0.20499999999999999</v>
      </c>
      <c r="M600" s="422">
        <v>41</v>
      </c>
      <c r="N600" s="422">
        <v>1</v>
      </c>
      <c r="O600" s="422">
        <v>41</v>
      </c>
      <c r="P600" s="443">
        <v>0.20499999999999999</v>
      </c>
      <c r="Q600" s="423">
        <v>41</v>
      </c>
    </row>
    <row r="601" spans="1:17" ht="14.4" customHeight="1" x14ac:dyDescent="0.3">
      <c r="A601" s="418" t="s">
        <v>1615</v>
      </c>
      <c r="B601" s="419" t="s">
        <v>1431</v>
      </c>
      <c r="C601" s="419" t="s">
        <v>1432</v>
      </c>
      <c r="D601" s="419" t="s">
        <v>1465</v>
      </c>
      <c r="E601" s="419" t="s">
        <v>1466</v>
      </c>
      <c r="F601" s="422">
        <v>4</v>
      </c>
      <c r="G601" s="422">
        <v>1960</v>
      </c>
      <c r="H601" s="422">
        <v>1</v>
      </c>
      <c r="I601" s="422">
        <v>490</v>
      </c>
      <c r="J601" s="422">
        <v>7</v>
      </c>
      <c r="K601" s="422">
        <v>3430</v>
      </c>
      <c r="L601" s="422">
        <v>1.75</v>
      </c>
      <c r="M601" s="422">
        <v>490</v>
      </c>
      <c r="N601" s="422">
        <v>25</v>
      </c>
      <c r="O601" s="422">
        <v>12270</v>
      </c>
      <c r="P601" s="443">
        <v>6.2602040816326534</v>
      </c>
      <c r="Q601" s="423">
        <v>490.8</v>
      </c>
    </row>
    <row r="602" spans="1:17" ht="14.4" customHeight="1" x14ac:dyDescent="0.3">
      <c r="A602" s="418" t="s">
        <v>1615</v>
      </c>
      <c r="B602" s="419" t="s">
        <v>1431</v>
      </c>
      <c r="C602" s="419" t="s">
        <v>1432</v>
      </c>
      <c r="D602" s="419" t="s">
        <v>1467</v>
      </c>
      <c r="E602" s="419" t="s">
        <v>1468</v>
      </c>
      <c r="F602" s="422">
        <v>4</v>
      </c>
      <c r="G602" s="422">
        <v>124</v>
      </c>
      <c r="H602" s="422">
        <v>1</v>
      </c>
      <c r="I602" s="422">
        <v>31</v>
      </c>
      <c r="J602" s="422">
        <v>15</v>
      </c>
      <c r="K602" s="422">
        <v>465</v>
      </c>
      <c r="L602" s="422">
        <v>3.75</v>
      </c>
      <c r="M602" s="422">
        <v>31</v>
      </c>
      <c r="N602" s="422">
        <v>9</v>
      </c>
      <c r="O602" s="422">
        <v>279</v>
      </c>
      <c r="P602" s="443">
        <v>2.25</v>
      </c>
      <c r="Q602" s="423">
        <v>31</v>
      </c>
    </row>
    <row r="603" spans="1:17" ht="14.4" customHeight="1" x14ac:dyDescent="0.3">
      <c r="A603" s="418" t="s">
        <v>1615</v>
      </c>
      <c r="B603" s="419" t="s">
        <v>1431</v>
      </c>
      <c r="C603" s="419" t="s">
        <v>1432</v>
      </c>
      <c r="D603" s="419" t="s">
        <v>1471</v>
      </c>
      <c r="E603" s="419" t="s">
        <v>1472</v>
      </c>
      <c r="F603" s="422">
        <v>1</v>
      </c>
      <c r="G603" s="422">
        <v>204</v>
      </c>
      <c r="H603" s="422">
        <v>1</v>
      </c>
      <c r="I603" s="422">
        <v>204</v>
      </c>
      <c r="J603" s="422">
        <v>1</v>
      </c>
      <c r="K603" s="422">
        <v>205</v>
      </c>
      <c r="L603" s="422">
        <v>1.0049019607843137</v>
      </c>
      <c r="M603" s="422">
        <v>205</v>
      </c>
      <c r="N603" s="422"/>
      <c r="O603" s="422"/>
      <c r="P603" s="443"/>
      <c r="Q603" s="423"/>
    </row>
    <row r="604" spans="1:17" ht="14.4" customHeight="1" x14ac:dyDescent="0.3">
      <c r="A604" s="418" t="s">
        <v>1615</v>
      </c>
      <c r="B604" s="419" t="s">
        <v>1431</v>
      </c>
      <c r="C604" s="419" t="s">
        <v>1432</v>
      </c>
      <c r="D604" s="419" t="s">
        <v>1473</v>
      </c>
      <c r="E604" s="419" t="s">
        <v>1474</v>
      </c>
      <c r="F604" s="422">
        <v>1</v>
      </c>
      <c r="G604" s="422">
        <v>376</v>
      </c>
      <c r="H604" s="422">
        <v>1</v>
      </c>
      <c r="I604" s="422">
        <v>376</v>
      </c>
      <c r="J604" s="422">
        <v>1</v>
      </c>
      <c r="K604" s="422">
        <v>377</v>
      </c>
      <c r="L604" s="422">
        <v>1.0026595744680851</v>
      </c>
      <c r="M604" s="422">
        <v>377</v>
      </c>
      <c r="N604" s="422"/>
      <c r="O604" s="422"/>
      <c r="P604" s="443"/>
      <c r="Q604" s="423"/>
    </row>
    <row r="605" spans="1:17" ht="14.4" customHeight="1" x14ac:dyDescent="0.3">
      <c r="A605" s="418" t="s">
        <v>1615</v>
      </c>
      <c r="B605" s="419" t="s">
        <v>1431</v>
      </c>
      <c r="C605" s="419" t="s">
        <v>1432</v>
      </c>
      <c r="D605" s="419" t="s">
        <v>1477</v>
      </c>
      <c r="E605" s="419" t="s">
        <v>1478</v>
      </c>
      <c r="F605" s="422"/>
      <c r="G605" s="422"/>
      <c r="H605" s="422"/>
      <c r="I605" s="422"/>
      <c r="J605" s="422">
        <v>2</v>
      </c>
      <c r="K605" s="422">
        <v>258</v>
      </c>
      <c r="L605" s="422"/>
      <c r="M605" s="422">
        <v>129</v>
      </c>
      <c r="N605" s="422">
        <v>2</v>
      </c>
      <c r="O605" s="422">
        <v>258</v>
      </c>
      <c r="P605" s="443"/>
      <c r="Q605" s="423">
        <v>129</v>
      </c>
    </row>
    <row r="606" spans="1:17" ht="14.4" customHeight="1" x14ac:dyDescent="0.3">
      <c r="A606" s="418" t="s">
        <v>1615</v>
      </c>
      <c r="B606" s="419" t="s">
        <v>1431</v>
      </c>
      <c r="C606" s="419" t="s">
        <v>1432</v>
      </c>
      <c r="D606" s="419" t="s">
        <v>1485</v>
      </c>
      <c r="E606" s="419" t="s">
        <v>1486</v>
      </c>
      <c r="F606" s="422">
        <v>100</v>
      </c>
      <c r="G606" s="422">
        <v>1600</v>
      </c>
      <c r="H606" s="422">
        <v>1</v>
      </c>
      <c r="I606" s="422">
        <v>16</v>
      </c>
      <c r="J606" s="422">
        <v>77</v>
      </c>
      <c r="K606" s="422">
        <v>1232</v>
      </c>
      <c r="L606" s="422">
        <v>0.77</v>
      </c>
      <c r="M606" s="422">
        <v>16</v>
      </c>
      <c r="N606" s="422">
        <v>63</v>
      </c>
      <c r="O606" s="422">
        <v>1008</v>
      </c>
      <c r="P606" s="443">
        <v>0.63</v>
      </c>
      <c r="Q606" s="423">
        <v>16</v>
      </c>
    </row>
    <row r="607" spans="1:17" ht="14.4" customHeight="1" x14ac:dyDescent="0.3">
      <c r="A607" s="418" t="s">
        <v>1615</v>
      </c>
      <c r="B607" s="419" t="s">
        <v>1431</v>
      </c>
      <c r="C607" s="419" t="s">
        <v>1432</v>
      </c>
      <c r="D607" s="419" t="s">
        <v>1487</v>
      </c>
      <c r="E607" s="419" t="s">
        <v>1488</v>
      </c>
      <c r="F607" s="422">
        <v>2</v>
      </c>
      <c r="G607" s="422">
        <v>262</v>
      </c>
      <c r="H607" s="422">
        <v>1</v>
      </c>
      <c r="I607" s="422">
        <v>131</v>
      </c>
      <c r="J607" s="422">
        <v>1</v>
      </c>
      <c r="K607" s="422">
        <v>133</v>
      </c>
      <c r="L607" s="422">
        <v>0.50763358778625955</v>
      </c>
      <c r="M607" s="422">
        <v>133</v>
      </c>
      <c r="N607" s="422">
        <v>2</v>
      </c>
      <c r="O607" s="422">
        <v>266</v>
      </c>
      <c r="P607" s="443">
        <v>1.0152671755725191</v>
      </c>
      <c r="Q607" s="423">
        <v>133</v>
      </c>
    </row>
    <row r="608" spans="1:17" ht="14.4" customHeight="1" x14ac:dyDescent="0.3">
      <c r="A608" s="418" t="s">
        <v>1615</v>
      </c>
      <c r="B608" s="419" t="s">
        <v>1431</v>
      </c>
      <c r="C608" s="419" t="s">
        <v>1432</v>
      </c>
      <c r="D608" s="419" t="s">
        <v>1489</v>
      </c>
      <c r="E608" s="419" t="s">
        <v>1490</v>
      </c>
      <c r="F608" s="422">
        <v>19</v>
      </c>
      <c r="G608" s="422">
        <v>1919</v>
      </c>
      <c r="H608" s="422">
        <v>1</v>
      </c>
      <c r="I608" s="422">
        <v>101</v>
      </c>
      <c r="J608" s="422">
        <v>25</v>
      </c>
      <c r="K608" s="422">
        <v>2550</v>
      </c>
      <c r="L608" s="422">
        <v>1.3288170922355393</v>
      </c>
      <c r="M608" s="422">
        <v>102</v>
      </c>
      <c r="N608" s="422">
        <v>15</v>
      </c>
      <c r="O608" s="422">
        <v>1534</v>
      </c>
      <c r="P608" s="443">
        <v>0.79937467430953624</v>
      </c>
      <c r="Q608" s="423">
        <v>102.26666666666667</v>
      </c>
    </row>
    <row r="609" spans="1:17" ht="14.4" customHeight="1" x14ac:dyDescent="0.3">
      <c r="A609" s="418" t="s">
        <v>1615</v>
      </c>
      <c r="B609" s="419" t="s">
        <v>1431</v>
      </c>
      <c r="C609" s="419" t="s">
        <v>1432</v>
      </c>
      <c r="D609" s="419" t="s">
        <v>1493</v>
      </c>
      <c r="E609" s="419" t="s">
        <v>1494</v>
      </c>
      <c r="F609" s="422">
        <v>519</v>
      </c>
      <c r="G609" s="422">
        <v>58128</v>
      </c>
      <c r="H609" s="422">
        <v>1</v>
      </c>
      <c r="I609" s="422">
        <v>112</v>
      </c>
      <c r="J609" s="422">
        <v>537</v>
      </c>
      <c r="K609" s="422">
        <v>60681</v>
      </c>
      <c r="L609" s="422">
        <v>1.043920313790256</v>
      </c>
      <c r="M609" s="422">
        <v>113</v>
      </c>
      <c r="N609" s="422">
        <v>459</v>
      </c>
      <c r="O609" s="422">
        <v>52487</v>
      </c>
      <c r="P609" s="443">
        <v>0.90295554638040187</v>
      </c>
      <c r="Q609" s="423">
        <v>114.35076252723312</v>
      </c>
    </row>
    <row r="610" spans="1:17" ht="14.4" customHeight="1" x14ac:dyDescent="0.3">
      <c r="A610" s="418" t="s">
        <v>1615</v>
      </c>
      <c r="B610" s="419" t="s">
        <v>1431</v>
      </c>
      <c r="C610" s="419" t="s">
        <v>1432</v>
      </c>
      <c r="D610" s="419" t="s">
        <v>1495</v>
      </c>
      <c r="E610" s="419" t="s">
        <v>1496</v>
      </c>
      <c r="F610" s="422">
        <v>76</v>
      </c>
      <c r="G610" s="422">
        <v>6308</v>
      </c>
      <c r="H610" s="422">
        <v>1</v>
      </c>
      <c r="I610" s="422">
        <v>83</v>
      </c>
      <c r="J610" s="422">
        <v>90</v>
      </c>
      <c r="K610" s="422">
        <v>7560</v>
      </c>
      <c r="L610" s="422">
        <v>1.1984781230183894</v>
      </c>
      <c r="M610" s="422">
        <v>84</v>
      </c>
      <c r="N610" s="422">
        <v>81</v>
      </c>
      <c r="O610" s="422">
        <v>6865</v>
      </c>
      <c r="P610" s="443">
        <v>1.0883005707038682</v>
      </c>
      <c r="Q610" s="423">
        <v>84.753086419753089</v>
      </c>
    </row>
    <row r="611" spans="1:17" ht="14.4" customHeight="1" x14ac:dyDescent="0.3">
      <c r="A611" s="418" t="s">
        <v>1615</v>
      </c>
      <c r="B611" s="419" t="s">
        <v>1431</v>
      </c>
      <c r="C611" s="419" t="s">
        <v>1432</v>
      </c>
      <c r="D611" s="419" t="s">
        <v>1497</v>
      </c>
      <c r="E611" s="419" t="s">
        <v>1498</v>
      </c>
      <c r="F611" s="422">
        <v>9</v>
      </c>
      <c r="G611" s="422">
        <v>855</v>
      </c>
      <c r="H611" s="422">
        <v>1</v>
      </c>
      <c r="I611" s="422">
        <v>95</v>
      </c>
      <c r="J611" s="422">
        <v>1</v>
      </c>
      <c r="K611" s="422">
        <v>96</v>
      </c>
      <c r="L611" s="422">
        <v>0.11228070175438597</v>
      </c>
      <c r="M611" s="422">
        <v>96</v>
      </c>
      <c r="N611" s="422">
        <v>1</v>
      </c>
      <c r="O611" s="422">
        <v>97</v>
      </c>
      <c r="P611" s="443">
        <v>0.11345029239766082</v>
      </c>
      <c r="Q611" s="423">
        <v>97</v>
      </c>
    </row>
    <row r="612" spans="1:17" ht="14.4" customHeight="1" x14ac:dyDescent="0.3">
      <c r="A612" s="418" t="s">
        <v>1615</v>
      </c>
      <c r="B612" s="419" t="s">
        <v>1431</v>
      </c>
      <c r="C612" s="419" t="s">
        <v>1432</v>
      </c>
      <c r="D612" s="419" t="s">
        <v>1499</v>
      </c>
      <c r="E612" s="419" t="s">
        <v>1500</v>
      </c>
      <c r="F612" s="422">
        <v>58</v>
      </c>
      <c r="G612" s="422">
        <v>1218</v>
      </c>
      <c r="H612" s="422">
        <v>1</v>
      </c>
      <c r="I612" s="422">
        <v>21</v>
      </c>
      <c r="J612" s="422">
        <v>46</v>
      </c>
      <c r="K612" s="422">
        <v>966</v>
      </c>
      <c r="L612" s="422">
        <v>0.7931034482758621</v>
      </c>
      <c r="M612" s="422">
        <v>21</v>
      </c>
      <c r="N612" s="422">
        <v>63</v>
      </c>
      <c r="O612" s="422">
        <v>1323</v>
      </c>
      <c r="P612" s="443">
        <v>1.0862068965517242</v>
      </c>
      <c r="Q612" s="423">
        <v>21</v>
      </c>
    </row>
    <row r="613" spans="1:17" ht="14.4" customHeight="1" x14ac:dyDescent="0.3">
      <c r="A613" s="418" t="s">
        <v>1615</v>
      </c>
      <c r="B613" s="419" t="s">
        <v>1431</v>
      </c>
      <c r="C613" s="419" t="s">
        <v>1432</v>
      </c>
      <c r="D613" s="419" t="s">
        <v>1501</v>
      </c>
      <c r="E613" s="419" t="s">
        <v>1502</v>
      </c>
      <c r="F613" s="422">
        <v>143</v>
      </c>
      <c r="G613" s="422">
        <v>69498</v>
      </c>
      <c r="H613" s="422">
        <v>1</v>
      </c>
      <c r="I613" s="422">
        <v>486</v>
      </c>
      <c r="J613" s="422">
        <v>167</v>
      </c>
      <c r="K613" s="422">
        <v>81162</v>
      </c>
      <c r="L613" s="422">
        <v>1.1678321678321679</v>
      </c>
      <c r="M613" s="422">
        <v>486</v>
      </c>
      <c r="N613" s="422">
        <v>118</v>
      </c>
      <c r="O613" s="422">
        <v>57411</v>
      </c>
      <c r="P613" s="443">
        <v>0.82608132608132612</v>
      </c>
      <c r="Q613" s="423">
        <v>486.53389830508473</v>
      </c>
    </row>
    <row r="614" spans="1:17" ht="14.4" customHeight="1" x14ac:dyDescent="0.3">
      <c r="A614" s="418" t="s">
        <v>1615</v>
      </c>
      <c r="B614" s="419" t="s">
        <v>1431</v>
      </c>
      <c r="C614" s="419" t="s">
        <v>1432</v>
      </c>
      <c r="D614" s="419" t="s">
        <v>1509</v>
      </c>
      <c r="E614" s="419" t="s">
        <v>1510</v>
      </c>
      <c r="F614" s="422">
        <v>15</v>
      </c>
      <c r="G614" s="422">
        <v>600</v>
      </c>
      <c r="H614" s="422">
        <v>1</v>
      </c>
      <c r="I614" s="422">
        <v>40</v>
      </c>
      <c r="J614" s="422">
        <v>19</v>
      </c>
      <c r="K614" s="422">
        <v>760</v>
      </c>
      <c r="L614" s="422">
        <v>1.2666666666666666</v>
      </c>
      <c r="M614" s="422">
        <v>40</v>
      </c>
      <c r="N614" s="422">
        <v>35</v>
      </c>
      <c r="O614" s="422">
        <v>1427</v>
      </c>
      <c r="P614" s="443">
        <v>2.3783333333333334</v>
      </c>
      <c r="Q614" s="423">
        <v>40.771428571428572</v>
      </c>
    </row>
    <row r="615" spans="1:17" ht="14.4" customHeight="1" x14ac:dyDescent="0.3">
      <c r="A615" s="418" t="s">
        <v>1615</v>
      </c>
      <c r="B615" s="419" t="s">
        <v>1431</v>
      </c>
      <c r="C615" s="419" t="s">
        <v>1432</v>
      </c>
      <c r="D615" s="419" t="s">
        <v>1519</v>
      </c>
      <c r="E615" s="419" t="s">
        <v>1520</v>
      </c>
      <c r="F615" s="422">
        <v>3</v>
      </c>
      <c r="G615" s="422">
        <v>2283</v>
      </c>
      <c r="H615" s="422">
        <v>1</v>
      </c>
      <c r="I615" s="422">
        <v>761</v>
      </c>
      <c r="J615" s="422">
        <v>1</v>
      </c>
      <c r="K615" s="422">
        <v>761</v>
      </c>
      <c r="L615" s="422">
        <v>0.33333333333333331</v>
      </c>
      <c r="M615" s="422">
        <v>761</v>
      </c>
      <c r="N615" s="422"/>
      <c r="O615" s="422"/>
      <c r="P615" s="443"/>
      <c r="Q615" s="423"/>
    </row>
    <row r="616" spans="1:17" ht="14.4" customHeight="1" x14ac:dyDescent="0.3">
      <c r="A616" s="418" t="s">
        <v>1615</v>
      </c>
      <c r="B616" s="419" t="s">
        <v>1431</v>
      </c>
      <c r="C616" s="419" t="s">
        <v>1432</v>
      </c>
      <c r="D616" s="419" t="s">
        <v>1521</v>
      </c>
      <c r="E616" s="419" t="s">
        <v>1522</v>
      </c>
      <c r="F616" s="422">
        <v>1</v>
      </c>
      <c r="G616" s="422">
        <v>2013</v>
      </c>
      <c r="H616" s="422">
        <v>1</v>
      </c>
      <c r="I616" s="422">
        <v>2013</v>
      </c>
      <c r="J616" s="422"/>
      <c r="K616" s="422"/>
      <c r="L616" s="422"/>
      <c r="M616" s="422"/>
      <c r="N616" s="422">
        <v>1</v>
      </c>
      <c r="O616" s="422">
        <v>2059</v>
      </c>
      <c r="P616" s="443">
        <v>1.0228514654744163</v>
      </c>
      <c r="Q616" s="423">
        <v>2059</v>
      </c>
    </row>
    <row r="617" spans="1:17" ht="14.4" customHeight="1" x14ac:dyDescent="0.3">
      <c r="A617" s="418" t="s">
        <v>1615</v>
      </c>
      <c r="B617" s="419" t="s">
        <v>1431</v>
      </c>
      <c r="C617" s="419" t="s">
        <v>1432</v>
      </c>
      <c r="D617" s="419" t="s">
        <v>1523</v>
      </c>
      <c r="E617" s="419" t="s">
        <v>1524</v>
      </c>
      <c r="F617" s="422">
        <v>70</v>
      </c>
      <c r="G617" s="422">
        <v>42210</v>
      </c>
      <c r="H617" s="422">
        <v>1</v>
      </c>
      <c r="I617" s="422">
        <v>603</v>
      </c>
      <c r="J617" s="422">
        <v>65</v>
      </c>
      <c r="K617" s="422">
        <v>39260</v>
      </c>
      <c r="L617" s="422">
        <v>0.93011134802179574</v>
      </c>
      <c r="M617" s="422">
        <v>604</v>
      </c>
      <c r="N617" s="422">
        <v>83</v>
      </c>
      <c r="O617" s="422">
        <v>50306</v>
      </c>
      <c r="P617" s="443">
        <v>1.191802890310353</v>
      </c>
      <c r="Q617" s="423">
        <v>606.09638554216872</v>
      </c>
    </row>
    <row r="618" spans="1:17" ht="14.4" customHeight="1" x14ac:dyDescent="0.3">
      <c r="A618" s="418" t="s">
        <v>1615</v>
      </c>
      <c r="B618" s="419" t="s">
        <v>1431</v>
      </c>
      <c r="C618" s="419" t="s">
        <v>1432</v>
      </c>
      <c r="D618" s="419" t="s">
        <v>1529</v>
      </c>
      <c r="E618" s="419" t="s">
        <v>1530</v>
      </c>
      <c r="F618" s="422">
        <v>5</v>
      </c>
      <c r="G618" s="422">
        <v>2525</v>
      </c>
      <c r="H618" s="422">
        <v>1</v>
      </c>
      <c r="I618" s="422">
        <v>505</v>
      </c>
      <c r="J618" s="422">
        <v>17</v>
      </c>
      <c r="K618" s="422">
        <v>8602</v>
      </c>
      <c r="L618" s="422">
        <v>3.4067326732673266</v>
      </c>
      <c r="M618" s="422">
        <v>506</v>
      </c>
      <c r="N618" s="422">
        <v>9</v>
      </c>
      <c r="O618" s="422">
        <v>4560</v>
      </c>
      <c r="P618" s="443">
        <v>1.805940594059406</v>
      </c>
      <c r="Q618" s="423">
        <v>506.66666666666669</v>
      </c>
    </row>
    <row r="619" spans="1:17" ht="14.4" customHeight="1" x14ac:dyDescent="0.3">
      <c r="A619" s="418" t="s">
        <v>1615</v>
      </c>
      <c r="B619" s="419" t="s">
        <v>1431</v>
      </c>
      <c r="C619" s="419" t="s">
        <v>1432</v>
      </c>
      <c r="D619" s="419" t="s">
        <v>1543</v>
      </c>
      <c r="E619" s="419" t="s">
        <v>1544</v>
      </c>
      <c r="F619" s="422">
        <v>32</v>
      </c>
      <c r="G619" s="422">
        <v>4832</v>
      </c>
      <c r="H619" s="422">
        <v>1</v>
      </c>
      <c r="I619" s="422">
        <v>151</v>
      </c>
      <c r="J619" s="422">
        <v>2</v>
      </c>
      <c r="K619" s="422">
        <v>304</v>
      </c>
      <c r="L619" s="422">
        <v>6.2913907284768214E-2</v>
      </c>
      <c r="M619" s="422">
        <v>152</v>
      </c>
      <c r="N619" s="422">
        <v>12</v>
      </c>
      <c r="O619" s="422">
        <v>1824</v>
      </c>
      <c r="P619" s="443">
        <v>0.37748344370860926</v>
      </c>
      <c r="Q619" s="423">
        <v>152</v>
      </c>
    </row>
    <row r="620" spans="1:17" ht="14.4" customHeight="1" x14ac:dyDescent="0.3">
      <c r="A620" s="418" t="s">
        <v>1615</v>
      </c>
      <c r="B620" s="419" t="s">
        <v>1431</v>
      </c>
      <c r="C620" s="419" t="s">
        <v>1432</v>
      </c>
      <c r="D620" s="419" t="s">
        <v>1545</v>
      </c>
      <c r="E620" s="419" t="s">
        <v>1546</v>
      </c>
      <c r="F620" s="422">
        <v>1</v>
      </c>
      <c r="G620" s="422">
        <v>27</v>
      </c>
      <c r="H620" s="422">
        <v>1</v>
      </c>
      <c r="I620" s="422">
        <v>27</v>
      </c>
      <c r="J620" s="422"/>
      <c r="K620" s="422"/>
      <c r="L620" s="422"/>
      <c r="M620" s="422"/>
      <c r="N620" s="422"/>
      <c r="O620" s="422"/>
      <c r="P620" s="443"/>
      <c r="Q620" s="423"/>
    </row>
    <row r="621" spans="1:17" ht="14.4" customHeight="1" x14ac:dyDescent="0.3">
      <c r="A621" s="418" t="s">
        <v>1616</v>
      </c>
      <c r="B621" s="419" t="s">
        <v>1431</v>
      </c>
      <c r="C621" s="419" t="s">
        <v>1432</v>
      </c>
      <c r="D621" s="419" t="s">
        <v>1433</v>
      </c>
      <c r="E621" s="419" t="s">
        <v>1434</v>
      </c>
      <c r="F621" s="422">
        <v>701</v>
      </c>
      <c r="G621" s="422">
        <v>110758</v>
      </c>
      <c r="H621" s="422">
        <v>1</v>
      </c>
      <c r="I621" s="422">
        <v>158</v>
      </c>
      <c r="J621" s="422">
        <v>730</v>
      </c>
      <c r="K621" s="422">
        <v>116070</v>
      </c>
      <c r="L621" s="422">
        <v>1.0479604182090685</v>
      </c>
      <c r="M621" s="422">
        <v>159</v>
      </c>
      <c r="N621" s="422">
        <v>711</v>
      </c>
      <c r="O621" s="422">
        <v>113465</v>
      </c>
      <c r="P621" s="443">
        <v>1.0244406724570685</v>
      </c>
      <c r="Q621" s="423">
        <v>159.58509142053447</v>
      </c>
    </row>
    <row r="622" spans="1:17" ht="14.4" customHeight="1" x14ac:dyDescent="0.3">
      <c r="A622" s="418" t="s">
        <v>1616</v>
      </c>
      <c r="B622" s="419" t="s">
        <v>1431</v>
      </c>
      <c r="C622" s="419" t="s">
        <v>1432</v>
      </c>
      <c r="D622" s="419" t="s">
        <v>1451</v>
      </c>
      <c r="E622" s="419" t="s">
        <v>1452</v>
      </c>
      <c r="F622" s="422">
        <v>61</v>
      </c>
      <c r="G622" s="422">
        <v>2379</v>
      </c>
      <c r="H622" s="422">
        <v>1</v>
      </c>
      <c r="I622" s="422">
        <v>39</v>
      </c>
      <c r="J622" s="422">
        <v>44</v>
      </c>
      <c r="K622" s="422">
        <v>1716</v>
      </c>
      <c r="L622" s="422">
        <v>0.72131147540983609</v>
      </c>
      <c r="M622" s="422">
        <v>39</v>
      </c>
      <c r="N622" s="422">
        <v>84</v>
      </c>
      <c r="O622" s="422">
        <v>3326</v>
      </c>
      <c r="P622" s="443">
        <v>1.3980664144598571</v>
      </c>
      <c r="Q622" s="423">
        <v>39.595238095238095</v>
      </c>
    </row>
    <row r="623" spans="1:17" ht="14.4" customHeight="1" x14ac:dyDescent="0.3">
      <c r="A623" s="418" t="s">
        <v>1616</v>
      </c>
      <c r="B623" s="419" t="s">
        <v>1431</v>
      </c>
      <c r="C623" s="419" t="s">
        <v>1432</v>
      </c>
      <c r="D623" s="419" t="s">
        <v>1453</v>
      </c>
      <c r="E623" s="419" t="s">
        <v>1454</v>
      </c>
      <c r="F623" s="422">
        <v>1</v>
      </c>
      <c r="G623" s="422">
        <v>404</v>
      </c>
      <c r="H623" s="422">
        <v>1</v>
      </c>
      <c r="I623" s="422">
        <v>404</v>
      </c>
      <c r="J623" s="422"/>
      <c r="K623" s="422"/>
      <c r="L623" s="422"/>
      <c r="M623" s="422"/>
      <c r="N623" s="422"/>
      <c r="O623" s="422"/>
      <c r="P623" s="443"/>
      <c r="Q623" s="423"/>
    </row>
    <row r="624" spans="1:17" ht="14.4" customHeight="1" x14ac:dyDescent="0.3">
      <c r="A624" s="418" t="s">
        <v>1616</v>
      </c>
      <c r="B624" s="419" t="s">
        <v>1431</v>
      </c>
      <c r="C624" s="419" t="s">
        <v>1432</v>
      </c>
      <c r="D624" s="419" t="s">
        <v>1455</v>
      </c>
      <c r="E624" s="419" t="s">
        <v>1456</v>
      </c>
      <c r="F624" s="422">
        <v>9</v>
      </c>
      <c r="G624" s="422">
        <v>3438</v>
      </c>
      <c r="H624" s="422">
        <v>1</v>
      </c>
      <c r="I624" s="422">
        <v>382</v>
      </c>
      <c r="J624" s="422">
        <v>2</v>
      </c>
      <c r="K624" s="422">
        <v>764</v>
      </c>
      <c r="L624" s="422">
        <v>0.22222222222222221</v>
      </c>
      <c r="M624" s="422">
        <v>382</v>
      </c>
      <c r="N624" s="422">
        <v>11</v>
      </c>
      <c r="O624" s="422">
        <v>4210</v>
      </c>
      <c r="P624" s="443">
        <v>1.2245491564863293</v>
      </c>
      <c r="Q624" s="423">
        <v>382.72727272727275</v>
      </c>
    </row>
    <row r="625" spans="1:17" ht="14.4" customHeight="1" x14ac:dyDescent="0.3">
      <c r="A625" s="418" t="s">
        <v>1616</v>
      </c>
      <c r="B625" s="419" t="s">
        <v>1431</v>
      </c>
      <c r="C625" s="419" t="s">
        <v>1432</v>
      </c>
      <c r="D625" s="419" t="s">
        <v>1457</v>
      </c>
      <c r="E625" s="419" t="s">
        <v>1458</v>
      </c>
      <c r="F625" s="422"/>
      <c r="G625" s="422"/>
      <c r="H625" s="422"/>
      <c r="I625" s="422"/>
      <c r="J625" s="422"/>
      <c r="K625" s="422"/>
      <c r="L625" s="422"/>
      <c r="M625" s="422"/>
      <c r="N625" s="422">
        <v>11</v>
      </c>
      <c r="O625" s="422">
        <v>407</v>
      </c>
      <c r="P625" s="443"/>
      <c r="Q625" s="423">
        <v>37</v>
      </c>
    </row>
    <row r="626" spans="1:17" ht="14.4" customHeight="1" x14ac:dyDescent="0.3">
      <c r="A626" s="418" t="s">
        <v>1616</v>
      </c>
      <c r="B626" s="419" t="s">
        <v>1431</v>
      </c>
      <c r="C626" s="419" t="s">
        <v>1432</v>
      </c>
      <c r="D626" s="419" t="s">
        <v>1461</v>
      </c>
      <c r="E626" s="419" t="s">
        <v>1462</v>
      </c>
      <c r="F626" s="422">
        <v>3</v>
      </c>
      <c r="G626" s="422">
        <v>1332</v>
      </c>
      <c r="H626" s="422">
        <v>1</v>
      </c>
      <c r="I626" s="422">
        <v>444</v>
      </c>
      <c r="J626" s="422"/>
      <c r="K626" s="422"/>
      <c r="L626" s="422"/>
      <c r="M626" s="422"/>
      <c r="N626" s="422">
        <v>3</v>
      </c>
      <c r="O626" s="422">
        <v>1335</v>
      </c>
      <c r="P626" s="443">
        <v>1.0022522522522523</v>
      </c>
      <c r="Q626" s="423">
        <v>445</v>
      </c>
    </row>
    <row r="627" spans="1:17" ht="14.4" customHeight="1" x14ac:dyDescent="0.3">
      <c r="A627" s="418" t="s">
        <v>1616</v>
      </c>
      <c r="B627" s="419" t="s">
        <v>1431</v>
      </c>
      <c r="C627" s="419" t="s">
        <v>1432</v>
      </c>
      <c r="D627" s="419" t="s">
        <v>1463</v>
      </c>
      <c r="E627" s="419" t="s">
        <v>1464</v>
      </c>
      <c r="F627" s="422">
        <v>3</v>
      </c>
      <c r="G627" s="422">
        <v>120</v>
      </c>
      <c r="H627" s="422">
        <v>1</v>
      </c>
      <c r="I627" s="422">
        <v>40</v>
      </c>
      <c r="J627" s="422"/>
      <c r="K627" s="422"/>
      <c r="L627" s="422"/>
      <c r="M627" s="422"/>
      <c r="N627" s="422">
        <v>1</v>
      </c>
      <c r="O627" s="422">
        <v>41</v>
      </c>
      <c r="P627" s="443">
        <v>0.34166666666666667</v>
      </c>
      <c r="Q627" s="423">
        <v>41</v>
      </c>
    </row>
    <row r="628" spans="1:17" ht="14.4" customHeight="1" x14ac:dyDescent="0.3">
      <c r="A628" s="418" t="s">
        <v>1616</v>
      </c>
      <c r="B628" s="419" t="s">
        <v>1431</v>
      </c>
      <c r="C628" s="419" t="s">
        <v>1432</v>
      </c>
      <c r="D628" s="419" t="s">
        <v>1465</v>
      </c>
      <c r="E628" s="419" t="s">
        <v>1466</v>
      </c>
      <c r="F628" s="422">
        <v>2</v>
      </c>
      <c r="G628" s="422">
        <v>980</v>
      </c>
      <c r="H628" s="422">
        <v>1</v>
      </c>
      <c r="I628" s="422">
        <v>490</v>
      </c>
      <c r="J628" s="422"/>
      <c r="K628" s="422"/>
      <c r="L628" s="422"/>
      <c r="M628" s="422"/>
      <c r="N628" s="422">
        <v>5</v>
      </c>
      <c r="O628" s="422">
        <v>2453</v>
      </c>
      <c r="P628" s="443">
        <v>2.5030612244897958</v>
      </c>
      <c r="Q628" s="423">
        <v>490.6</v>
      </c>
    </row>
    <row r="629" spans="1:17" ht="14.4" customHeight="1" x14ac:dyDescent="0.3">
      <c r="A629" s="418" t="s">
        <v>1616</v>
      </c>
      <c r="B629" s="419" t="s">
        <v>1431</v>
      </c>
      <c r="C629" s="419" t="s">
        <v>1432</v>
      </c>
      <c r="D629" s="419" t="s">
        <v>1467</v>
      </c>
      <c r="E629" s="419" t="s">
        <v>1468</v>
      </c>
      <c r="F629" s="422">
        <v>19</v>
      </c>
      <c r="G629" s="422">
        <v>589</v>
      </c>
      <c r="H629" s="422">
        <v>1</v>
      </c>
      <c r="I629" s="422">
        <v>31</v>
      </c>
      <c r="J629" s="422">
        <v>6</v>
      </c>
      <c r="K629" s="422">
        <v>186</v>
      </c>
      <c r="L629" s="422">
        <v>0.31578947368421051</v>
      </c>
      <c r="M629" s="422">
        <v>31</v>
      </c>
      <c r="N629" s="422">
        <v>14</v>
      </c>
      <c r="O629" s="422">
        <v>434</v>
      </c>
      <c r="P629" s="443">
        <v>0.73684210526315785</v>
      </c>
      <c r="Q629" s="423">
        <v>31</v>
      </c>
    </row>
    <row r="630" spans="1:17" ht="14.4" customHeight="1" x14ac:dyDescent="0.3">
      <c r="A630" s="418" t="s">
        <v>1616</v>
      </c>
      <c r="B630" s="419" t="s">
        <v>1431</v>
      </c>
      <c r="C630" s="419" t="s">
        <v>1432</v>
      </c>
      <c r="D630" s="419" t="s">
        <v>1471</v>
      </c>
      <c r="E630" s="419" t="s">
        <v>1472</v>
      </c>
      <c r="F630" s="422"/>
      <c r="G630" s="422"/>
      <c r="H630" s="422"/>
      <c r="I630" s="422"/>
      <c r="J630" s="422">
        <v>1</v>
      </c>
      <c r="K630" s="422">
        <v>205</v>
      </c>
      <c r="L630" s="422"/>
      <c r="M630" s="422">
        <v>205</v>
      </c>
      <c r="N630" s="422">
        <v>1</v>
      </c>
      <c r="O630" s="422">
        <v>206</v>
      </c>
      <c r="P630" s="443"/>
      <c r="Q630" s="423">
        <v>206</v>
      </c>
    </row>
    <row r="631" spans="1:17" ht="14.4" customHeight="1" x14ac:dyDescent="0.3">
      <c r="A631" s="418" t="s">
        <v>1616</v>
      </c>
      <c r="B631" s="419" t="s">
        <v>1431</v>
      </c>
      <c r="C631" s="419" t="s">
        <v>1432</v>
      </c>
      <c r="D631" s="419" t="s">
        <v>1473</v>
      </c>
      <c r="E631" s="419" t="s">
        <v>1474</v>
      </c>
      <c r="F631" s="422"/>
      <c r="G631" s="422"/>
      <c r="H631" s="422"/>
      <c r="I631" s="422"/>
      <c r="J631" s="422">
        <v>1</v>
      </c>
      <c r="K631" s="422">
        <v>377</v>
      </c>
      <c r="L631" s="422"/>
      <c r="M631" s="422">
        <v>377</v>
      </c>
      <c r="N631" s="422">
        <v>1</v>
      </c>
      <c r="O631" s="422">
        <v>379</v>
      </c>
      <c r="P631" s="443"/>
      <c r="Q631" s="423">
        <v>379</v>
      </c>
    </row>
    <row r="632" spans="1:17" ht="14.4" customHeight="1" x14ac:dyDescent="0.3">
      <c r="A632" s="418" t="s">
        <v>1616</v>
      </c>
      <c r="B632" s="419" t="s">
        <v>1431</v>
      </c>
      <c r="C632" s="419" t="s">
        <v>1432</v>
      </c>
      <c r="D632" s="419" t="s">
        <v>1485</v>
      </c>
      <c r="E632" s="419" t="s">
        <v>1486</v>
      </c>
      <c r="F632" s="422">
        <v>33</v>
      </c>
      <c r="G632" s="422">
        <v>528</v>
      </c>
      <c r="H632" s="422">
        <v>1</v>
      </c>
      <c r="I632" s="422">
        <v>16</v>
      </c>
      <c r="J632" s="422">
        <v>5</v>
      </c>
      <c r="K632" s="422">
        <v>80</v>
      </c>
      <c r="L632" s="422">
        <v>0.15151515151515152</v>
      </c>
      <c r="M632" s="422">
        <v>16</v>
      </c>
      <c r="N632" s="422">
        <v>27</v>
      </c>
      <c r="O632" s="422">
        <v>432</v>
      </c>
      <c r="P632" s="443">
        <v>0.81818181818181823</v>
      </c>
      <c r="Q632" s="423">
        <v>16</v>
      </c>
    </row>
    <row r="633" spans="1:17" ht="14.4" customHeight="1" x14ac:dyDescent="0.3">
      <c r="A633" s="418" t="s">
        <v>1616</v>
      </c>
      <c r="B633" s="419" t="s">
        <v>1431</v>
      </c>
      <c r="C633" s="419" t="s">
        <v>1432</v>
      </c>
      <c r="D633" s="419" t="s">
        <v>1487</v>
      </c>
      <c r="E633" s="419" t="s">
        <v>1488</v>
      </c>
      <c r="F633" s="422"/>
      <c r="G633" s="422"/>
      <c r="H633" s="422"/>
      <c r="I633" s="422"/>
      <c r="J633" s="422"/>
      <c r="K633" s="422"/>
      <c r="L633" s="422"/>
      <c r="M633" s="422"/>
      <c r="N633" s="422">
        <v>1</v>
      </c>
      <c r="O633" s="422">
        <v>135</v>
      </c>
      <c r="P633" s="443"/>
      <c r="Q633" s="423">
        <v>135</v>
      </c>
    </row>
    <row r="634" spans="1:17" ht="14.4" customHeight="1" x14ac:dyDescent="0.3">
      <c r="A634" s="418" t="s">
        <v>1616</v>
      </c>
      <c r="B634" s="419" t="s">
        <v>1431</v>
      </c>
      <c r="C634" s="419" t="s">
        <v>1432</v>
      </c>
      <c r="D634" s="419" t="s">
        <v>1489</v>
      </c>
      <c r="E634" s="419" t="s">
        <v>1490</v>
      </c>
      <c r="F634" s="422">
        <v>2</v>
      </c>
      <c r="G634" s="422">
        <v>202</v>
      </c>
      <c r="H634" s="422">
        <v>1</v>
      </c>
      <c r="I634" s="422">
        <v>101</v>
      </c>
      <c r="J634" s="422"/>
      <c r="K634" s="422"/>
      <c r="L634" s="422"/>
      <c r="M634" s="422"/>
      <c r="N634" s="422">
        <v>6</v>
      </c>
      <c r="O634" s="422">
        <v>615</v>
      </c>
      <c r="P634" s="443">
        <v>3.0445544554455446</v>
      </c>
      <c r="Q634" s="423">
        <v>102.5</v>
      </c>
    </row>
    <row r="635" spans="1:17" ht="14.4" customHeight="1" x14ac:dyDescent="0.3">
      <c r="A635" s="418" t="s">
        <v>1616</v>
      </c>
      <c r="B635" s="419" t="s">
        <v>1431</v>
      </c>
      <c r="C635" s="419" t="s">
        <v>1432</v>
      </c>
      <c r="D635" s="419" t="s">
        <v>1493</v>
      </c>
      <c r="E635" s="419" t="s">
        <v>1494</v>
      </c>
      <c r="F635" s="422">
        <v>199</v>
      </c>
      <c r="G635" s="422">
        <v>22288</v>
      </c>
      <c r="H635" s="422">
        <v>1</v>
      </c>
      <c r="I635" s="422">
        <v>112</v>
      </c>
      <c r="J635" s="422">
        <v>242</v>
      </c>
      <c r="K635" s="422">
        <v>27346</v>
      </c>
      <c r="L635" s="422">
        <v>1.2269382627422829</v>
      </c>
      <c r="M635" s="422">
        <v>113</v>
      </c>
      <c r="N635" s="422">
        <v>260</v>
      </c>
      <c r="O635" s="422">
        <v>29672</v>
      </c>
      <c r="P635" s="443">
        <v>1.3312993539124192</v>
      </c>
      <c r="Q635" s="423">
        <v>114.12307692307692</v>
      </c>
    </row>
    <row r="636" spans="1:17" ht="14.4" customHeight="1" x14ac:dyDescent="0.3">
      <c r="A636" s="418" t="s">
        <v>1616</v>
      </c>
      <c r="B636" s="419" t="s">
        <v>1431</v>
      </c>
      <c r="C636" s="419" t="s">
        <v>1432</v>
      </c>
      <c r="D636" s="419" t="s">
        <v>1495</v>
      </c>
      <c r="E636" s="419" t="s">
        <v>1496</v>
      </c>
      <c r="F636" s="422">
        <v>71</v>
      </c>
      <c r="G636" s="422">
        <v>5893</v>
      </c>
      <c r="H636" s="422">
        <v>1</v>
      </c>
      <c r="I636" s="422">
        <v>83</v>
      </c>
      <c r="J636" s="422">
        <v>53</v>
      </c>
      <c r="K636" s="422">
        <v>4452</v>
      </c>
      <c r="L636" s="422">
        <v>0.75547259460376714</v>
      </c>
      <c r="M636" s="422">
        <v>84</v>
      </c>
      <c r="N636" s="422">
        <v>98</v>
      </c>
      <c r="O636" s="422">
        <v>8273</v>
      </c>
      <c r="P636" s="443">
        <v>1.4038689971152214</v>
      </c>
      <c r="Q636" s="423">
        <v>84.41836734693878</v>
      </c>
    </row>
    <row r="637" spans="1:17" ht="14.4" customHeight="1" x14ac:dyDescent="0.3">
      <c r="A637" s="418" t="s">
        <v>1616</v>
      </c>
      <c r="B637" s="419" t="s">
        <v>1431</v>
      </c>
      <c r="C637" s="419" t="s">
        <v>1432</v>
      </c>
      <c r="D637" s="419" t="s">
        <v>1499</v>
      </c>
      <c r="E637" s="419" t="s">
        <v>1500</v>
      </c>
      <c r="F637" s="422">
        <v>28</v>
      </c>
      <c r="G637" s="422">
        <v>588</v>
      </c>
      <c r="H637" s="422">
        <v>1</v>
      </c>
      <c r="I637" s="422">
        <v>21</v>
      </c>
      <c r="J637" s="422">
        <v>15</v>
      </c>
      <c r="K637" s="422">
        <v>315</v>
      </c>
      <c r="L637" s="422">
        <v>0.5357142857142857</v>
      </c>
      <c r="M637" s="422">
        <v>21</v>
      </c>
      <c r="N637" s="422">
        <v>44</v>
      </c>
      <c r="O637" s="422">
        <v>924</v>
      </c>
      <c r="P637" s="443">
        <v>1.5714285714285714</v>
      </c>
      <c r="Q637" s="423">
        <v>21</v>
      </c>
    </row>
    <row r="638" spans="1:17" ht="14.4" customHeight="1" x14ac:dyDescent="0.3">
      <c r="A638" s="418" t="s">
        <v>1616</v>
      </c>
      <c r="B638" s="419" t="s">
        <v>1431</v>
      </c>
      <c r="C638" s="419" t="s">
        <v>1432</v>
      </c>
      <c r="D638" s="419" t="s">
        <v>1501</v>
      </c>
      <c r="E638" s="419" t="s">
        <v>1502</v>
      </c>
      <c r="F638" s="422">
        <v>35</v>
      </c>
      <c r="G638" s="422">
        <v>17010</v>
      </c>
      <c r="H638" s="422">
        <v>1</v>
      </c>
      <c r="I638" s="422">
        <v>486</v>
      </c>
      <c r="J638" s="422">
        <v>2</v>
      </c>
      <c r="K638" s="422">
        <v>972</v>
      </c>
      <c r="L638" s="422">
        <v>5.7142857142857141E-2</v>
      </c>
      <c r="M638" s="422">
        <v>486</v>
      </c>
      <c r="N638" s="422">
        <v>7</v>
      </c>
      <c r="O638" s="422">
        <v>3404</v>
      </c>
      <c r="P638" s="443">
        <v>0.20011757789535567</v>
      </c>
      <c r="Q638" s="423">
        <v>486.28571428571428</v>
      </c>
    </row>
    <row r="639" spans="1:17" ht="14.4" customHeight="1" x14ac:dyDescent="0.3">
      <c r="A639" s="418" t="s">
        <v>1616</v>
      </c>
      <c r="B639" s="419" t="s">
        <v>1431</v>
      </c>
      <c r="C639" s="419" t="s">
        <v>1432</v>
      </c>
      <c r="D639" s="419" t="s">
        <v>1509</v>
      </c>
      <c r="E639" s="419" t="s">
        <v>1510</v>
      </c>
      <c r="F639" s="422">
        <v>43</v>
      </c>
      <c r="G639" s="422">
        <v>1720</v>
      </c>
      <c r="H639" s="422">
        <v>1</v>
      </c>
      <c r="I639" s="422">
        <v>40</v>
      </c>
      <c r="J639" s="422">
        <v>40</v>
      </c>
      <c r="K639" s="422">
        <v>1600</v>
      </c>
      <c r="L639" s="422">
        <v>0.93023255813953487</v>
      </c>
      <c r="M639" s="422">
        <v>40</v>
      </c>
      <c r="N639" s="422">
        <v>61</v>
      </c>
      <c r="O639" s="422">
        <v>2478</v>
      </c>
      <c r="P639" s="443">
        <v>1.4406976744186046</v>
      </c>
      <c r="Q639" s="423">
        <v>40.622950819672134</v>
      </c>
    </row>
    <row r="640" spans="1:17" ht="14.4" customHeight="1" x14ac:dyDescent="0.3">
      <c r="A640" s="418" t="s">
        <v>1616</v>
      </c>
      <c r="B640" s="419" t="s">
        <v>1431</v>
      </c>
      <c r="C640" s="419" t="s">
        <v>1432</v>
      </c>
      <c r="D640" s="419" t="s">
        <v>1523</v>
      </c>
      <c r="E640" s="419" t="s">
        <v>1524</v>
      </c>
      <c r="F640" s="422"/>
      <c r="G640" s="422"/>
      <c r="H640" s="422"/>
      <c r="I640" s="422"/>
      <c r="J640" s="422"/>
      <c r="K640" s="422"/>
      <c r="L640" s="422"/>
      <c r="M640" s="422"/>
      <c r="N640" s="422">
        <v>3</v>
      </c>
      <c r="O640" s="422">
        <v>1818</v>
      </c>
      <c r="P640" s="443"/>
      <c r="Q640" s="423">
        <v>606</v>
      </c>
    </row>
    <row r="641" spans="1:17" ht="14.4" customHeight="1" x14ac:dyDescent="0.3">
      <c r="A641" s="418" t="s">
        <v>1616</v>
      </c>
      <c r="B641" s="419" t="s">
        <v>1431</v>
      </c>
      <c r="C641" s="419" t="s">
        <v>1432</v>
      </c>
      <c r="D641" s="419" t="s">
        <v>1525</v>
      </c>
      <c r="E641" s="419" t="s">
        <v>1526</v>
      </c>
      <c r="F641" s="422">
        <v>1</v>
      </c>
      <c r="G641" s="422">
        <v>961</v>
      </c>
      <c r="H641" s="422">
        <v>1</v>
      </c>
      <c r="I641" s="422">
        <v>961</v>
      </c>
      <c r="J641" s="422">
        <v>1</v>
      </c>
      <c r="K641" s="422">
        <v>961</v>
      </c>
      <c r="L641" s="422">
        <v>1</v>
      </c>
      <c r="M641" s="422">
        <v>961</v>
      </c>
      <c r="N641" s="422"/>
      <c r="O641" s="422"/>
      <c r="P641" s="443"/>
      <c r="Q641" s="423"/>
    </row>
    <row r="642" spans="1:17" ht="14.4" customHeight="1" x14ac:dyDescent="0.3">
      <c r="A642" s="418" t="s">
        <v>1616</v>
      </c>
      <c r="B642" s="419" t="s">
        <v>1431</v>
      </c>
      <c r="C642" s="419" t="s">
        <v>1432</v>
      </c>
      <c r="D642" s="419" t="s">
        <v>1529</v>
      </c>
      <c r="E642" s="419" t="s">
        <v>1530</v>
      </c>
      <c r="F642" s="422"/>
      <c r="G642" s="422"/>
      <c r="H642" s="422"/>
      <c r="I642" s="422"/>
      <c r="J642" s="422"/>
      <c r="K642" s="422"/>
      <c r="L642" s="422"/>
      <c r="M642" s="422"/>
      <c r="N642" s="422">
        <v>3</v>
      </c>
      <c r="O642" s="422">
        <v>1520</v>
      </c>
      <c r="P642" s="443"/>
      <c r="Q642" s="423">
        <v>506.66666666666669</v>
      </c>
    </row>
    <row r="643" spans="1:17" ht="14.4" customHeight="1" x14ac:dyDescent="0.3">
      <c r="A643" s="418" t="s">
        <v>1617</v>
      </c>
      <c r="B643" s="419" t="s">
        <v>1431</v>
      </c>
      <c r="C643" s="419" t="s">
        <v>1432</v>
      </c>
      <c r="D643" s="419" t="s">
        <v>1433</v>
      </c>
      <c r="E643" s="419" t="s">
        <v>1434</v>
      </c>
      <c r="F643" s="422">
        <v>797</v>
      </c>
      <c r="G643" s="422">
        <v>125926</v>
      </c>
      <c r="H643" s="422">
        <v>1</v>
      </c>
      <c r="I643" s="422">
        <v>158</v>
      </c>
      <c r="J643" s="422">
        <v>657</v>
      </c>
      <c r="K643" s="422">
        <v>104463</v>
      </c>
      <c r="L643" s="422">
        <v>0.82955862967139427</v>
      </c>
      <c r="M643" s="422">
        <v>159</v>
      </c>
      <c r="N643" s="422">
        <v>817</v>
      </c>
      <c r="O643" s="422">
        <v>130431</v>
      </c>
      <c r="P643" s="443">
        <v>1.0357749789558948</v>
      </c>
      <c r="Q643" s="423">
        <v>159.64626682986537</v>
      </c>
    </row>
    <row r="644" spans="1:17" ht="14.4" customHeight="1" x14ac:dyDescent="0.3">
      <c r="A644" s="418" t="s">
        <v>1617</v>
      </c>
      <c r="B644" s="419" t="s">
        <v>1431</v>
      </c>
      <c r="C644" s="419" t="s">
        <v>1432</v>
      </c>
      <c r="D644" s="419" t="s">
        <v>1447</v>
      </c>
      <c r="E644" s="419" t="s">
        <v>1448</v>
      </c>
      <c r="F644" s="422">
        <v>40</v>
      </c>
      <c r="G644" s="422">
        <v>46560</v>
      </c>
      <c r="H644" s="422">
        <v>1</v>
      </c>
      <c r="I644" s="422">
        <v>1164</v>
      </c>
      <c r="J644" s="422">
        <v>31</v>
      </c>
      <c r="K644" s="422">
        <v>36115</v>
      </c>
      <c r="L644" s="422">
        <v>0.77566580756013748</v>
      </c>
      <c r="M644" s="422">
        <v>1165</v>
      </c>
      <c r="N644" s="422">
        <v>48</v>
      </c>
      <c r="O644" s="422">
        <v>55980</v>
      </c>
      <c r="P644" s="443">
        <v>1.2023195876288659</v>
      </c>
      <c r="Q644" s="423">
        <v>1166.25</v>
      </c>
    </row>
    <row r="645" spans="1:17" ht="14.4" customHeight="1" x14ac:dyDescent="0.3">
      <c r="A645" s="418" t="s">
        <v>1617</v>
      </c>
      <c r="B645" s="419" t="s">
        <v>1431</v>
      </c>
      <c r="C645" s="419" t="s">
        <v>1432</v>
      </c>
      <c r="D645" s="419" t="s">
        <v>1451</v>
      </c>
      <c r="E645" s="419" t="s">
        <v>1452</v>
      </c>
      <c r="F645" s="422">
        <v>2885</v>
      </c>
      <c r="G645" s="422">
        <v>112515</v>
      </c>
      <c r="H645" s="422">
        <v>1</v>
      </c>
      <c r="I645" s="422">
        <v>39</v>
      </c>
      <c r="J645" s="422">
        <v>2962</v>
      </c>
      <c r="K645" s="422">
        <v>115518</v>
      </c>
      <c r="L645" s="422">
        <v>1.0266897746967072</v>
      </c>
      <c r="M645" s="422">
        <v>39</v>
      </c>
      <c r="N645" s="422">
        <v>3474</v>
      </c>
      <c r="O645" s="422">
        <v>137703</v>
      </c>
      <c r="P645" s="443">
        <v>1.2238634848686842</v>
      </c>
      <c r="Q645" s="423">
        <v>39.638169257340245</v>
      </c>
    </row>
    <row r="646" spans="1:17" ht="14.4" customHeight="1" x14ac:dyDescent="0.3">
      <c r="A646" s="418" t="s">
        <v>1617</v>
      </c>
      <c r="B646" s="419" t="s">
        <v>1431</v>
      </c>
      <c r="C646" s="419" t="s">
        <v>1432</v>
      </c>
      <c r="D646" s="419" t="s">
        <v>1455</v>
      </c>
      <c r="E646" s="419" t="s">
        <v>1456</v>
      </c>
      <c r="F646" s="422">
        <v>225</v>
      </c>
      <c r="G646" s="422">
        <v>85950</v>
      </c>
      <c r="H646" s="422">
        <v>1</v>
      </c>
      <c r="I646" s="422">
        <v>382</v>
      </c>
      <c r="J646" s="422">
        <v>183</v>
      </c>
      <c r="K646" s="422">
        <v>69906</v>
      </c>
      <c r="L646" s="422">
        <v>0.81333333333333335</v>
      </c>
      <c r="M646" s="422">
        <v>382</v>
      </c>
      <c r="N646" s="422">
        <v>192</v>
      </c>
      <c r="O646" s="422">
        <v>73444</v>
      </c>
      <c r="P646" s="443">
        <v>0.8544968004653869</v>
      </c>
      <c r="Q646" s="423">
        <v>382.52083333333331</v>
      </c>
    </row>
    <row r="647" spans="1:17" ht="14.4" customHeight="1" x14ac:dyDescent="0.3">
      <c r="A647" s="418" t="s">
        <v>1617</v>
      </c>
      <c r="B647" s="419" t="s">
        <v>1431</v>
      </c>
      <c r="C647" s="419" t="s">
        <v>1432</v>
      </c>
      <c r="D647" s="419" t="s">
        <v>1457</v>
      </c>
      <c r="E647" s="419" t="s">
        <v>1458</v>
      </c>
      <c r="F647" s="422">
        <v>9</v>
      </c>
      <c r="G647" s="422">
        <v>324</v>
      </c>
      <c r="H647" s="422">
        <v>1</v>
      </c>
      <c r="I647" s="422">
        <v>36</v>
      </c>
      <c r="J647" s="422">
        <v>7</v>
      </c>
      <c r="K647" s="422">
        <v>259</v>
      </c>
      <c r="L647" s="422">
        <v>0.79938271604938271</v>
      </c>
      <c r="M647" s="422">
        <v>37</v>
      </c>
      <c r="N647" s="422">
        <v>2</v>
      </c>
      <c r="O647" s="422">
        <v>74</v>
      </c>
      <c r="P647" s="443">
        <v>0.22839506172839505</v>
      </c>
      <c r="Q647" s="423">
        <v>37</v>
      </c>
    </row>
    <row r="648" spans="1:17" ht="14.4" customHeight="1" x14ac:dyDescent="0.3">
      <c r="A648" s="418" t="s">
        <v>1617</v>
      </c>
      <c r="B648" s="419" t="s">
        <v>1431</v>
      </c>
      <c r="C648" s="419" t="s">
        <v>1432</v>
      </c>
      <c r="D648" s="419" t="s">
        <v>1461</v>
      </c>
      <c r="E648" s="419" t="s">
        <v>1462</v>
      </c>
      <c r="F648" s="422">
        <v>330</v>
      </c>
      <c r="G648" s="422">
        <v>146520</v>
      </c>
      <c r="H648" s="422">
        <v>1</v>
      </c>
      <c r="I648" s="422">
        <v>444</v>
      </c>
      <c r="J648" s="422">
        <v>262</v>
      </c>
      <c r="K648" s="422">
        <v>116328</v>
      </c>
      <c r="L648" s="422">
        <v>0.79393939393939394</v>
      </c>
      <c r="M648" s="422">
        <v>444</v>
      </c>
      <c r="N648" s="422">
        <v>318</v>
      </c>
      <c r="O648" s="422">
        <v>141367</v>
      </c>
      <c r="P648" s="443">
        <v>0.96483073983073986</v>
      </c>
      <c r="Q648" s="423">
        <v>444.5503144654088</v>
      </c>
    </row>
    <row r="649" spans="1:17" ht="14.4" customHeight="1" x14ac:dyDescent="0.3">
      <c r="A649" s="418" t="s">
        <v>1617</v>
      </c>
      <c r="B649" s="419" t="s">
        <v>1431</v>
      </c>
      <c r="C649" s="419" t="s">
        <v>1432</v>
      </c>
      <c r="D649" s="419" t="s">
        <v>1463</v>
      </c>
      <c r="E649" s="419" t="s">
        <v>1464</v>
      </c>
      <c r="F649" s="422">
        <v>57</v>
      </c>
      <c r="G649" s="422">
        <v>2280</v>
      </c>
      <c r="H649" s="422">
        <v>1</v>
      </c>
      <c r="I649" s="422">
        <v>40</v>
      </c>
      <c r="J649" s="422">
        <v>38</v>
      </c>
      <c r="K649" s="422">
        <v>1558</v>
      </c>
      <c r="L649" s="422">
        <v>0.68333333333333335</v>
      </c>
      <c r="M649" s="422">
        <v>41</v>
      </c>
      <c r="N649" s="422">
        <v>56</v>
      </c>
      <c r="O649" s="422">
        <v>2296</v>
      </c>
      <c r="P649" s="443">
        <v>1.0070175438596491</v>
      </c>
      <c r="Q649" s="423">
        <v>41</v>
      </c>
    </row>
    <row r="650" spans="1:17" ht="14.4" customHeight="1" x14ac:dyDescent="0.3">
      <c r="A650" s="418" t="s">
        <v>1617</v>
      </c>
      <c r="B650" s="419" t="s">
        <v>1431</v>
      </c>
      <c r="C650" s="419" t="s">
        <v>1432</v>
      </c>
      <c r="D650" s="419" t="s">
        <v>1465</v>
      </c>
      <c r="E650" s="419" t="s">
        <v>1466</v>
      </c>
      <c r="F650" s="422">
        <v>276</v>
      </c>
      <c r="G650" s="422">
        <v>135240</v>
      </c>
      <c r="H650" s="422">
        <v>1</v>
      </c>
      <c r="I650" s="422">
        <v>490</v>
      </c>
      <c r="J650" s="422">
        <v>148</v>
      </c>
      <c r="K650" s="422">
        <v>72520</v>
      </c>
      <c r="L650" s="422">
        <v>0.53623188405797106</v>
      </c>
      <c r="M650" s="422">
        <v>490</v>
      </c>
      <c r="N650" s="422">
        <v>143</v>
      </c>
      <c r="O650" s="422">
        <v>70158</v>
      </c>
      <c r="P650" s="443">
        <v>0.51876663708961845</v>
      </c>
      <c r="Q650" s="423">
        <v>490.61538461538464</v>
      </c>
    </row>
    <row r="651" spans="1:17" ht="14.4" customHeight="1" x14ac:dyDescent="0.3">
      <c r="A651" s="418" t="s">
        <v>1617</v>
      </c>
      <c r="B651" s="419" t="s">
        <v>1431</v>
      </c>
      <c r="C651" s="419" t="s">
        <v>1432</v>
      </c>
      <c r="D651" s="419" t="s">
        <v>1467</v>
      </c>
      <c r="E651" s="419" t="s">
        <v>1468</v>
      </c>
      <c r="F651" s="422">
        <v>375</v>
      </c>
      <c r="G651" s="422">
        <v>11625</v>
      </c>
      <c r="H651" s="422">
        <v>1</v>
      </c>
      <c r="I651" s="422">
        <v>31</v>
      </c>
      <c r="J651" s="422">
        <v>424</v>
      </c>
      <c r="K651" s="422">
        <v>13144</v>
      </c>
      <c r="L651" s="422">
        <v>1.1306666666666667</v>
      </c>
      <c r="M651" s="422">
        <v>31</v>
      </c>
      <c r="N651" s="422">
        <v>377</v>
      </c>
      <c r="O651" s="422">
        <v>11687</v>
      </c>
      <c r="P651" s="443">
        <v>1.0053333333333334</v>
      </c>
      <c r="Q651" s="423">
        <v>31</v>
      </c>
    </row>
    <row r="652" spans="1:17" ht="14.4" customHeight="1" x14ac:dyDescent="0.3">
      <c r="A652" s="418" t="s">
        <v>1617</v>
      </c>
      <c r="B652" s="419" t="s">
        <v>1431</v>
      </c>
      <c r="C652" s="419" t="s">
        <v>1432</v>
      </c>
      <c r="D652" s="419" t="s">
        <v>1471</v>
      </c>
      <c r="E652" s="419" t="s">
        <v>1472</v>
      </c>
      <c r="F652" s="422">
        <v>15</v>
      </c>
      <c r="G652" s="422">
        <v>3060</v>
      </c>
      <c r="H652" s="422">
        <v>1</v>
      </c>
      <c r="I652" s="422">
        <v>204</v>
      </c>
      <c r="J652" s="422">
        <v>5</v>
      </c>
      <c r="K652" s="422">
        <v>1025</v>
      </c>
      <c r="L652" s="422">
        <v>0.33496732026143788</v>
      </c>
      <c r="M652" s="422">
        <v>205</v>
      </c>
      <c r="N652" s="422">
        <v>9</v>
      </c>
      <c r="O652" s="422">
        <v>1849</v>
      </c>
      <c r="P652" s="443">
        <v>0.60424836601307186</v>
      </c>
      <c r="Q652" s="423">
        <v>205.44444444444446</v>
      </c>
    </row>
    <row r="653" spans="1:17" ht="14.4" customHeight="1" x14ac:dyDescent="0.3">
      <c r="A653" s="418" t="s">
        <v>1617</v>
      </c>
      <c r="B653" s="419" t="s">
        <v>1431</v>
      </c>
      <c r="C653" s="419" t="s">
        <v>1432</v>
      </c>
      <c r="D653" s="419" t="s">
        <v>1473</v>
      </c>
      <c r="E653" s="419" t="s">
        <v>1474</v>
      </c>
      <c r="F653" s="422">
        <v>13</v>
      </c>
      <c r="G653" s="422">
        <v>4888</v>
      </c>
      <c r="H653" s="422">
        <v>1</v>
      </c>
      <c r="I653" s="422">
        <v>376</v>
      </c>
      <c r="J653" s="422">
        <v>5</v>
      </c>
      <c r="K653" s="422">
        <v>1885</v>
      </c>
      <c r="L653" s="422">
        <v>0.38563829787234044</v>
      </c>
      <c r="M653" s="422">
        <v>377</v>
      </c>
      <c r="N653" s="422">
        <v>9</v>
      </c>
      <c r="O653" s="422">
        <v>3401</v>
      </c>
      <c r="P653" s="443">
        <v>0.69578559738134205</v>
      </c>
      <c r="Q653" s="423">
        <v>377.88888888888891</v>
      </c>
    </row>
    <row r="654" spans="1:17" ht="14.4" customHeight="1" x14ac:dyDescent="0.3">
      <c r="A654" s="418" t="s">
        <v>1617</v>
      </c>
      <c r="B654" s="419" t="s">
        <v>1431</v>
      </c>
      <c r="C654" s="419" t="s">
        <v>1432</v>
      </c>
      <c r="D654" s="419" t="s">
        <v>1475</v>
      </c>
      <c r="E654" s="419" t="s">
        <v>1476</v>
      </c>
      <c r="F654" s="422"/>
      <c r="G654" s="422"/>
      <c r="H654" s="422"/>
      <c r="I654" s="422"/>
      <c r="J654" s="422">
        <v>1</v>
      </c>
      <c r="K654" s="422">
        <v>231</v>
      </c>
      <c r="L654" s="422"/>
      <c r="M654" s="422">
        <v>231</v>
      </c>
      <c r="N654" s="422">
        <v>1</v>
      </c>
      <c r="O654" s="422">
        <v>231</v>
      </c>
      <c r="P654" s="443"/>
      <c r="Q654" s="423">
        <v>231</v>
      </c>
    </row>
    <row r="655" spans="1:17" ht="14.4" customHeight="1" x14ac:dyDescent="0.3">
      <c r="A655" s="418" t="s">
        <v>1617</v>
      </c>
      <c r="B655" s="419" t="s">
        <v>1431</v>
      </c>
      <c r="C655" s="419" t="s">
        <v>1432</v>
      </c>
      <c r="D655" s="419" t="s">
        <v>1477</v>
      </c>
      <c r="E655" s="419" t="s">
        <v>1478</v>
      </c>
      <c r="F655" s="422">
        <v>4</v>
      </c>
      <c r="G655" s="422">
        <v>512</v>
      </c>
      <c r="H655" s="422">
        <v>1</v>
      </c>
      <c r="I655" s="422">
        <v>128</v>
      </c>
      <c r="J655" s="422">
        <v>6</v>
      </c>
      <c r="K655" s="422">
        <v>774</v>
      </c>
      <c r="L655" s="422">
        <v>1.51171875</v>
      </c>
      <c r="M655" s="422">
        <v>129</v>
      </c>
      <c r="N655" s="422">
        <v>2</v>
      </c>
      <c r="O655" s="422">
        <v>260</v>
      </c>
      <c r="P655" s="443">
        <v>0.5078125</v>
      </c>
      <c r="Q655" s="423">
        <v>130</v>
      </c>
    </row>
    <row r="656" spans="1:17" ht="14.4" customHeight="1" x14ac:dyDescent="0.3">
      <c r="A656" s="418" t="s">
        <v>1617</v>
      </c>
      <c r="B656" s="419" t="s">
        <v>1431</v>
      </c>
      <c r="C656" s="419" t="s">
        <v>1432</v>
      </c>
      <c r="D656" s="419" t="s">
        <v>1485</v>
      </c>
      <c r="E656" s="419" t="s">
        <v>1486</v>
      </c>
      <c r="F656" s="422">
        <v>1207</v>
      </c>
      <c r="G656" s="422">
        <v>19312</v>
      </c>
      <c r="H656" s="422">
        <v>1</v>
      </c>
      <c r="I656" s="422">
        <v>16</v>
      </c>
      <c r="J656" s="422">
        <v>860</v>
      </c>
      <c r="K656" s="422">
        <v>13760</v>
      </c>
      <c r="L656" s="422">
        <v>0.71251035625517811</v>
      </c>
      <c r="M656" s="422">
        <v>16</v>
      </c>
      <c r="N656" s="422">
        <v>951</v>
      </c>
      <c r="O656" s="422">
        <v>15216</v>
      </c>
      <c r="P656" s="443">
        <v>0.78790389395194693</v>
      </c>
      <c r="Q656" s="423">
        <v>16</v>
      </c>
    </row>
    <row r="657" spans="1:17" ht="14.4" customHeight="1" x14ac:dyDescent="0.3">
      <c r="A657" s="418" t="s">
        <v>1617</v>
      </c>
      <c r="B657" s="419" t="s">
        <v>1431</v>
      </c>
      <c r="C657" s="419" t="s">
        <v>1432</v>
      </c>
      <c r="D657" s="419" t="s">
        <v>1487</v>
      </c>
      <c r="E657" s="419" t="s">
        <v>1488</v>
      </c>
      <c r="F657" s="422">
        <v>2238</v>
      </c>
      <c r="G657" s="422">
        <v>293178</v>
      </c>
      <c r="H657" s="422">
        <v>1</v>
      </c>
      <c r="I657" s="422">
        <v>131</v>
      </c>
      <c r="J657" s="422">
        <v>2452</v>
      </c>
      <c r="K657" s="422">
        <v>326116</v>
      </c>
      <c r="L657" s="422">
        <v>1.1123481298051012</v>
      </c>
      <c r="M657" s="422">
        <v>133</v>
      </c>
      <c r="N657" s="422">
        <v>2876</v>
      </c>
      <c r="O657" s="422">
        <v>386016</v>
      </c>
      <c r="P657" s="443">
        <v>1.3166608681415386</v>
      </c>
      <c r="Q657" s="423">
        <v>134.21974965229487</v>
      </c>
    </row>
    <row r="658" spans="1:17" ht="14.4" customHeight="1" x14ac:dyDescent="0.3">
      <c r="A658" s="418" t="s">
        <v>1617</v>
      </c>
      <c r="B658" s="419" t="s">
        <v>1431</v>
      </c>
      <c r="C658" s="419" t="s">
        <v>1432</v>
      </c>
      <c r="D658" s="419" t="s">
        <v>1489</v>
      </c>
      <c r="E658" s="419" t="s">
        <v>1490</v>
      </c>
      <c r="F658" s="422">
        <v>454</v>
      </c>
      <c r="G658" s="422">
        <v>45854</v>
      </c>
      <c r="H658" s="422">
        <v>1</v>
      </c>
      <c r="I658" s="422">
        <v>101</v>
      </c>
      <c r="J658" s="422">
        <v>553</v>
      </c>
      <c r="K658" s="422">
        <v>56406</v>
      </c>
      <c r="L658" s="422">
        <v>1.2301216905831551</v>
      </c>
      <c r="M658" s="422">
        <v>102</v>
      </c>
      <c r="N658" s="422">
        <v>521</v>
      </c>
      <c r="O658" s="422">
        <v>53476</v>
      </c>
      <c r="P658" s="443">
        <v>1.1662232302525406</v>
      </c>
      <c r="Q658" s="423">
        <v>102.64107485604606</v>
      </c>
    </row>
    <row r="659" spans="1:17" ht="14.4" customHeight="1" x14ac:dyDescent="0.3">
      <c r="A659" s="418" t="s">
        <v>1617</v>
      </c>
      <c r="B659" s="419" t="s">
        <v>1431</v>
      </c>
      <c r="C659" s="419" t="s">
        <v>1432</v>
      </c>
      <c r="D659" s="419" t="s">
        <v>1493</v>
      </c>
      <c r="E659" s="419" t="s">
        <v>1494</v>
      </c>
      <c r="F659" s="422">
        <v>790</v>
      </c>
      <c r="G659" s="422">
        <v>88480</v>
      </c>
      <c r="H659" s="422">
        <v>1</v>
      </c>
      <c r="I659" s="422">
        <v>112</v>
      </c>
      <c r="J659" s="422">
        <v>817</v>
      </c>
      <c r="K659" s="422">
        <v>92321</v>
      </c>
      <c r="L659" s="422">
        <v>1.0434109403254972</v>
      </c>
      <c r="M659" s="422">
        <v>113</v>
      </c>
      <c r="N659" s="422">
        <v>1152</v>
      </c>
      <c r="O659" s="422">
        <v>131780</v>
      </c>
      <c r="P659" s="443">
        <v>1.489376130198915</v>
      </c>
      <c r="Q659" s="423">
        <v>114.39236111111111</v>
      </c>
    </row>
    <row r="660" spans="1:17" ht="14.4" customHeight="1" x14ac:dyDescent="0.3">
      <c r="A660" s="418" t="s">
        <v>1617</v>
      </c>
      <c r="B660" s="419" t="s">
        <v>1431</v>
      </c>
      <c r="C660" s="419" t="s">
        <v>1432</v>
      </c>
      <c r="D660" s="419" t="s">
        <v>1495</v>
      </c>
      <c r="E660" s="419" t="s">
        <v>1496</v>
      </c>
      <c r="F660" s="422">
        <v>99</v>
      </c>
      <c r="G660" s="422">
        <v>8217</v>
      </c>
      <c r="H660" s="422">
        <v>1</v>
      </c>
      <c r="I660" s="422">
        <v>83</v>
      </c>
      <c r="J660" s="422">
        <v>102</v>
      </c>
      <c r="K660" s="422">
        <v>8568</v>
      </c>
      <c r="L660" s="422">
        <v>1.0427163198247535</v>
      </c>
      <c r="M660" s="422">
        <v>84</v>
      </c>
      <c r="N660" s="422">
        <v>152</v>
      </c>
      <c r="O660" s="422">
        <v>12860</v>
      </c>
      <c r="P660" s="443">
        <v>1.5650480710721675</v>
      </c>
      <c r="Q660" s="423">
        <v>84.60526315789474</v>
      </c>
    </row>
    <row r="661" spans="1:17" ht="14.4" customHeight="1" x14ac:dyDescent="0.3">
      <c r="A661" s="418" t="s">
        <v>1617</v>
      </c>
      <c r="B661" s="419" t="s">
        <v>1431</v>
      </c>
      <c r="C661" s="419" t="s">
        <v>1432</v>
      </c>
      <c r="D661" s="419" t="s">
        <v>1497</v>
      </c>
      <c r="E661" s="419" t="s">
        <v>1498</v>
      </c>
      <c r="F661" s="422">
        <v>2</v>
      </c>
      <c r="G661" s="422">
        <v>190</v>
      </c>
      <c r="H661" s="422">
        <v>1</v>
      </c>
      <c r="I661" s="422">
        <v>95</v>
      </c>
      <c r="J661" s="422">
        <v>5</v>
      </c>
      <c r="K661" s="422">
        <v>480</v>
      </c>
      <c r="L661" s="422">
        <v>2.5263157894736841</v>
      </c>
      <c r="M661" s="422">
        <v>96</v>
      </c>
      <c r="N661" s="422">
        <v>5</v>
      </c>
      <c r="O661" s="422">
        <v>483</v>
      </c>
      <c r="P661" s="443">
        <v>2.5421052631578949</v>
      </c>
      <c r="Q661" s="423">
        <v>96.6</v>
      </c>
    </row>
    <row r="662" spans="1:17" ht="14.4" customHeight="1" x14ac:dyDescent="0.3">
      <c r="A662" s="418" t="s">
        <v>1617</v>
      </c>
      <c r="B662" s="419" t="s">
        <v>1431</v>
      </c>
      <c r="C662" s="419" t="s">
        <v>1432</v>
      </c>
      <c r="D662" s="419" t="s">
        <v>1499</v>
      </c>
      <c r="E662" s="419" t="s">
        <v>1500</v>
      </c>
      <c r="F662" s="422">
        <v>125</v>
      </c>
      <c r="G662" s="422">
        <v>2625</v>
      </c>
      <c r="H662" s="422">
        <v>1</v>
      </c>
      <c r="I662" s="422">
        <v>21</v>
      </c>
      <c r="J662" s="422">
        <v>62</v>
      </c>
      <c r="K662" s="422">
        <v>1302</v>
      </c>
      <c r="L662" s="422">
        <v>0.496</v>
      </c>
      <c r="M662" s="422">
        <v>21</v>
      </c>
      <c r="N662" s="422">
        <v>195</v>
      </c>
      <c r="O662" s="422">
        <v>4095</v>
      </c>
      <c r="P662" s="443">
        <v>1.56</v>
      </c>
      <c r="Q662" s="423">
        <v>21</v>
      </c>
    </row>
    <row r="663" spans="1:17" ht="14.4" customHeight="1" x14ac:dyDescent="0.3">
      <c r="A663" s="418" t="s">
        <v>1617</v>
      </c>
      <c r="B663" s="419" t="s">
        <v>1431</v>
      </c>
      <c r="C663" s="419" t="s">
        <v>1432</v>
      </c>
      <c r="D663" s="419" t="s">
        <v>1501</v>
      </c>
      <c r="E663" s="419" t="s">
        <v>1502</v>
      </c>
      <c r="F663" s="422">
        <v>1087</v>
      </c>
      <c r="G663" s="422">
        <v>528282</v>
      </c>
      <c r="H663" s="422">
        <v>1</v>
      </c>
      <c r="I663" s="422">
        <v>486</v>
      </c>
      <c r="J663" s="422">
        <v>792</v>
      </c>
      <c r="K663" s="422">
        <v>384912</v>
      </c>
      <c r="L663" s="422">
        <v>0.72861085556577732</v>
      </c>
      <c r="M663" s="422">
        <v>486</v>
      </c>
      <c r="N663" s="422">
        <v>993</v>
      </c>
      <c r="O663" s="422">
        <v>483151</v>
      </c>
      <c r="P663" s="443">
        <v>0.9145702484657815</v>
      </c>
      <c r="Q663" s="423">
        <v>486.5568982880161</v>
      </c>
    </row>
    <row r="664" spans="1:17" ht="14.4" customHeight="1" x14ac:dyDescent="0.3">
      <c r="A664" s="418" t="s">
        <v>1617</v>
      </c>
      <c r="B664" s="419" t="s">
        <v>1431</v>
      </c>
      <c r="C664" s="419" t="s">
        <v>1432</v>
      </c>
      <c r="D664" s="419" t="s">
        <v>1509</v>
      </c>
      <c r="E664" s="419" t="s">
        <v>1510</v>
      </c>
      <c r="F664" s="422">
        <v>257</v>
      </c>
      <c r="G664" s="422">
        <v>10280</v>
      </c>
      <c r="H664" s="422">
        <v>1</v>
      </c>
      <c r="I664" s="422">
        <v>40</v>
      </c>
      <c r="J664" s="422">
        <v>212</v>
      </c>
      <c r="K664" s="422">
        <v>8480</v>
      </c>
      <c r="L664" s="422">
        <v>0.82490272373540852</v>
      </c>
      <c r="M664" s="422">
        <v>40</v>
      </c>
      <c r="N664" s="422">
        <v>335</v>
      </c>
      <c r="O664" s="422">
        <v>13584</v>
      </c>
      <c r="P664" s="443">
        <v>1.3214007782101167</v>
      </c>
      <c r="Q664" s="423">
        <v>40.549253731343285</v>
      </c>
    </row>
    <row r="665" spans="1:17" ht="14.4" customHeight="1" x14ac:dyDescent="0.3">
      <c r="A665" s="418" t="s">
        <v>1617</v>
      </c>
      <c r="B665" s="419" t="s">
        <v>1431</v>
      </c>
      <c r="C665" s="419" t="s">
        <v>1432</v>
      </c>
      <c r="D665" s="419" t="s">
        <v>1517</v>
      </c>
      <c r="E665" s="419" t="s">
        <v>1518</v>
      </c>
      <c r="F665" s="422">
        <v>3</v>
      </c>
      <c r="G665" s="422">
        <v>642</v>
      </c>
      <c r="H665" s="422">
        <v>1</v>
      </c>
      <c r="I665" s="422">
        <v>214</v>
      </c>
      <c r="J665" s="422">
        <v>1</v>
      </c>
      <c r="K665" s="422">
        <v>215</v>
      </c>
      <c r="L665" s="422">
        <v>0.33489096573208721</v>
      </c>
      <c r="M665" s="422">
        <v>215</v>
      </c>
      <c r="N665" s="422">
        <v>9</v>
      </c>
      <c r="O665" s="422">
        <v>1947</v>
      </c>
      <c r="P665" s="443">
        <v>3.0327102803738319</v>
      </c>
      <c r="Q665" s="423">
        <v>216.33333333333334</v>
      </c>
    </row>
    <row r="666" spans="1:17" ht="14.4" customHeight="1" x14ac:dyDescent="0.3">
      <c r="A666" s="418" t="s">
        <v>1617</v>
      </c>
      <c r="B666" s="419" t="s">
        <v>1431</v>
      </c>
      <c r="C666" s="419" t="s">
        <v>1432</v>
      </c>
      <c r="D666" s="419" t="s">
        <v>1519</v>
      </c>
      <c r="E666" s="419" t="s">
        <v>1520</v>
      </c>
      <c r="F666" s="422">
        <v>12</v>
      </c>
      <c r="G666" s="422">
        <v>9132</v>
      </c>
      <c r="H666" s="422">
        <v>1</v>
      </c>
      <c r="I666" s="422">
        <v>761</v>
      </c>
      <c r="J666" s="422">
        <v>7</v>
      </c>
      <c r="K666" s="422">
        <v>5327</v>
      </c>
      <c r="L666" s="422">
        <v>0.58333333333333337</v>
      </c>
      <c r="M666" s="422">
        <v>761</v>
      </c>
      <c r="N666" s="422">
        <v>17</v>
      </c>
      <c r="O666" s="422">
        <v>12946</v>
      </c>
      <c r="P666" s="443">
        <v>1.4176522120017521</v>
      </c>
      <c r="Q666" s="423">
        <v>761.52941176470586</v>
      </c>
    </row>
    <row r="667" spans="1:17" ht="14.4" customHeight="1" x14ac:dyDescent="0.3">
      <c r="A667" s="418" t="s">
        <v>1617</v>
      </c>
      <c r="B667" s="419" t="s">
        <v>1431</v>
      </c>
      <c r="C667" s="419" t="s">
        <v>1432</v>
      </c>
      <c r="D667" s="419" t="s">
        <v>1521</v>
      </c>
      <c r="E667" s="419" t="s">
        <v>1522</v>
      </c>
      <c r="F667" s="422">
        <v>11</v>
      </c>
      <c r="G667" s="422">
        <v>22143</v>
      </c>
      <c r="H667" s="422">
        <v>1</v>
      </c>
      <c r="I667" s="422">
        <v>2013</v>
      </c>
      <c r="J667" s="422">
        <v>8</v>
      </c>
      <c r="K667" s="422">
        <v>16232</v>
      </c>
      <c r="L667" s="422">
        <v>0.73305333513977333</v>
      </c>
      <c r="M667" s="422">
        <v>2029</v>
      </c>
      <c r="N667" s="422">
        <v>6</v>
      </c>
      <c r="O667" s="422">
        <v>12204</v>
      </c>
      <c r="P667" s="443">
        <v>0.55114483132366887</v>
      </c>
      <c r="Q667" s="423">
        <v>2034</v>
      </c>
    </row>
    <row r="668" spans="1:17" ht="14.4" customHeight="1" x14ac:dyDescent="0.3">
      <c r="A668" s="418" t="s">
        <v>1617</v>
      </c>
      <c r="B668" s="419" t="s">
        <v>1431</v>
      </c>
      <c r="C668" s="419" t="s">
        <v>1432</v>
      </c>
      <c r="D668" s="419" t="s">
        <v>1523</v>
      </c>
      <c r="E668" s="419" t="s">
        <v>1524</v>
      </c>
      <c r="F668" s="422">
        <v>127</v>
      </c>
      <c r="G668" s="422">
        <v>76581</v>
      </c>
      <c r="H668" s="422">
        <v>1</v>
      </c>
      <c r="I668" s="422">
        <v>603</v>
      </c>
      <c r="J668" s="422">
        <v>117</v>
      </c>
      <c r="K668" s="422">
        <v>70668</v>
      </c>
      <c r="L668" s="422">
        <v>0.92278763662004937</v>
      </c>
      <c r="M668" s="422">
        <v>604</v>
      </c>
      <c r="N668" s="422">
        <v>171</v>
      </c>
      <c r="O668" s="422">
        <v>103602</v>
      </c>
      <c r="P668" s="443">
        <v>1.3528420887687547</v>
      </c>
      <c r="Q668" s="423">
        <v>605.85964912280701</v>
      </c>
    </row>
    <row r="669" spans="1:17" ht="14.4" customHeight="1" x14ac:dyDescent="0.3">
      <c r="A669" s="418" t="s">
        <v>1617</v>
      </c>
      <c r="B669" s="419" t="s">
        <v>1431</v>
      </c>
      <c r="C669" s="419" t="s">
        <v>1432</v>
      </c>
      <c r="D669" s="419" t="s">
        <v>1525</v>
      </c>
      <c r="E669" s="419" t="s">
        <v>1526</v>
      </c>
      <c r="F669" s="422">
        <v>22</v>
      </c>
      <c r="G669" s="422">
        <v>21142</v>
      </c>
      <c r="H669" s="422">
        <v>1</v>
      </c>
      <c r="I669" s="422">
        <v>961</v>
      </c>
      <c r="J669" s="422">
        <v>1</v>
      </c>
      <c r="K669" s="422">
        <v>961</v>
      </c>
      <c r="L669" s="422">
        <v>4.5454545454545456E-2</v>
      </c>
      <c r="M669" s="422">
        <v>961</v>
      </c>
      <c r="N669" s="422"/>
      <c r="O669" s="422"/>
      <c r="P669" s="443"/>
      <c r="Q669" s="423"/>
    </row>
    <row r="670" spans="1:17" ht="14.4" customHeight="1" x14ac:dyDescent="0.3">
      <c r="A670" s="418" t="s">
        <v>1617</v>
      </c>
      <c r="B670" s="419" t="s">
        <v>1431</v>
      </c>
      <c r="C670" s="419" t="s">
        <v>1432</v>
      </c>
      <c r="D670" s="419" t="s">
        <v>1527</v>
      </c>
      <c r="E670" s="419" t="s">
        <v>1528</v>
      </c>
      <c r="F670" s="422">
        <v>5</v>
      </c>
      <c r="G670" s="422">
        <v>990</v>
      </c>
      <c r="H670" s="422">
        <v>1</v>
      </c>
      <c r="I670" s="422">
        <v>198</v>
      </c>
      <c r="J670" s="422"/>
      <c r="K670" s="422"/>
      <c r="L670" s="422"/>
      <c r="M670" s="422"/>
      <c r="N670" s="422"/>
      <c r="O670" s="422"/>
      <c r="P670" s="443"/>
      <c r="Q670" s="423"/>
    </row>
    <row r="671" spans="1:17" ht="14.4" customHeight="1" x14ac:dyDescent="0.3">
      <c r="A671" s="418" t="s">
        <v>1617</v>
      </c>
      <c r="B671" s="419" t="s">
        <v>1431</v>
      </c>
      <c r="C671" s="419" t="s">
        <v>1432</v>
      </c>
      <c r="D671" s="419" t="s">
        <v>1529</v>
      </c>
      <c r="E671" s="419" t="s">
        <v>1530</v>
      </c>
      <c r="F671" s="422">
        <v>127</v>
      </c>
      <c r="G671" s="422">
        <v>64135</v>
      </c>
      <c r="H671" s="422">
        <v>1</v>
      </c>
      <c r="I671" s="422">
        <v>505</v>
      </c>
      <c r="J671" s="422">
        <v>190</v>
      </c>
      <c r="K671" s="422">
        <v>96140</v>
      </c>
      <c r="L671" s="422">
        <v>1.4990254931004912</v>
      </c>
      <c r="M671" s="422">
        <v>506</v>
      </c>
      <c r="N671" s="422">
        <v>222</v>
      </c>
      <c r="O671" s="422">
        <v>112596</v>
      </c>
      <c r="P671" s="443">
        <v>1.755609261713573</v>
      </c>
      <c r="Q671" s="423">
        <v>507.18918918918916</v>
      </c>
    </row>
    <row r="672" spans="1:17" ht="14.4" customHeight="1" x14ac:dyDescent="0.3">
      <c r="A672" s="418" t="s">
        <v>1617</v>
      </c>
      <c r="B672" s="419" t="s">
        <v>1431</v>
      </c>
      <c r="C672" s="419" t="s">
        <v>1432</v>
      </c>
      <c r="D672" s="419" t="s">
        <v>1533</v>
      </c>
      <c r="E672" s="419" t="s">
        <v>1534</v>
      </c>
      <c r="F672" s="422">
        <v>3</v>
      </c>
      <c r="G672" s="422">
        <v>1458</v>
      </c>
      <c r="H672" s="422">
        <v>1</v>
      </c>
      <c r="I672" s="422">
        <v>486</v>
      </c>
      <c r="J672" s="422"/>
      <c r="K672" s="422"/>
      <c r="L672" s="422"/>
      <c r="M672" s="422"/>
      <c r="N672" s="422"/>
      <c r="O672" s="422"/>
      <c r="P672" s="443"/>
      <c r="Q672" s="423"/>
    </row>
    <row r="673" spans="1:17" ht="14.4" customHeight="1" x14ac:dyDescent="0.3">
      <c r="A673" s="418" t="s">
        <v>1617</v>
      </c>
      <c r="B673" s="419" t="s">
        <v>1431</v>
      </c>
      <c r="C673" s="419" t="s">
        <v>1432</v>
      </c>
      <c r="D673" s="419" t="s">
        <v>1537</v>
      </c>
      <c r="E673" s="419" t="s">
        <v>1538</v>
      </c>
      <c r="F673" s="422"/>
      <c r="G673" s="422"/>
      <c r="H673" s="422"/>
      <c r="I673" s="422"/>
      <c r="J673" s="422">
        <v>1</v>
      </c>
      <c r="K673" s="422">
        <v>245</v>
      </c>
      <c r="L673" s="422"/>
      <c r="M673" s="422">
        <v>245</v>
      </c>
      <c r="N673" s="422">
        <v>1</v>
      </c>
      <c r="O673" s="422">
        <v>245</v>
      </c>
      <c r="P673" s="443"/>
      <c r="Q673" s="423">
        <v>245</v>
      </c>
    </row>
    <row r="674" spans="1:17" ht="14.4" customHeight="1" x14ac:dyDescent="0.3">
      <c r="A674" s="418" t="s">
        <v>1617</v>
      </c>
      <c r="B674" s="419" t="s">
        <v>1431</v>
      </c>
      <c r="C674" s="419" t="s">
        <v>1432</v>
      </c>
      <c r="D674" s="419" t="s">
        <v>1543</v>
      </c>
      <c r="E674" s="419" t="s">
        <v>1544</v>
      </c>
      <c r="F674" s="422">
        <v>46</v>
      </c>
      <c r="G674" s="422">
        <v>6946</v>
      </c>
      <c r="H674" s="422">
        <v>1</v>
      </c>
      <c r="I674" s="422">
        <v>151</v>
      </c>
      <c r="J674" s="422">
        <v>28</v>
      </c>
      <c r="K674" s="422">
        <v>4256</v>
      </c>
      <c r="L674" s="422">
        <v>0.61272674920817738</v>
      </c>
      <c r="M674" s="422">
        <v>152</v>
      </c>
      <c r="N674" s="422">
        <v>62</v>
      </c>
      <c r="O674" s="422">
        <v>9424</v>
      </c>
      <c r="P674" s="443">
        <v>1.3567520875323928</v>
      </c>
      <c r="Q674" s="423">
        <v>152</v>
      </c>
    </row>
    <row r="675" spans="1:17" ht="14.4" customHeight="1" x14ac:dyDescent="0.3">
      <c r="A675" s="418" t="s">
        <v>1617</v>
      </c>
      <c r="B675" s="419" t="s">
        <v>1431</v>
      </c>
      <c r="C675" s="419" t="s">
        <v>1432</v>
      </c>
      <c r="D675" s="419" t="s">
        <v>1545</v>
      </c>
      <c r="E675" s="419" t="s">
        <v>1546</v>
      </c>
      <c r="F675" s="422"/>
      <c r="G675" s="422"/>
      <c r="H675" s="422"/>
      <c r="I675" s="422"/>
      <c r="J675" s="422">
        <v>2</v>
      </c>
      <c r="K675" s="422">
        <v>54</v>
      </c>
      <c r="L675" s="422"/>
      <c r="M675" s="422">
        <v>27</v>
      </c>
      <c r="N675" s="422"/>
      <c r="O675" s="422"/>
      <c r="P675" s="443"/>
      <c r="Q675" s="423"/>
    </row>
    <row r="676" spans="1:17" ht="14.4" customHeight="1" x14ac:dyDescent="0.3">
      <c r="A676" s="418" t="s">
        <v>1617</v>
      </c>
      <c r="B676" s="419" t="s">
        <v>1431</v>
      </c>
      <c r="C676" s="419" t="s">
        <v>1432</v>
      </c>
      <c r="D676" s="419" t="s">
        <v>1549</v>
      </c>
      <c r="E676" s="419" t="s">
        <v>1550</v>
      </c>
      <c r="F676" s="422">
        <v>5</v>
      </c>
      <c r="G676" s="422">
        <v>1635</v>
      </c>
      <c r="H676" s="422">
        <v>1</v>
      </c>
      <c r="I676" s="422">
        <v>327</v>
      </c>
      <c r="J676" s="422">
        <v>1</v>
      </c>
      <c r="K676" s="422">
        <v>327</v>
      </c>
      <c r="L676" s="422">
        <v>0.2</v>
      </c>
      <c r="M676" s="422">
        <v>327</v>
      </c>
      <c r="N676" s="422">
        <v>3</v>
      </c>
      <c r="O676" s="422">
        <v>983</v>
      </c>
      <c r="P676" s="443">
        <v>0.60122324159021412</v>
      </c>
      <c r="Q676" s="423">
        <v>327.66666666666669</v>
      </c>
    </row>
    <row r="677" spans="1:17" ht="14.4" customHeight="1" x14ac:dyDescent="0.3">
      <c r="A677" s="418" t="s">
        <v>1618</v>
      </c>
      <c r="B677" s="419" t="s">
        <v>1431</v>
      </c>
      <c r="C677" s="419" t="s">
        <v>1432</v>
      </c>
      <c r="D677" s="419" t="s">
        <v>1433</v>
      </c>
      <c r="E677" s="419" t="s">
        <v>1434</v>
      </c>
      <c r="F677" s="422">
        <v>574</v>
      </c>
      <c r="G677" s="422">
        <v>90692</v>
      </c>
      <c r="H677" s="422">
        <v>1</v>
      </c>
      <c r="I677" s="422">
        <v>158</v>
      </c>
      <c r="J677" s="422">
        <v>559</v>
      </c>
      <c r="K677" s="422">
        <v>88881</v>
      </c>
      <c r="L677" s="422">
        <v>0.98003131477969396</v>
      </c>
      <c r="M677" s="422">
        <v>159</v>
      </c>
      <c r="N677" s="422">
        <v>569</v>
      </c>
      <c r="O677" s="422">
        <v>90805</v>
      </c>
      <c r="P677" s="443">
        <v>1.0012459753892295</v>
      </c>
      <c r="Q677" s="423">
        <v>159.58699472759227</v>
      </c>
    </row>
    <row r="678" spans="1:17" ht="14.4" customHeight="1" x14ac:dyDescent="0.3">
      <c r="A678" s="418" t="s">
        <v>1618</v>
      </c>
      <c r="B678" s="419" t="s">
        <v>1431</v>
      </c>
      <c r="C678" s="419" t="s">
        <v>1432</v>
      </c>
      <c r="D678" s="419" t="s">
        <v>1447</v>
      </c>
      <c r="E678" s="419" t="s">
        <v>1448</v>
      </c>
      <c r="F678" s="422"/>
      <c r="G678" s="422"/>
      <c r="H678" s="422"/>
      <c r="I678" s="422"/>
      <c r="J678" s="422">
        <v>2</v>
      </c>
      <c r="K678" s="422">
        <v>2330</v>
      </c>
      <c r="L678" s="422"/>
      <c r="M678" s="422">
        <v>1165</v>
      </c>
      <c r="N678" s="422"/>
      <c r="O678" s="422"/>
      <c r="P678" s="443"/>
      <c r="Q678" s="423"/>
    </row>
    <row r="679" spans="1:17" ht="14.4" customHeight="1" x14ac:dyDescent="0.3">
      <c r="A679" s="418" t="s">
        <v>1618</v>
      </c>
      <c r="B679" s="419" t="s">
        <v>1431</v>
      </c>
      <c r="C679" s="419" t="s">
        <v>1432</v>
      </c>
      <c r="D679" s="419" t="s">
        <v>1451</v>
      </c>
      <c r="E679" s="419" t="s">
        <v>1452</v>
      </c>
      <c r="F679" s="422">
        <v>96</v>
      </c>
      <c r="G679" s="422">
        <v>3744</v>
      </c>
      <c r="H679" s="422">
        <v>1</v>
      </c>
      <c r="I679" s="422">
        <v>39</v>
      </c>
      <c r="J679" s="422">
        <v>93</v>
      </c>
      <c r="K679" s="422">
        <v>3627</v>
      </c>
      <c r="L679" s="422">
        <v>0.96875</v>
      </c>
      <c r="M679" s="422">
        <v>39</v>
      </c>
      <c r="N679" s="422">
        <v>82</v>
      </c>
      <c r="O679" s="422">
        <v>3255</v>
      </c>
      <c r="P679" s="443">
        <v>0.86939102564102566</v>
      </c>
      <c r="Q679" s="423">
        <v>39.695121951219512</v>
      </c>
    </row>
    <row r="680" spans="1:17" ht="14.4" customHeight="1" x14ac:dyDescent="0.3">
      <c r="A680" s="418" t="s">
        <v>1618</v>
      </c>
      <c r="B680" s="419" t="s">
        <v>1431</v>
      </c>
      <c r="C680" s="419" t="s">
        <v>1432</v>
      </c>
      <c r="D680" s="419" t="s">
        <v>1455</v>
      </c>
      <c r="E680" s="419" t="s">
        <v>1456</v>
      </c>
      <c r="F680" s="422">
        <v>11</v>
      </c>
      <c r="G680" s="422">
        <v>4202</v>
      </c>
      <c r="H680" s="422">
        <v>1</v>
      </c>
      <c r="I680" s="422">
        <v>382</v>
      </c>
      <c r="J680" s="422">
        <v>1</v>
      </c>
      <c r="K680" s="422">
        <v>382</v>
      </c>
      <c r="L680" s="422">
        <v>9.0909090909090912E-2</v>
      </c>
      <c r="M680" s="422">
        <v>382</v>
      </c>
      <c r="N680" s="422">
        <v>7</v>
      </c>
      <c r="O680" s="422">
        <v>2678</v>
      </c>
      <c r="P680" s="443">
        <v>0.63731556401713474</v>
      </c>
      <c r="Q680" s="423">
        <v>382.57142857142856</v>
      </c>
    </row>
    <row r="681" spans="1:17" ht="14.4" customHeight="1" x14ac:dyDescent="0.3">
      <c r="A681" s="418" t="s">
        <v>1618</v>
      </c>
      <c r="B681" s="419" t="s">
        <v>1431</v>
      </c>
      <c r="C681" s="419" t="s">
        <v>1432</v>
      </c>
      <c r="D681" s="419" t="s">
        <v>1457</v>
      </c>
      <c r="E681" s="419" t="s">
        <v>1458</v>
      </c>
      <c r="F681" s="422"/>
      <c r="G681" s="422"/>
      <c r="H681" s="422"/>
      <c r="I681" s="422"/>
      <c r="J681" s="422">
        <v>6</v>
      </c>
      <c r="K681" s="422">
        <v>222</v>
      </c>
      <c r="L681" s="422"/>
      <c r="M681" s="422">
        <v>37</v>
      </c>
      <c r="N681" s="422"/>
      <c r="O681" s="422"/>
      <c r="P681" s="443"/>
      <c r="Q681" s="423"/>
    </row>
    <row r="682" spans="1:17" ht="14.4" customHeight="1" x14ac:dyDescent="0.3">
      <c r="A682" s="418" t="s">
        <v>1618</v>
      </c>
      <c r="B682" s="419" t="s">
        <v>1431</v>
      </c>
      <c r="C682" s="419" t="s">
        <v>1432</v>
      </c>
      <c r="D682" s="419" t="s">
        <v>1461</v>
      </c>
      <c r="E682" s="419" t="s">
        <v>1462</v>
      </c>
      <c r="F682" s="422">
        <v>6</v>
      </c>
      <c r="G682" s="422">
        <v>2664</v>
      </c>
      <c r="H682" s="422">
        <v>1</v>
      </c>
      <c r="I682" s="422">
        <v>444</v>
      </c>
      <c r="J682" s="422">
        <v>6</v>
      </c>
      <c r="K682" s="422">
        <v>2664</v>
      </c>
      <c r="L682" s="422">
        <v>1</v>
      </c>
      <c r="M682" s="422">
        <v>444</v>
      </c>
      <c r="N682" s="422">
        <v>3</v>
      </c>
      <c r="O682" s="422">
        <v>1335</v>
      </c>
      <c r="P682" s="443">
        <v>0.50112612612612617</v>
      </c>
      <c r="Q682" s="423">
        <v>445</v>
      </c>
    </row>
    <row r="683" spans="1:17" ht="14.4" customHeight="1" x14ac:dyDescent="0.3">
      <c r="A683" s="418" t="s">
        <v>1618</v>
      </c>
      <c r="B683" s="419" t="s">
        <v>1431</v>
      </c>
      <c r="C683" s="419" t="s">
        <v>1432</v>
      </c>
      <c r="D683" s="419" t="s">
        <v>1463</v>
      </c>
      <c r="E683" s="419" t="s">
        <v>1464</v>
      </c>
      <c r="F683" s="422">
        <v>303</v>
      </c>
      <c r="G683" s="422">
        <v>12120</v>
      </c>
      <c r="H683" s="422">
        <v>1</v>
      </c>
      <c r="I683" s="422">
        <v>40</v>
      </c>
      <c r="J683" s="422">
        <v>247</v>
      </c>
      <c r="K683" s="422">
        <v>10127</v>
      </c>
      <c r="L683" s="422">
        <v>0.8355610561056106</v>
      </c>
      <c r="M683" s="422">
        <v>41</v>
      </c>
      <c r="N683" s="422">
        <v>254</v>
      </c>
      <c r="O683" s="422">
        <v>10414</v>
      </c>
      <c r="P683" s="443">
        <v>0.85924092409240926</v>
      </c>
      <c r="Q683" s="423">
        <v>41</v>
      </c>
    </row>
    <row r="684" spans="1:17" ht="14.4" customHeight="1" x14ac:dyDescent="0.3">
      <c r="A684" s="418" t="s">
        <v>1618</v>
      </c>
      <c r="B684" s="419" t="s">
        <v>1431</v>
      </c>
      <c r="C684" s="419" t="s">
        <v>1432</v>
      </c>
      <c r="D684" s="419" t="s">
        <v>1465</v>
      </c>
      <c r="E684" s="419" t="s">
        <v>1466</v>
      </c>
      <c r="F684" s="422">
        <v>21</v>
      </c>
      <c r="G684" s="422">
        <v>10290</v>
      </c>
      <c r="H684" s="422">
        <v>1</v>
      </c>
      <c r="I684" s="422">
        <v>490</v>
      </c>
      <c r="J684" s="422">
        <v>15</v>
      </c>
      <c r="K684" s="422">
        <v>7350</v>
      </c>
      <c r="L684" s="422">
        <v>0.7142857142857143</v>
      </c>
      <c r="M684" s="422">
        <v>490</v>
      </c>
      <c r="N684" s="422">
        <v>20</v>
      </c>
      <c r="O684" s="422">
        <v>9807</v>
      </c>
      <c r="P684" s="443">
        <v>0.95306122448979591</v>
      </c>
      <c r="Q684" s="423">
        <v>490.35</v>
      </c>
    </row>
    <row r="685" spans="1:17" ht="14.4" customHeight="1" x14ac:dyDescent="0.3">
      <c r="A685" s="418" t="s">
        <v>1618</v>
      </c>
      <c r="B685" s="419" t="s">
        <v>1431</v>
      </c>
      <c r="C685" s="419" t="s">
        <v>1432</v>
      </c>
      <c r="D685" s="419" t="s">
        <v>1467</v>
      </c>
      <c r="E685" s="419" t="s">
        <v>1468</v>
      </c>
      <c r="F685" s="422">
        <v>9</v>
      </c>
      <c r="G685" s="422">
        <v>279</v>
      </c>
      <c r="H685" s="422">
        <v>1</v>
      </c>
      <c r="I685" s="422">
        <v>31</v>
      </c>
      <c r="J685" s="422">
        <v>10</v>
      </c>
      <c r="K685" s="422">
        <v>310</v>
      </c>
      <c r="L685" s="422">
        <v>1.1111111111111112</v>
      </c>
      <c r="M685" s="422">
        <v>31</v>
      </c>
      <c r="N685" s="422">
        <v>6</v>
      </c>
      <c r="O685" s="422">
        <v>186</v>
      </c>
      <c r="P685" s="443">
        <v>0.66666666666666663</v>
      </c>
      <c r="Q685" s="423">
        <v>31</v>
      </c>
    </row>
    <row r="686" spans="1:17" ht="14.4" customHeight="1" x14ac:dyDescent="0.3">
      <c r="A686" s="418" t="s">
        <v>1618</v>
      </c>
      <c r="B686" s="419" t="s">
        <v>1431</v>
      </c>
      <c r="C686" s="419" t="s">
        <v>1432</v>
      </c>
      <c r="D686" s="419" t="s">
        <v>1471</v>
      </c>
      <c r="E686" s="419" t="s">
        <v>1472</v>
      </c>
      <c r="F686" s="422">
        <v>1</v>
      </c>
      <c r="G686" s="422">
        <v>204</v>
      </c>
      <c r="H686" s="422">
        <v>1</v>
      </c>
      <c r="I686" s="422">
        <v>204</v>
      </c>
      <c r="J686" s="422">
        <v>3</v>
      </c>
      <c r="K686" s="422">
        <v>615</v>
      </c>
      <c r="L686" s="422">
        <v>3.0147058823529411</v>
      </c>
      <c r="M686" s="422">
        <v>205</v>
      </c>
      <c r="N686" s="422"/>
      <c r="O686" s="422"/>
      <c r="P686" s="443"/>
      <c r="Q686" s="423"/>
    </row>
    <row r="687" spans="1:17" ht="14.4" customHeight="1" x14ac:dyDescent="0.3">
      <c r="A687" s="418" t="s">
        <v>1618</v>
      </c>
      <c r="B687" s="419" t="s">
        <v>1431</v>
      </c>
      <c r="C687" s="419" t="s">
        <v>1432</v>
      </c>
      <c r="D687" s="419" t="s">
        <v>1473</v>
      </c>
      <c r="E687" s="419" t="s">
        <v>1474</v>
      </c>
      <c r="F687" s="422">
        <v>1</v>
      </c>
      <c r="G687" s="422">
        <v>376</v>
      </c>
      <c r="H687" s="422">
        <v>1</v>
      </c>
      <c r="I687" s="422">
        <v>376</v>
      </c>
      <c r="J687" s="422">
        <v>3</v>
      </c>
      <c r="K687" s="422">
        <v>1131</v>
      </c>
      <c r="L687" s="422">
        <v>3.0079787234042552</v>
      </c>
      <c r="M687" s="422">
        <v>377</v>
      </c>
      <c r="N687" s="422"/>
      <c r="O687" s="422"/>
      <c r="P687" s="443"/>
      <c r="Q687" s="423"/>
    </row>
    <row r="688" spans="1:17" ht="14.4" customHeight="1" x14ac:dyDescent="0.3">
      <c r="A688" s="418" t="s">
        <v>1618</v>
      </c>
      <c r="B688" s="419" t="s">
        <v>1431</v>
      </c>
      <c r="C688" s="419" t="s">
        <v>1432</v>
      </c>
      <c r="D688" s="419" t="s">
        <v>1485</v>
      </c>
      <c r="E688" s="419" t="s">
        <v>1486</v>
      </c>
      <c r="F688" s="422">
        <v>388</v>
      </c>
      <c r="G688" s="422">
        <v>6208</v>
      </c>
      <c r="H688" s="422">
        <v>1</v>
      </c>
      <c r="I688" s="422">
        <v>16</v>
      </c>
      <c r="J688" s="422">
        <v>305</v>
      </c>
      <c r="K688" s="422">
        <v>4880</v>
      </c>
      <c r="L688" s="422">
        <v>0.78608247422680411</v>
      </c>
      <c r="M688" s="422">
        <v>16</v>
      </c>
      <c r="N688" s="422">
        <v>321</v>
      </c>
      <c r="O688" s="422">
        <v>5136</v>
      </c>
      <c r="P688" s="443">
        <v>0.82731958762886593</v>
      </c>
      <c r="Q688" s="423">
        <v>16</v>
      </c>
    </row>
    <row r="689" spans="1:17" ht="14.4" customHeight="1" x14ac:dyDescent="0.3">
      <c r="A689" s="418" t="s">
        <v>1618</v>
      </c>
      <c r="B689" s="419" t="s">
        <v>1431</v>
      </c>
      <c r="C689" s="419" t="s">
        <v>1432</v>
      </c>
      <c r="D689" s="419" t="s">
        <v>1487</v>
      </c>
      <c r="E689" s="419" t="s">
        <v>1488</v>
      </c>
      <c r="F689" s="422">
        <v>2</v>
      </c>
      <c r="G689" s="422">
        <v>262</v>
      </c>
      <c r="H689" s="422">
        <v>1</v>
      </c>
      <c r="I689" s="422">
        <v>131</v>
      </c>
      <c r="J689" s="422">
        <v>3</v>
      </c>
      <c r="K689" s="422">
        <v>399</v>
      </c>
      <c r="L689" s="422">
        <v>1.5229007633587786</v>
      </c>
      <c r="M689" s="422">
        <v>133</v>
      </c>
      <c r="N689" s="422">
        <v>5</v>
      </c>
      <c r="O689" s="422">
        <v>673</v>
      </c>
      <c r="P689" s="443">
        <v>2.5687022900763359</v>
      </c>
      <c r="Q689" s="423">
        <v>134.6</v>
      </c>
    </row>
    <row r="690" spans="1:17" ht="14.4" customHeight="1" x14ac:dyDescent="0.3">
      <c r="A690" s="418" t="s">
        <v>1618</v>
      </c>
      <c r="B690" s="419" t="s">
        <v>1431</v>
      </c>
      <c r="C690" s="419" t="s">
        <v>1432</v>
      </c>
      <c r="D690" s="419" t="s">
        <v>1489</v>
      </c>
      <c r="E690" s="419" t="s">
        <v>1490</v>
      </c>
      <c r="F690" s="422">
        <v>24</v>
      </c>
      <c r="G690" s="422">
        <v>2424</v>
      </c>
      <c r="H690" s="422">
        <v>1</v>
      </c>
      <c r="I690" s="422">
        <v>101</v>
      </c>
      <c r="J690" s="422">
        <v>20</v>
      </c>
      <c r="K690" s="422">
        <v>2040</v>
      </c>
      <c r="L690" s="422">
        <v>0.84158415841584155</v>
      </c>
      <c r="M690" s="422">
        <v>102</v>
      </c>
      <c r="N690" s="422">
        <v>24</v>
      </c>
      <c r="O690" s="422">
        <v>2465</v>
      </c>
      <c r="P690" s="443">
        <v>1.016914191419142</v>
      </c>
      <c r="Q690" s="423">
        <v>102.70833333333333</v>
      </c>
    </row>
    <row r="691" spans="1:17" ht="14.4" customHeight="1" x14ac:dyDescent="0.3">
      <c r="A691" s="418" t="s">
        <v>1618</v>
      </c>
      <c r="B691" s="419" t="s">
        <v>1431</v>
      </c>
      <c r="C691" s="419" t="s">
        <v>1432</v>
      </c>
      <c r="D691" s="419" t="s">
        <v>1493</v>
      </c>
      <c r="E691" s="419" t="s">
        <v>1494</v>
      </c>
      <c r="F691" s="422">
        <v>394</v>
      </c>
      <c r="G691" s="422">
        <v>44128</v>
      </c>
      <c r="H691" s="422">
        <v>1</v>
      </c>
      <c r="I691" s="422">
        <v>112</v>
      </c>
      <c r="J691" s="422">
        <v>475</v>
      </c>
      <c r="K691" s="422">
        <v>53675</v>
      </c>
      <c r="L691" s="422">
        <v>1.2163478970268311</v>
      </c>
      <c r="M691" s="422">
        <v>113</v>
      </c>
      <c r="N691" s="422">
        <v>404</v>
      </c>
      <c r="O691" s="422">
        <v>46186</v>
      </c>
      <c r="P691" s="443">
        <v>1.0466370558375635</v>
      </c>
      <c r="Q691" s="423">
        <v>114.32178217821782</v>
      </c>
    </row>
    <row r="692" spans="1:17" ht="14.4" customHeight="1" x14ac:dyDescent="0.3">
      <c r="A692" s="418" t="s">
        <v>1618</v>
      </c>
      <c r="B692" s="419" t="s">
        <v>1431</v>
      </c>
      <c r="C692" s="419" t="s">
        <v>1432</v>
      </c>
      <c r="D692" s="419" t="s">
        <v>1495</v>
      </c>
      <c r="E692" s="419" t="s">
        <v>1496</v>
      </c>
      <c r="F692" s="422">
        <v>132</v>
      </c>
      <c r="G692" s="422">
        <v>10956</v>
      </c>
      <c r="H692" s="422">
        <v>1</v>
      </c>
      <c r="I692" s="422">
        <v>83</v>
      </c>
      <c r="J692" s="422">
        <v>144</v>
      </c>
      <c r="K692" s="422">
        <v>12096</v>
      </c>
      <c r="L692" s="422">
        <v>1.1040525739320921</v>
      </c>
      <c r="M692" s="422">
        <v>84</v>
      </c>
      <c r="N692" s="422">
        <v>120</v>
      </c>
      <c r="O692" s="422">
        <v>10157</v>
      </c>
      <c r="P692" s="443">
        <v>0.92707192405987582</v>
      </c>
      <c r="Q692" s="423">
        <v>84.641666666666666</v>
      </c>
    </row>
    <row r="693" spans="1:17" ht="14.4" customHeight="1" x14ac:dyDescent="0.3">
      <c r="A693" s="418" t="s">
        <v>1618</v>
      </c>
      <c r="B693" s="419" t="s">
        <v>1431</v>
      </c>
      <c r="C693" s="419" t="s">
        <v>1432</v>
      </c>
      <c r="D693" s="419" t="s">
        <v>1497</v>
      </c>
      <c r="E693" s="419" t="s">
        <v>1498</v>
      </c>
      <c r="F693" s="422">
        <v>2</v>
      </c>
      <c r="G693" s="422">
        <v>190</v>
      </c>
      <c r="H693" s="422">
        <v>1</v>
      </c>
      <c r="I693" s="422">
        <v>95</v>
      </c>
      <c r="J693" s="422">
        <v>4</v>
      </c>
      <c r="K693" s="422">
        <v>384</v>
      </c>
      <c r="L693" s="422">
        <v>2.0210526315789474</v>
      </c>
      <c r="M693" s="422">
        <v>96</v>
      </c>
      <c r="N693" s="422">
        <v>2</v>
      </c>
      <c r="O693" s="422">
        <v>194</v>
      </c>
      <c r="P693" s="443">
        <v>1.0210526315789474</v>
      </c>
      <c r="Q693" s="423">
        <v>97</v>
      </c>
    </row>
    <row r="694" spans="1:17" ht="14.4" customHeight="1" x14ac:dyDescent="0.3">
      <c r="A694" s="418" t="s">
        <v>1618</v>
      </c>
      <c r="B694" s="419" t="s">
        <v>1431</v>
      </c>
      <c r="C694" s="419" t="s">
        <v>1432</v>
      </c>
      <c r="D694" s="419" t="s">
        <v>1499</v>
      </c>
      <c r="E694" s="419" t="s">
        <v>1500</v>
      </c>
      <c r="F694" s="422">
        <v>72</v>
      </c>
      <c r="G694" s="422">
        <v>1512</v>
      </c>
      <c r="H694" s="422">
        <v>1</v>
      </c>
      <c r="I694" s="422">
        <v>21</v>
      </c>
      <c r="J694" s="422">
        <v>38</v>
      </c>
      <c r="K694" s="422">
        <v>798</v>
      </c>
      <c r="L694" s="422">
        <v>0.52777777777777779</v>
      </c>
      <c r="M694" s="422">
        <v>21</v>
      </c>
      <c r="N694" s="422">
        <v>37</v>
      </c>
      <c r="O694" s="422">
        <v>777</v>
      </c>
      <c r="P694" s="443">
        <v>0.51388888888888884</v>
      </c>
      <c r="Q694" s="423">
        <v>21</v>
      </c>
    </row>
    <row r="695" spans="1:17" ht="14.4" customHeight="1" x14ac:dyDescent="0.3">
      <c r="A695" s="418" t="s">
        <v>1618</v>
      </c>
      <c r="B695" s="419" t="s">
        <v>1431</v>
      </c>
      <c r="C695" s="419" t="s">
        <v>1432</v>
      </c>
      <c r="D695" s="419" t="s">
        <v>1501</v>
      </c>
      <c r="E695" s="419" t="s">
        <v>1502</v>
      </c>
      <c r="F695" s="422">
        <v>71</v>
      </c>
      <c r="G695" s="422">
        <v>34506</v>
      </c>
      <c r="H695" s="422">
        <v>1</v>
      </c>
      <c r="I695" s="422">
        <v>486</v>
      </c>
      <c r="J695" s="422">
        <v>52</v>
      </c>
      <c r="K695" s="422">
        <v>25272</v>
      </c>
      <c r="L695" s="422">
        <v>0.73239436619718312</v>
      </c>
      <c r="M695" s="422">
        <v>486</v>
      </c>
      <c r="N695" s="422">
        <v>59</v>
      </c>
      <c r="O695" s="422">
        <v>28704</v>
      </c>
      <c r="P695" s="443">
        <v>0.83185532950791163</v>
      </c>
      <c r="Q695" s="423">
        <v>486.50847457627117</v>
      </c>
    </row>
    <row r="696" spans="1:17" ht="14.4" customHeight="1" x14ac:dyDescent="0.3">
      <c r="A696" s="418" t="s">
        <v>1618</v>
      </c>
      <c r="B696" s="419" t="s">
        <v>1431</v>
      </c>
      <c r="C696" s="419" t="s">
        <v>1432</v>
      </c>
      <c r="D696" s="419" t="s">
        <v>1509</v>
      </c>
      <c r="E696" s="419" t="s">
        <v>1510</v>
      </c>
      <c r="F696" s="422">
        <v>82</v>
      </c>
      <c r="G696" s="422">
        <v>3280</v>
      </c>
      <c r="H696" s="422">
        <v>1</v>
      </c>
      <c r="I696" s="422">
        <v>40</v>
      </c>
      <c r="J696" s="422">
        <v>87</v>
      </c>
      <c r="K696" s="422">
        <v>3480</v>
      </c>
      <c r="L696" s="422">
        <v>1.0609756097560976</v>
      </c>
      <c r="M696" s="422">
        <v>40</v>
      </c>
      <c r="N696" s="422">
        <v>54</v>
      </c>
      <c r="O696" s="422">
        <v>2196</v>
      </c>
      <c r="P696" s="443">
        <v>0.66951219512195126</v>
      </c>
      <c r="Q696" s="423">
        <v>40.666666666666664</v>
      </c>
    </row>
    <row r="697" spans="1:17" ht="14.4" customHeight="1" x14ac:dyDescent="0.3">
      <c r="A697" s="418" t="s">
        <v>1618</v>
      </c>
      <c r="B697" s="419" t="s">
        <v>1431</v>
      </c>
      <c r="C697" s="419" t="s">
        <v>1432</v>
      </c>
      <c r="D697" s="419" t="s">
        <v>1521</v>
      </c>
      <c r="E697" s="419" t="s">
        <v>1522</v>
      </c>
      <c r="F697" s="422"/>
      <c r="G697" s="422"/>
      <c r="H697" s="422"/>
      <c r="I697" s="422"/>
      <c r="J697" s="422"/>
      <c r="K697" s="422"/>
      <c r="L697" s="422"/>
      <c r="M697" s="422"/>
      <c r="N697" s="422">
        <v>1</v>
      </c>
      <c r="O697" s="422">
        <v>2029</v>
      </c>
      <c r="P697" s="443"/>
      <c r="Q697" s="423">
        <v>2029</v>
      </c>
    </row>
    <row r="698" spans="1:17" ht="14.4" customHeight="1" x14ac:dyDescent="0.3">
      <c r="A698" s="418" t="s">
        <v>1618</v>
      </c>
      <c r="B698" s="419" t="s">
        <v>1431</v>
      </c>
      <c r="C698" s="419" t="s">
        <v>1432</v>
      </c>
      <c r="D698" s="419" t="s">
        <v>1523</v>
      </c>
      <c r="E698" s="419" t="s">
        <v>1524</v>
      </c>
      <c r="F698" s="422">
        <v>8</v>
      </c>
      <c r="G698" s="422">
        <v>4824</v>
      </c>
      <c r="H698" s="422">
        <v>1</v>
      </c>
      <c r="I698" s="422">
        <v>603</v>
      </c>
      <c r="J698" s="422">
        <v>4</v>
      </c>
      <c r="K698" s="422">
        <v>2416</v>
      </c>
      <c r="L698" s="422">
        <v>0.50082918739635163</v>
      </c>
      <c r="M698" s="422">
        <v>604</v>
      </c>
      <c r="N698" s="422">
        <v>4</v>
      </c>
      <c r="O698" s="422">
        <v>2425</v>
      </c>
      <c r="P698" s="443">
        <v>0.50269485903814259</v>
      </c>
      <c r="Q698" s="423">
        <v>606.25</v>
      </c>
    </row>
    <row r="699" spans="1:17" ht="14.4" customHeight="1" x14ac:dyDescent="0.3">
      <c r="A699" s="418" t="s">
        <v>1618</v>
      </c>
      <c r="B699" s="419" t="s">
        <v>1431</v>
      </c>
      <c r="C699" s="419" t="s">
        <v>1432</v>
      </c>
      <c r="D699" s="419" t="s">
        <v>1529</v>
      </c>
      <c r="E699" s="419" t="s">
        <v>1530</v>
      </c>
      <c r="F699" s="422">
        <v>25</v>
      </c>
      <c r="G699" s="422">
        <v>12625</v>
      </c>
      <c r="H699" s="422">
        <v>1</v>
      </c>
      <c r="I699" s="422">
        <v>505</v>
      </c>
      <c r="J699" s="422">
        <v>5</v>
      </c>
      <c r="K699" s="422">
        <v>2530</v>
      </c>
      <c r="L699" s="422">
        <v>0.20039603960396041</v>
      </c>
      <c r="M699" s="422">
        <v>506</v>
      </c>
      <c r="N699" s="422">
        <v>4</v>
      </c>
      <c r="O699" s="422">
        <v>2024</v>
      </c>
      <c r="P699" s="443">
        <v>0.16031683168316832</v>
      </c>
      <c r="Q699" s="423">
        <v>506</v>
      </c>
    </row>
    <row r="700" spans="1:17" ht="14.4" customHeight="1" x14ac:dyDescent="0.3">
      <c r="A700" s="418" t="s">
        <v>1618</v>
      </c>
      <c r="B700" s="419" t="s">
        <v>1431</v>
      </c>
      <c r="C700" s="419" t="s">
        <v>1432</v>
      </c>
      <c r="D700" s="419" t="s">
        <v>1543</v>
      </c>
      <c r="E700" s="419" t="s">
        <v>1544</v>
      </c>
      <c r="F700" s="422">
        <v>2</v>
      </c>
      <c r="G700" s="422">
        <v>302</v>
      </c>
      <c r="H700" s="422">
        <v>1</v>
      </c>
      <c r="I700" s="422">
        <v>151</v>
      </c>
      <c r="J700" s="422"/>
      <c r="K700" s="422"/>
      <c r="L700" s="422"/>
      <c r="M700" s="422"/>
      <c r="N700" s="422"/>
      <c r="O700" s="422"/>
      <c r="P700" s="443"/>
      <c r="Q700" s="423"/>
    </row>
    <row r="701" spans="1:17" ht="14.4" customHeight="1" x14ac:dyDescent="0.3">
      <c r="A701" s="418" t="s">
        <v>1619</v>
      </c>
      <c r="B701" s="419" t="s">
        <v>1431</v>
      </c>
      <c r="C701" s="419" t="s">
        <v>1432</v>
      </c>
      <c r="D701" s="419" t="s">
        <v>1433</v>
      </c>
      <c r="E701" s="419" t="s">
        <v>1434</v>
      </c>
      <c r="F701" s="422">
        <v>908</v>
      </c>
      <c r="G701" s="422">
        <v>143464</v>
      </c>
      <c r="H701" s="422">
        <v>1</v>
      </c>
      <c r="I701" s="422">
        <v>158</v>
      </c>
      <c r="J701" s="422">
        <v>1259</v>
      </c>
      <c r="K701" s="422">
        <v>200181</v>
      </c>
      <c r="L701" s="422">
        <v>1.395339597390286</v>
      </c>
      <c r="M701" s="422">
        <v>159</v>
      </c>
      <c r="N701" s="422">
        <v>1182</v>
      </c>
      <c r="O701" s="422">
        <v>188647</v>
      </c>
      <c r="P701" s="443">
        <v>1.314943121619361</v>
      </c>
      <c r="Q701" s="423">
        <v>159.59983079526228</v>
      </c>
    </row>
    <row r="702" spans="1:17" ht="14.4" customHeight="1" x14ac:dyDescent="0.3">
      <c r="A702" s="418" t="s">
        <v>1619</v>
      </c>
      <c r="B702" s="419" t="s">
        <v>1431</v>
      </c>
      <c r="C702" s="419" t="s">
        <v>1432</v>
      </c>
      <c r="D702" s="419" t="s">
        <v>1447</v>
      </c>
      <c r="E702" s="419" t="s">
        <v>1448</v>
      </c>
      <c r="F702" s="422"/>
      <c r="G702" s="422"/>
      <c r="H702" s="422"/>
      <c r="I702" s="422"/>
      <c r="J702" s="422">
        <v>2</v>
      </c>
      <c r="K702" s="422">
        <v>2330</v>
      </c>
      <c r="L702" s="422"/>
      <c r="M702" s="422">
        <v>1165</v>
      </c>
      <c r="N702" s="422">
        <v>4</v>
      </c>
      <c r="O702" s="422">
        <v>4672</v>
      </c>
      <c r="P702" s="443"/>
      <c r="Q702" s="423">
        <v>1168</v>
      </c>
    </row>
    <row r="703" spans="1:17" ht="14.4" customHeight="1" x14ac:dyDescent="0.3">
      <c r="A703" s="418" t="s">
        <v>1619</v>
      </c>
      <c r="B703" s="419" t="s">
        <v>1431</v>
      </c>
      <c r="C703" s="419" t="s">
        <v>1432</v>
      </c>
      <c r="D703" s="419" t="s">
        <v>1451</v>
      </c>
      <c r="E703" s="419" t="s">
        <v>1452</v>
      </c>
      <c r="F703" s="422">
        <v>159</v>
      </c>
      <c r="G703" s="422">
        <v>6201</v>
      </c>
      <c r="H703" s="422">
        <v>1</v>
      </c>
      <c r="I703" s="422">
        <v>39</v>
      </c>
      <c r="J703" s="422">
        <v>217</v>
      </c>
      <c r="K703" s="422">
        <v>8463</v>
      </c>
      <c r="L703" s="422">
        <v>1.3647798742138364</v>
      </c>
      <c r="M703" s="422">
        <v>39</v>
      </c>
      <c r="N703" s="422">
        <v>199</v>
      </c>
      <c r="O703" s="422">
        <v>7858</v>
      </c>
      <c r="P703" s="443">
        <v>1.2672149653281728</v>
      </c>
      <c r="Q703" s="423">
        <v>39.48743718592965</v>
      </c>
    </row>
    <row r="704" spans="1:17" ht="14.4" customHeight="1" x14ac:dyDescent="0.3">
      <c r="A704" s="418" t="s">
        <v>1619</v>
      </c>
      <c r="B704" s="419" t="s">
        <v>1431</v>
      </c>
      <c r="C704" s="419" t="s">
        <v>1432</v>
      </c>
      <c r="D704" s="419" t="s">
        <v>1453</v>
      </c>
      <c r="E704" s="419" t="s">
        <v>1454</v>
      </c>
      <c r="F704" s="422">
        <v>5</v>
      </c>
      <c r="G704" s="422">
        <v>2020</v>
      </c>
      <c r="H704" s="422">
        <v>1</v>
      </c>
      <c r="I704" s="422">
        <v>404</v>
      </c>
      <c r="J704" s="422"/>
      <c r="K704" s="422"/>
      <c r="L704" s="422"/>
      <c r="M704" s="422"/>
      <c r="N704" s="422"/>
      <c r="O704" s="422"/>
      <c r="P704" s="443"/>
      <c r="Q704" s="423"/>
    </row>
    <row r="705" spans="1:17" ht="14.4" customHeight="1" x14ac:dyDescent="0.3">
      <c r="A705" s="418" t="s">
        <v>1619</v>
      </c>
      <c r="B705" s="419" t="s">
        <v>1431</v>
      </c>
      <c r="C705" s="419" t="s">
        <v>1432</v>
      </c>
      <c r="D705" s="419" t="s">
        <v>1455</v>
      </c>
      <c r="E705" s="419" t="s">
        <v>1456</v>
      </c>
      <c r="F705" s="422">
        <v>5</v>
      </c>
      <c r="G705" s="422">
        <v>1910</v>
      </c>
      <c r="H705" s="422">
        <v>1</v>
      </c>
      <c r="I705" s="422">
        <v>382</v>
      </c>
      <c r="J705" s="422">
        <v>5</v>
      </c>
      <c r="K705" s="422">
        <v>1910</v>
      </c>
      <c r="L705" s="422">
        <v>1</v>
      </c>
      <c r="M705" s="422">
        <v>382</v>
      </c>
      <c r="N705" s="422">
        <v>23</v>
      </c>
      <c r="O705" s="422">
        <v>8801</v>
      </c>
      <c r="P705" s="443">
        <v>4.6078534031413616</v>
      </c>
      <c r="Q705" s="423">
        <v>382.6521739130435</v>
      </c>
    </row>
    <row r="706" spans="1:17" ht="14.4" customHeight="1" x14ac:dyDescent="0.3">
      <c r="A706" s="418" t="s">
        <v>1619</v>
      </c>
      <c r="B706" s="419" t="s">
        <v>1431</v>
      </c>
      <c r="C706" s="419" t="s">
        <v>1432</v>
      </c>
      <c r="D706" s="419" t="s">
        <v>1457</v>
      </c>
      <c r="E706" s="419" t="s">
        <v>1458</v>
      </c>
      <c r="F706" s="422">
        <v>11</v>
      </c>
      <c r="G706" s="422">
        <v>396</v>
      </c>
      <c r="H706" s="422">
        <v>1</v>
      </c>
      <c r="I706" s="422">
        <v>36</v>
      </c>
      <c r="J706" s="422">
        <v>11</v>
      </c>
      <c r="K706" s="422">
        <v>407</v>
      </c>
      <c r="L706" s="422">
        <v>1.0277777777777777</v>
      </c>
      <c r="M706" s="422">
        <v>37</v>
      </c>
      <c r="N706" s="422">
        <v>11</v>
      </c>
      <c r="O706" s="422">
        <v>407</v>
      </c>
      <c r="P706" s="443">
        <v>1.0277777777777777</v>
      </c>
      <c r="Q706" s="423">
        <v>37</v>
      </c>
    </row>
    <row r="707" spans="1:17" ht="14.4" customHeight="1" x14ac:dyDescent="0.3">
      <c r="A707" s="418" t="s">
        <v>1619</v>
      </c>
      <c r="B707" s="419" t="s">
        <v>1431</v>
      </c>
      <c r="C707" s="419" t="s">
        <v>1432</v>
      </c>
      <c r="D707" s="419" t="s">
        <v>1461</v>
      </c>
      <c r="E707" s="419" t="s">
        <v>1462</v>
      </c>
      <c r="F707" s="422">
        <v>6</v>
      </c>
      <c r="G707" s="422">
        <v>2664</v>
      </c>
      <c r="H707" s="422">
        <v>1</v>
      </c>
      <c r="I707" s="422">
        <v>444</v>
      </c>
      <c r="J707" s="422"/>
      <c r="K707" s="422"/>
      <c r="L707" s="422"/>
      <c r="M707" s="422"/>
      <c r="N707" s="422">
        <v>24</v>
      </c>
      <c r="O707" s="422">
        <v>10671</v>
      </c>
      <c r="P707" s="443">
        <v>4.0056306306306304</v>
      </c>
      <c r="Q707" s="423">
        <v>444.625</v>
      </c>
    </row>
    <row r="708" spans="1:17" ht="14.4" customHeight="1" x14ac:dyDescent="0.3">
      <c r="A708" s="418" t="s">
        <v>1619</v>
      </c>
      <c r="B708" s="419" t="s">
        <v>1431</v>
      </c>
      <c r="C708" s="419" t="s">
        <v>1432</v>
      </c>
      <c r="D708" s="419" t="s">
        <v>1463</v>
      </c>
      <c r="E708" s="419" t="s">
        <v>1464</v>
      </c>
      <c r="F708" s="422">
        <v>3</v>
      </c>
      <c r="G708" s="422">
        <v>120</v>
      </c>
      <c r="H708" s="422">
        <v>1</v>
      </c>
      <c r="I708" s="422">
        <v>40</v>
      </c>
      <c r="J708" s="422">
        <v>2</v>
      </c>
      <c r="K708" s="422">
        <v>82</v>
      </c>
      <c r="L708" s="422">
        <v>0.68333333333333335</v>
      </c>
      <c r="M708" s="422">
        <v>41</v>
      </c>
      <c r="N708" s="422">
        <v>6</v>
      </c>
      <c r="O708" s="422">
        <v>246</v>
      </c>
      <c r="P708" s="443">
        <v>2.0499999999999998</v>
      </c>
      <c r="Q708" s="423">
        <v>41</v>
      </c>
    </row>
    <row r="709" spans="1:17" ht="14.4" customHeight="1" x14ac:dyDescent="0.3">
      <c r="A709" s="418" t="s">
        <v>1619</v>
      </c>
      <c r="B709" s="419" t="s">
        <v>1431</v>
      </c>
      <c r="C709" s="419" t="s">
        <v>1432</v>
      </c>
      <c r="D709" s="419" t="s">
        <v>1465</v>
      </c>
      <c r="E709" s="419" t="s">
        <v>1466</v>
      </c>
      <c r="F709" s="422">
        <v>1</v>
      </c>
      <c r="G709" s="422">
        <v>490</v>
      </c>
      <c r="H709" s="422">
        <v>1</v>
      </c>
      <c r="I709" s="422">
        <v>490</v>
      </c>
      <c r="J709" s="422">
        <v>2</v>
      </c>
      <c r="K709" s="422">
        <v>980</v>
      </c>
      <c r="L709" s="422">
        <v>2</v>
      </c>
      <c r="M709" s="422">
        <v>490</v>
      </c>
      <c r="N709" s="422">
        <v>21</v>
      </c>
      <c r="O709" s="422">
        <v>10302</v>
      </c>
      <c r="P709" s="443">
        <v>21.024489795918367</v>
      </c>
      <c r="Q709" s="423">
        <v>490.57142857142856</v>
      </c>
    </row>
    <row r="710" spans="1:17" ht="14.4" customHeight="1" x14ac:dyDescent="0.3">
      <c r="A710" s="418" t="s">
        <v>1619</v>
      </c>
      <c r="B710" s="419" t="s">
        <v>1431</v>
      </c>
      <c r="C710" s="419" t="s">
        <v>1432</v>
      </c>
      <c r="D710" s="419" t="s">
        <v>1467</v>
      </c>
      <c r="E710" s="419" t="s">
        <v>1468</v>
      </c>
      <c r="F710" s="422">
        <v>13</v>
      </c>
      <c r="G710" s="422">
        <v>403</v>
      </c>
      <c r="H710" s="422">
        <v>1</v>
      </c>
      <c r="I710" s="422">
        <v>31</v>
      </c>
      <c r="J710" s="422">
        <v>25</v>
      </c>
      <c r="K710" s="422">
        <v>775</v>
      </c>
      <c r="L710" s="422">
        <v>1.9230769230769231</v>
      </c>
      <c r="M710" s="422">
        <v>31</v>
      </c>
      <c r="N710" s="422">
        <v>23</v>
      </c>
      <c r="O710" s="422">
        <v>713</v>
      </c>
      <c r="P710" s="443">
        <v>1.7692307692307692</v>
      </c>
      <c r="Q710" s="423">
        <v>31</v>
      </c>
    </row>
    <row r="711" spans="1:17" ht="14.4" customHeight="1" x14ac:dyDescent="0.3">
      <c r="A711" s="418" t="s">
        <v>1619</v>
      </c>
      <c r="B711" s="419" t="s">
        <v>1431</v>
      </c>
      <c r="C711" s="419" t="s">
        <v>1432</v>
      </c>
      <c r="D711" s="419" t="s">
        <v>1471</v>
      </c>
      <c r="E711" s="419" t="s">
        <v>1472</v>
      </c>
      <c r="F711" s="422"/>
      <c r="G711" s="422"/>
      <c r="H711" s="422"/>
      <c r="I711" s="422"/>
      <c r="J711" s="422">
        <v>4</v>
      </c>
      <c r="K711" s="422">
        <v>820</v>
      </c>
      <c r="L711" s="422"/>
      <c r="M711" s="422">
        <v>205</v>
      </c>
      <c r="N711" s="422">
        <v>4</v>
      </c>
      <c r="O711" s="422">
        <v>824</v>
      </c>
      <c r="P711" s="443"/>
      <c r="Q711" s="423">
        <v>206</v>
      </c>
    </row>
    <row r="712" spans="1:17" ht="14.4" customHeight="1" x14ac:dyDescent="0.3">
      <c r="A712" s="418" t="s">
        <v>1619</v>
      </c>
      <c r="B712" s="419" t="s">
        <v>1431</v>
      </c>
      <c r="C712" s="419" t="s">
        <v>1432</v>
      </c>
      <c r="D712" s="419" t="s">
        <v>1473</v>
      </c>
      <c r="E712" s="419" t="s">
        <v>1474</v>
      </c>
      <c r="F712" s="422"/>
      <c r="G712" s="422"/>
      <c r="H712" s="422"/>
      <c r="I712" s="422"/>
      <c r="J712" s="422">
        <v>4</v>
      </c>
      <c r="K712" s="422">
        <v>1508</v>
      </c>
      <c r="L712" s="422"/>
      <c r="M712" s="422">
        <v>377</v>
      </c>
      <c r="N712" s="422">
        <v>4</v>
      </c>
      <c r="O712" s="422">
        <v>1516</v>
      </c>
      <c r="P712" s="443"/>
      <c r="Q712" s="423">
        <v>379</v>
      </c>
    </row>
    <row r="713" spans="1:17" ht="14.4" customHeight="1" x14ac:dyDescent="0.3">
      <c r="A713" s="418" t="s">
        <v>1619</v>
      </c>
      <c r="B713" s="419" t="s">
        <v>1431</v>
      </c>
      <c r="C713" s="419" t="s">
        <v>1432</v>
      </c>
      <c r="D713" s="419" t="s">
        <v>1485</v>
      </c>
      <c r="E713" s="419" t="s">
        <v>1486</v>
      </c>
      <c r="F713" s="422">
        <v>23</v>
      </c>
      <c r="G713" s="422">
        <v>368</v>
      </c>
      <c r="H713" s="422">
        <v>1</v>
      </c>
      <c r="I713" s="422">
        <v>16</v>
      </c>
      <c r="J713" s="422">
        <v>52</v>
      </c>
      <c r="K713" s="422">
        <v>832</v>
      </c>
      <c r="L713" s="422">
        <v>2.2608695652173911</v>
      </c>
      <c r="M713" s="422">
        <v>16</v>
      </c>
      <c r="N713" s="422">
        <v>81</v>
      </c>
      <c r="O713" s="422">
        <v>1296</v>
      </c>
      <c r="P713" s="443">
        <v>3.5217391304347827</v>
      </c>
      <c r="Q713" s="423">
        <v>16</v>
      </c>
    </row>
    <row r="714" spans="1:17" ht="14.4" customHeight="1" x14ac:dyDescent="0.3">
      <c r="A714" s="418" t="s">
        <v>1619</v>
      </c>
      <c r="B714" s="419" t="s">
        <v>1431</v>
      </c>
      <c r="C714" s="419" t="s">
        <v>1432</v>
      </c>
      <c r="D714" s="419" t="s">
        <v>1487</v>
      </c>
      <c r="E714" s="419" t="s">
        <v>1488</v>
      </c>
      <c r="F714" s="422">
        <v>10</v>
      </c>
      <c r="G714" s="422">
        <v>1310</v>
      </c>
      <c r="H714" s="422">
        <v>1</v>
      </c>
      <c r="I714" s="422">
        <v>131</v>
      </c>
      <c r="J714" s="422">
        <v>5</v>
      </c>
      <c r="K714" s="422">
        <v>665</v>
      </c>
      <c r="L714" s="422">
        <v>0.50763358778625955</v>
      </c>
      <c r="M714" s="422">
        <v>133</v>
      </c>
      <c r="N714" s="422">
        <v>6</v>
      </c>
      <c r="O714" s="422">
        <v>806</v>
      </c>
      <c r="P714" s="443">
        <v>0.61526717557251909</v>
      </c>
      <c r="Q714" s="423">
        <v>134.33333333333334</v>
      </c>
    </row>
    <row r="715" spans="1:17" ht="14.4" customHeight="1" x14ac:dyDescent="0.3">
      <c r="A715" s="418" t="s">
        <v>1619</v>
      </c>
      <c r="B715" s="419" t="s">
        <v>1431</v>
      </c>
      <c r="C715" s="419" t="s">
        <v>1432</v>
      </c>
      <c r="D715" s="419" t="s">
        <v>1489</v>
      </c>
      <c r="E715" s="419" t="s">
        <v>1490</v>
      </c>
      <c r="F715" s="422">
        <v>70</v>
      </c>
      <c r="G715" s="422">
        <v>7070</v>
      </c>
      <c r="H715" s="422">
        <v>1</v>
      </c>
      <c r="I715" s="422">
        <v>101</v>
      </c>
      <c r="J715" s="422">
        <v>72</v>
      </c>
      <c r="K715" s="422">
        <v>7344</v>
      </c>
      <c r="L715" s="422">
        <v>1.0387553041018387</v>
      </c>
      <c r="M715" s="422">
        <v>102</v>
      </c>
      <c r="N715" s="422">
        <v>84</v>
      </c>
      <c r="O715" s="422">
        <v>8624</v>
      </c>
      <c r="P715" s="443">
        <v>1.2198019801980198</v>
      </c>
      <c r="Q715" s="423">
        <v>102.66666666666667</v>
      </c>
    </row>
    <row r="716" spans="1:17" ht="14.4" customHeight="1" x14ac:dyDescent="0.3">
      <c r="A716" s="418" t="s">
        <v>1619</v>
      </c>
      <c r="B716" s="419" t="s">
        <v>1431</v>
      </c>
      <c r="C716" s="419" t="s">
        <v>1432</v>
      </c>
      <c r="D716" s="419" t="s">
        <v>1493</v>
      </c>
      <c r="E716" s="419" t="s">
        <v>1494</v>
      </c>
      <c r="F716" s="422">
        <v>640</v>
      </c>
      <c r="G716" s="422">
        <v>71680</v>
      </c>
      <c r="H716" s="422">
        <v>1</v>
      </c>
      <c r="I716" s="422">
        <v>112</v>
      </c>
      <c r="J716" s="422">
        <v>949</v>
      </c>
      <c r="K716" s="422">
        <v>107237</v>
      </c>
      <c r="L716" s="422">
        <v>1.4960518973214285</v>
      </c>
      <c r="M716" s="422">
        <v>113</v>
      </c>
      <c r="N716" s="422">
        <v>758</v>
      </c>
      <c r="O716" s="422">
        <v>86556</v>
      </c>
      <c r="P716" s="443">
        <v>1.2075334821428572</v>
      </c>
      <c r="Q716" s="423">
        <v>114.18997361477572</v>
      </c>
    </row>
    <row r="717" spans="1:17" ht="14.4" customHeight="1" x14ac:dyDescent="0.3">
      <c r="A717" s="418" t="s">
        <v>1619</v>
      </c>
      <c r="B717" s="419" t="s">
        <v>1431</v>
      </c>
      <c r="C717" s="419" t="s">
        <v>1432</v>
      </c>
      <c r="D717" s="419" t="s">
        <v>1495</v>
      </c>
      <c r="E717" s="419" t="s">
        <v>1496</v>
      </c>
      <c r="F717" s="422">
        <v>328</v>
      </c>
      <c r="G717" s="422">
        <v>27224</v>
      </c>
      <c r="H717" s="422">
        <v>1</v>
      </c>
      <c r="I717" s="422">
        <v>83</v>
      </c>
      <c r="J717" s="422">
        <v>513</v>
      </c>
      <c r="K717" s="422">
        <v>43092</v>
      </c>
      <c r="L717" s="422">
        <v>1.5828680575962386</v>
      </c>
      <c r="M717" s="422">
        <v>84</v>
      </c>
      <c r="N717" s="422">
        <v>494</v>
      </c>
      <c r="O717" s="422">
        <v>41799</v>
      </c>
      <c r="P717" s="443">
        <v>1.5353732001175433</v>
      </c>
      <c r="Q717" s="423">
        <v>84.613360323886639</v>
      </c>
    </row>
    <row r="718" spans="1:17" ht="14.4" customHeight="1" x14ac:dyDescent="0.3">
      <c r="A718" s="418" t="s">
        <v>1619</v>
      </c>
      <c r="B718" s="419" t="s">
        <v>1431</v>
      </c>
      <c r="C718" s="419" t="s">
        <v>1432</v>
      </c>
      <c r="D718" s="419" t="s">
        <v>1497</v>
      </c>
      <c r="E718" s="419" t="s">
        <v>1498</v>
      </c>
      <c r="F718" s="422">
        <v>2</v>
      </c>
      <c r="G718" s="422">
        <v>190</v>
      </c>
      <c r="H718" s="422">
        <v>1</v>
      </c>
      <c r="I718" s="422">
        <v>95</v>
      </c>
      <c r="J718" s="422">
        <v>3</v>
      </c>
      <c r="K718" s="422">
        <v>288</v>
      </c>
      <c r="L718" s="422">
        <v>1.5157894736842106</v>
      </c>
      <c r="M718" s="422">
        <v>96</v>
      </c>
      <c r="N718" s="422">
        <v>1</v>
      </c>
      <c r="O718" s="422">
        <v>97</v>
      </c>
      <c r="P718" s="443">
        <v>0.51052631578947372</v>
      </c>
      <c r="Q718" s="423">
        <v>97</v>
      </c>
    </row>
    <row r="719" spans="1:17" ht="14.4" customHeight="1" x14ac:dyDescent="0.3">
      <c r="A719" s="418" t="s">
        <v>1619</v>
      </c>
      <c r="B719" s="419" t="s">
        <v>1431</v>
      </c>
      <c r="C719" s="419" t="s">
        <v>1432</v>
      </c>
      <c r="D719" s="419" t="s">
        <v>1499</v>
      </c>
      <c r="E719" s="419" t="s">
        <v>1500</v>
      </c>
      <c r="F719" s="422">
        <v>30</v>
      </c>
      <c r="G719" s="422">
        <v>630</v>
      </c>
      <c r="H719" s="422">
        <v>1</v>
      </c>
      <c r="I719" s="422">
        <v>21</v>
      </c>
      <c r="J719" s="422">
        <v>74</v>
      </c>
      <c r="K719" s="422">
        <v>1554</v>
      </c>
      <c r="L719" s="422">
        <v>2.4666666666666668</v>
      </c>
      <c r="M719" s="422">
        <v>21</v>
      </c>
      <c r="N719" s="422">
        <v>62</v>
      </c>
      <c r="O719" s="422">
        <v>1302</v>
      </c>
      <c r="P719" s="443">
        <v>2.0666666666666669</v>
      </c>
      <c r="Q719" s="423">
        <v>21</v>
      </c>
    </row>
    <row r="720" spans="1:17" ht="14.4" customHeight="1" x14ac:dyDescent="0.3">
      <c r="A720" s="418" t="s">
        <v>1619</v>
      </c>
      <c r="B720" s="419" t="s">
        <v>1431</v>
      </c>
      <c r="C720" s="419" t="s">
        <v>1432</v>
      </c>
      <c r="D720" s="419" t="s">
        <v>1501</v>
      </c>
      <c r="E720" s="419" t="s">
        <v>1502</v>
      </c>
      <c r="F720" s="422">
        <v>16</v>
      </c>
      <c r="G720" s="422">
        <v>7776</v>
      </c>
      <c r="H720" s="422">
        <v>1</v>
      </c>
      <c r="I720" s="422">
        <v>486</v>
      </c>
      <c r="J720" s="422">
        <v>84</v>
      </c>
      <c r="K720" s="422">
        <v>40824</v>
      </c>
      <c r="L720" s="422">
        <v>5.25</v>
      </c>
      <c r="M720" s="422">
        <v>486</v>
      </c>
      <c r="N720" s="422">
        <v>50</v>
      </c>
      <c r="O720" s="422">
        <v>24329</v>
      </c>
      <c r="P720" s="443">
        <v>3.1287294238683128</v>
      </c>
      <c r="Q720" s="423">
        <v>486.58</v>
      </c>
    </row>
    <row r="721" spans="1:17" ht="14.4" customHeight="1" x14ac:dyDescent="0.3">
      <c r="A721" s="418" t="s">
        <v>1619</v>
      </c>
      <c r="B721" s="419" t="s">
        <v>1431</v>
      </c>
      <c r="C721" s="419" t="s">
        <v>1432</v>
      </c>
      <c r="D721" s="419" t="s">
        <v>1509</v>
      </c>
      <c r="E721" s="419" t="s">
        <v>1510</v>
      </c>
      <c r="F721" s="422">
        <v>69</v>
      </c>
      <c r="G721" s="422">
        <v>2760</v>
      </c>
      <c r="H721" s="422">
        <v>1</v>
      </c>
      <c r="I721" s="422">
        <v>40</v>
      </c>
      <c r="J721" s="422">
        <v>96</v>
      </c>
      <c r="K721" s="422">
        <v>3840</v>
      </c>
      <c r="L721" s="422">
        <v>1.3913043478260869</v>
      </c>
      <c r="M721" s="422">
        <v>40</v>
      </c>
      <c r="N721" s="422">
        <v>121</v>
      </c>
      <c r="O721" s="422">
        <v>4916</v>
      </c>
      <c r="P721" s="443">
        <v>1.7811594202898551</v>
      </c>
      <c r="Q721" s="423">
        <v>40.628099173553721</v>
      </c>
    </row>
    <row r="722" spans="1:17" ht="14.4" customHeight="1" x14ac:dyDescent="0.3">
      <c r="A722" s="418" t="s">
        <v>1619</v>
      </c>
      <c r="B722" s="419" t="s">
        <v>1431</v>
      </c>
      <c r="C722" s="419" t="s">
        <v>1432</v>
      </c>
      <c r="D722" s="419" t="s">
        <v>1517</v>
      </c>
      <c r="E722" s="419" t="s">
        <v>1518</v>
      </c>
      <c r="F722" s="422">
        <v>1</v>
      </c>
      <c r="G722" s="422">
        <v>214</v>
      </c>
      <c r="H722" s="422">
        <v>1</v>
      </c>
      <c r="I722" s="422">
        <v>214</v>
      </c>
      <c r="J722" s="422"/>
      <c r="K722" s="422"/>
      <c r="L722" s="422"/>
      <c r="M722" s="422"/>
      <c r="N722" s="422"/>
      <c r="O722" s="422"/>
      <c r="P722" s="443"/>
      <c r="Q722" s="423"/>
    </row>
    <row r="723" spans="1:17" ht="14.4" customHeight="1" x14ac:dyDescent="0.3">
      <c r="A723" s="418" t="s">
        <v>1619</v>
      </c>
      <c r="B723" s="419" t="s">
        <v>1431</v>
      </c>
      <c r="C723" s="419" t="s">
        <v>1432</v>
      </c>
      <c r="D723" s="419" t="s">
        <v>1523</v>
      </c>
      <c r="E723" s="419" t="s">
        <v>1524</v>
      </c>
      <c r="F723" s="422">
        <v>3</v>
      </c>
      <c r="G723" s="422">
        <v>1809</v>
      </c>
      <c r="H723" s="422">
        <v>1</v>
      </c>
      <c r="I723" s="422">
        <v>603</v>
      </c>
      <c r="J723" s="422">
        <v>5</v>
      </c>
      <c r="K723" s="422">
        <v>3020</v>
      </c>
      <c r="L723" s="422">
        <v>1.6694306246545052</v>
      </c>
      <c r="M723" s="422">
        <v>604</v>
      </c>
      <c r="N723" s="422">
        <v>20</v>
      </c>
      <c r="O723" s="422">
        <v>12113</v>
      </c>
      <c r="P723" s="443">
        <v>6.6959646213377555</v>
      </c>
      <c r="Q723" s="423">
        <v>605.65</v>
      </c>
    </row>
    <row r="724" spans="1:17" ht="14.4" customHeight="1" x14ac:dyDescent="0.3">
      <c r="A724" s="418" t="s">
        <v>1619</v>
      </c>
      <c r="B724" s="419" t="s">
        <v>1431</v>
      </c>
      <c r="C724" s="419" t="s">
        <v>1432</v>
      </c>
      <c r="D724" s="419" t="s">
        <v>1529</v>
      </c>
      <c r="E724" s="419" t="s">
        <v>1530</v>
      </c>
      <c r="F724" s="422">
        <v>33</v>
      </c>
      <c r="G724" s="422">
        <v>16665</v>
      </c>
      <c r="H724" s="422">
        <v>1</v>
      </c>
      <c r="I724" s="422">
        <v>505</v>
      </c>
      <c r="J724" s="422">
        <v>19</v>
      </c>
      <c r="K724" s="422">
        <v>9614</v>
      </c>
      <c r="L724" s="422">
        <v>0.57689768976897693</v>
      </c>
      <c r="M724" s="422">
        <v>506</v>
      </c>
      <c r="N724" s="422">
        <v>58</v>
      </c>
      <c r="O724" s="422">
        <v>29410</v>
      </c>
      <c r="P724" s="443">
        <v>1.7647764776477648</v>
      </c>
      <c r="Q724" s="423">
        <v>507.06896551724139</v>
      </c>
    </row>
    <row r="725" spans="1:17" ht="14.4" customHeight="1" thickBot="1" x14ac:dyDescent="0.35">
      <c r="A725" s="424" t="s">
        <v>1619</v>
      </c>
      <c r="B725" s="425" t="s">
        <v>1431</v>
      </c>
      <c r="C725" s="425" t="s">
        <v>1432</v>
      </c>
      <c r="D725" s="425" t="s">
        <v>1549</v>
      </c>
      <c r="E725" s="425" t="s">
        <v>1550</v>
      </c>
      <c r="F725" s="428"/>
      <c r="G725" s="428"/>
      <c r="H725" s="428"/>
      <c r="I725" s="428"/>
      <c r="J725" s="428">
        <v>1</v>
      </c>
      <c r="K725" s="428">
        <v>327</v>
      </c>
      <c r="L725" s="428"/>
      <c r="M725" s="428">
        <v>327</v>
      </c>
      <c r="N725" s="428"/>
      <c r="O725" s="428"/>
      <c r="P725" s="436"/>
      <c r="Q725" s="42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298" t="s">
        <v>107</v>
      </c>
      <c r="B1" s="298"/>
      <c r="C1" s="299"/>
      <c r="D1" s="299"/>
      <c r="E1" s="299"/>
    </row>
    <row r="2" spans="1:5" ht="14.4" customHeight="1" thickBot="1" x14ac:dyDescent="0.35">
      <c r="A2" s="215" t="s">
        <v>255</v>
      </c>
      <c r="B2" s="136"/>
    </row>
    <row r="3" spans="1:5" ht="14.4" customHeight="1" thickBot="1" x14ac:dyDescent="0.35">
      <c r="A3" s="139"/>
      <c r="C3" s="140" t="s">
        <v>95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20807.954901163434</v>
      </c>
      <c r="D4" s="145">
        <f ca="1">IF(ISERROR(VLOOKUP("Náklady celkem",INDIRECT("HI!$A:$G"),5,0)),0,VLOOKUP("Náklady celkem",INDIRECT("HI!$A:$G"),5,0))</f>
        <v>21167.053410000008</v>
      </c>
      <c r="E4" s="146">
        <f ca="1">IF(C4=0,0,D4/C4)</f>
        <v>1.0172577512082408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99</v>
      </c>
      <c r="C7" s="153">
        <f>IF(ISERROR(HI!F5),"",HI!F5)</f>
        <v>33.197608851376081</v>
      </c>
      <c r="D7" s="153">
        <f>IF(ISERROR(HI!E5),"",HI!E5)</f>
        <v>44.470529999999997</v>
      </c>
      <c r="E7" s="150">
        <f t="shared" ref="E7:E13" si="0">IF(C7=0,0,D7/C7)</f>
        <v>1.3395702744463367</v>
      </c>
    </row>
    <row r="8" spans="1:5" ht="14.4" customHeight="1" x14ac:dyDescent="0.3">
      <c r="A8" s="154" t="str">
        <f>HYPERLINK("#'LŽ PL'!A1","% plnění pozitivního listu")</f>
        <v>% plnění pozitivního listu</v>
      </c>
      <c r="B8" s="152" t="s">
        <v>129</v>
      </c>
      <c r="C8" s="155">
        <v>0.9</v>
      </c>
      <c r="D8" s="155">
        <f>IF(ISERROR(VLOOKUP("celkem",'LŽ PL'!$A:$F,5,0)),0,VLOOKUP("celkem",'LŽ PL'!$A:$F,5,0))</f>
        <v>0.99694465490643014</v>
      </c>
      <c r="E8" s="150">
        <f t="shared" si="0"/>
        <v>1.1077162832293668</v>
      </c>
    </row>
    <row r="9" spans="1:5" ht="14.4" customHeight="1" x14ac:dyDescent="0.3">
      <c r="A9" s="292" t="str">
        <f>HYPERLINK("#'LŽ Statim'!A1","% podíl statimových žádanek")</f>
        <v>% podíl statimových žádanek</v>
      </c>
      <c r="B9" s="290" t="s">
        <v>253</v>
      </c>
      <c r="C9" s="291">
        <v>0.3</v>
      </c>
      <c r="D9" s="291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6" t="s">
        <v>132</v>
      </c>
      <c r="B10" s="152"/>
      <c r="C10" s="153"/>
      <c r="D10" s="153"/>
      <c r="E10" s="150"/>
    </row>
    <row r="11" spans="1:5" ht="14.4" customHeight="1" x14ac:dyDescent="0.3">
      <c r="A11" s="156" t="s">
        <v>133</v>
      </c>
      <c r="B11" s="152"/>
      <c r="C11" s="153"/>
      <c r="D11" s="153"/>
      <c r="E11" s="150"/>
    </row>
    <row r="12" spans="1:5" ht="14.4" customHeight="1" x14ac:dyDescent="0.3">
      <c r="A12" s="157" t="s">
        <v>137</v>
      </c>
      <c r="B12" s="152"/>
      <c r="C12" s="149"/>
      <c r="D12" s="149"/>
      <c r="E12" s="150"/>
    </row>
    <row r="13" spans="1:5" ht="14.4" customHeight="1" x14ac:dyDescent="0.3">
      <c r="A13" s="1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99</v>
      </c>
      <c r="C13" s="153">
        <f>IF(ISERROR(HI!F6),"",HI!F6)</f>
        <v>10007.255571601927</v>
      </c>
      <c r="D13" s="153">
        <f>IF(ISERROR(HI!E6),"",HI!E6)</f>
        <v>10064.594349999999</v>
      </c>
      <c r="E13" s="150">
        <f t="shared" si="0"/>
        <v>1.0057297206</v>
      </c>
    </row>
    <row r="14" spans="1:5" ht="14.4" customHeight="1" thickBot="1" x14ac:dyDescent="0.35">
      <c r="A14" s="159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10201.383791991866</v>
      </c>
      <c r="D14" s="149">
        <f ca="1">IF(ISERROR(VLOOKUP("Osobní náklady (Kč) *",INDIRECT("HI!$A:$G"),5,0)),0,VLOOKUP("Osobní náklady (Kč) *",INDIRECT("HI!$A:$G"),5,0))</f>
        <v>10365.51350000001</v>
      </c>
      <c r="E14" s="150">
        <f ca="1">IF(C14=0,0,D14/C14)</f>
        <v>1.0160889651202993</v>
      </c>
    </row>
    <row r="15" spans="1:5" ht="14.4" customHeight="1" thickBot="1" x14ac:dyDescent="0.35">
      <c r="A15" s="163"/>
      <c r="B15" s="164"/>
      <c r="C15" s="165"/>
      <c r="D15" s="165"/>
      <c r="E15" s="166"/>
    </row>
    <row r="16" spans="1:5" ht="14.4" customHeight="1" thickBot="1" x14ac:dyDescent="0.35">
      <c r="A16" s="167" t="str">
        <f>HYPERLINK("#HI!A1","VÝNOSY CELKEM (v tisících)")</f>
        <v>VÝNOSY CELKEM (v tisících)</v>
      </c>
      <c r="B16" s="168"/>
      <c r="C16" s="169">
        <f ca="1">IF(ISERROR(VLOOKUP("Výnosy celkem",INDIRECT("HI!$A:$G"),6,0)),0,VLOOKUP("Výnosy celkem",INDIRECT("HI!$A:$G"),6,0))</f>
        <v>19627.486000000001</v>
      </c>
      <c r="D16" s="169">
        <f ca="1">IF(ISERROR(VLOOKUP("Výnosy celkem",INDIRECT("HI!$A:$G"),5,0)),0,VLOOKUP("Výnosy celkem",INDIRECT("HI!$A:$G"),5,0))</f>
        <v>19100.686000000002</v>
      </c>
      <c r="E16" s="170">
        <f t="shared" ref="E16:E19" ca="1" si="1">IF(C16=0,0,D16/C16)</f>
        <v>0.97316008784823493</v>
      </c>
    </row>
    <row r="17" spans="1:5" ht="14.4" customHeight="1" x14ac:dyDescent="0.3">
      <c r="A17" s="171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19627.486000000001</v>
      </c>
      <c r="D17" s="149">
        <f ca="1">IF(ISERROR(VLOOKUP("Ambulance *",INDIRECT("HI!$A:$G"),5,0)),0,VLOOKUP("Ambulance *",INDIRECT("HI!$A:$G"),5,0))</f>
        <v>19100.686000000002</v>
      </c>
      <c r="E17" s="150">
        <f t="shared" ca="1" si="1"/>
        <v>0.97316008784823493</v>
      </c>
    </row>
    <row r="18" spans="1:5" ht="14.4" customHeight="1" x14ac:dyDescent="0.3">
      <c r="A18" s="172" t="str">
        <f>HYPERLINK("#'ZV Vykáz.-A'!A1","Zdravotní výkony vykázané u ambulantních pacientů (min. 100 %)")</f>
        <v>Zdravotní výkony vykázané u ambulantních pacientů (min. 100 %)</v>
      </c>
      <c r="B18" s="135" t="s">
        <v>109</v>
      </c>
      <c r="C18" s="155">
        <v>1</v>
      </c>
      <c r="D18" s="155">
        <f>IF(ISERROR(VLOOKUP("Celkem:",'ZV Vykáz.-A'!$A:$S,7,0)),"",VLOOKUP("Celkem:",'ZV Vykáz.-A'!$A:$S,7,0))</f>
        <v>0.97316008784823482</v>
      </c>
      <c r="E18" s="150">
        <f t="shared" si="1"/>
        <v>0.97316008784823482</v>
      </c>
    </row>
    <row r="19" spans="1:5" ht="14.4" customHeight="1" x14ac:dyDescent="0.3">
      <c r="A19" s="172" t="str">
        <f>HYPERLINK("#'ZV Vykáz.-H'!A1","Zdravotní výkony vykázané u hospitalizovaných pacientů (max. 85 %)")</f>
        <v>Zdravotní výkony vykázané u hospitalizovaných pacientů (max. 85 %)</v>
      </c>
      <c r="B19" s="135" t="s">
        <v>111</v>
      </c>
      <c r="C19" s="155">
        <v>0.85</v>
      </c>
      <c r="D19" s="155">
        <f>IF(ISERROR(VLOOKUP("Celkem:",'ZV Vykáz.-H'!$A:$S,7,0)),"",VLOOKUP("Celkem:",'ZV Vykáz.-H'!$A:$S,7,0))</f>
        <v>1.3284145761439585</v>
      </c>
      <c r="E19" s="150">
        <f t="shared" si="1"/>
        <v>1.5628406778164219</v>
      </c>
    </row>
    <row r="20" spans="1:5" ht="14.4" customHeight="1" x14ac:dyDescent="0.3">
      <c r="A20" s="173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4" t="s">
        <v>134</v>
      </c>
      <c r="B21" s="160"/>
      <c r="C21" s="161"/>
      <c r="D21" s="161"/>
      <c r="E21" s="162"/>
    </row>
    <row r="22" spans="1:5" ht="14.4" customHeight="1" thickBot="1" x14ac:dyDescent="0.35">
      <c r="A22" s="175"/>
      <c r="B22" s="176"/>
      <c r="C22" s="177"/>
      <c r="D22" s="177"/>
      <c r="E22" s="178"/>
    </row>
    <row r="23" spans="1:5" ht="14.4" customHeight="1" thickBot="1" x14ac:dyDescent="0.35">
      <c r="A23" s="179" t="s">
        <v>135</v>
      </c>
      <c r="B23" s="180"/>
      <c r="C23" s="181"/>
      <c r="D23" s="181"/>
      <c r="E23" s="182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4" priority="20" operator="lessThan">
      <formula>1</formula>
    </cfRule>
  </conditionalFormatting>
  <conditionalFormatting sqref="E9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298" t="s">
        <v>122</v>
      </c>
      <c r="B1" s="298"/>
      <c r="C1" s="298"/>
      <c r="D1" s="298"/>
      <c r="E1" s="298"/>
      <c r="F1" s="298"/>
      <c r="G1" s="299"/>
      <c r="H1" s="299"/>
    </row>
    <row r="2" spans="1:8" ht="14.4" customHeight="1" thickBot="1" x14ac:dyDescent="0.35">
      <c r="A2" s="215" t="s">
        <v>255</v>
      </c>
      <c r="B2" s="97"/>
      <c r="C2" s="97"/>
      <c r="D2" s="97"/>
      <c r="E2" s="97"/>
      <c r="F2" s="97"/>
    </row>
    <row r="3" spans="1:8" ht="14.4" customHeight="1" x14ac:dyDescent="0.3">
      <c r="A3" s="300"/>
      <c r="B3" s="93">
        <v>2012</v>
      </c>
      <c r="C3" s="40">
        <v>2013</v>
      </c>
      <c r="D3" s="7"/>
      <c r="E3" s="304">
        <v>2014</v>
      </c>
      <c r="F3" s="305"/>
      <c r="G3" s="305"/>
      <c r="H3" s="306"/>
    </row>
    <row r="4" spans="1:8" ht="14.4" customHeight="1" thickBot="1" x14ac:dyDescent="0.35">
      <c r="A4" s="301"/>
      <c r="B4" s="302" t="s">
        <v>60</v>
      </c>
      <c r="C4" s="303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27.43384</v>
      </c>
      <c r="C5" s="29">
        <v>33.269309999999997</v>
      </c>
      <c r="D5" s="8"/>
      <c r="E5" s="103">
        <v>44.470529999999997</v>
      </c>
      <c r="F5" s="28">
        <v>33.197608851376081</v>
      </c>
      <c r="G5" s="102">
        <f>E5-F5</f>
        <v>11.272921148623915</v>
      </c>
      <c r="H5" s="108">
        <f>IF(F5&lt;0.00000001,"",E5/F5)</f>
        <v>1.3395702744463367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9971.3630499999981</v>
      </c>
      <c r="C6" s="31">
        <v>10019.22273</v>
      </c>
      <c r="D6" s="8"/>
      <c r="E6" s="104">
        <v>10064.594349999999</v>
      </c>
      <c r="F6" s="30">
        <v>10007.255571601927</v>
      </c>
      <c r="G6" s="105">
        <f>E6-F6</f>
        <v>57.338778398072463</v>
      </c>
      <c r="H6" s="109">
        <f>IF(F6&lt;0.00000001,"",E6/F6)</f>
        <v>1.0057297206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9857.0042599999997</v>
      </c>
      <c r="C7" s="31">
        <v>9665.5177899999981</v>
      </c>
      <c r="D7" s="8"/>
      <c r="E7" s="104">
        <v>10365.51350000001</v>
      </c>
      <c r="F7" s="30">
        <v>10201.383791991866</v>
      </c>
      <c r="G7" s="105">
        <f>E7-F7</f>
        <v>164.12970800814401</v>
      </c>
      <c r="H7" s="109">
        <f>IF(F7&lt;0.00000001,"",E7/F7)</f>
        <v>1.0160889651202993</v>
      </c>
    </row>
    <row r="8" spans="1:8" ht="14.4" customHeight="1" thickBot="1" x14ac:dyDescent="0.35">
      <c r="A8" s="1" t="s">
        <v>63</v>
      </c>
      <c r="B8" s="11">
        <v>498.06572000000051</v>
      </c>
      <c r="C8" s="33">
        <v>862.79755000000114</v>
      </c>
      <c r="D8" s="8"/>
      <c r="E8" s="106">
        <v>692.47502999999779</v>
      </c>
      <c r="F8" s="32">
        <v>566.11792871826401</v>
      </c>
      <c r="G8" s="107">
        <f>E8-F8</f>
        <v>126.35710128173378</v>
      </c>
      <c r="H8" s="110">
        <f>IF(F8&lt;0.00000001,"",E8/F8)</f>
        <v>1.2231992573840866</v>
      </c>
    </row>
    <row r="9" spans="1:8" ht="14.4" customHeight="1" thickBot="1" x14ac:dyDescent="0.35">
      <c r="A9" s="2" t="s">
        <v>64</v>
      </c>
      <c r="B9" s="3">
        <v>20353.866869999998</v>
      </c>
      <c r="C9" s="35">
        <v>20580.807379999998</v>
      </c>
      <c r="D9" s="8"/>
      <c r="E9" s="3">
        <v>21167.053410000008</v>
      </c>
      <c r="F9" s="34">
        <v>20807.954901163434</v>
      </c>
      <c r="G9" s="34">
        <f>E9-F9</f>
        <v>359.09850883657418</v>
      </c>
      <c r="H9" s="111">
        <f>IF(F9&lt;0.00000001,"",E9/F9)</f>
        <v>1.0172577512082408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19627.486000000001</v>
      </c>
      <c r="C11" s="29">
        <f>IF(ISERROR(VLOOKUP("Celkem:",'ZV Vykáz.-A'!A:F,4,0)),0,VLOOKUP("Celkem:",'ZV Vykáz.-A'!A:F,4,0)/1000)</f>
        <v>18008.513999999999</v>
      </c>
      <c r="D11" s="8"/>
      <c r="E11" s="103">
        <f>IF(ISERROR(VLOOKUP("Celkem:",'ZV Vykáz.-A'!A:F,6,0)),0,VLOOKUP("Celkem:",'ZV Vykáz.-A'!A:F,6,0)/1000)</f>
        <v>19100.686000000002</v>
      </c>
      <c r="F11" s="28">
        <f>B11</f>
        <v>19627.486000000001</v>
      </c>
      <c r="G11" s="102">
        <f>E11-F11</f>
        <v>-526.79999999999927</v>
      </c>
      <c r="H11" s="108">
        <f>IF(F11&lt;0.00000001,"",E11/F11)</f>
        <v>0.97316008784823493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19627.486000000001</v>
      </c>
      <c r="C13" s="37">
        <f>SUM(C11:C12)</f>
        <v>18008.513999999999</v>
      </c>
      <c r="D13" s="8"/>
      <c r="E13" s="5">
        <f>SUM(E11:E12)</f>
        <v>19100.686000000002</v>
      </c>
      <c r="F13" s="36">
        <f>SUM(F11:F12)</f>
        <v>19627.486000000001</v>
      </c>
      <c r="G13" s="36">
        <f>E13-F13</f>
        <v>-526.79999999999927</v>
      </c>
      <c r="H13" s="112">
        <f>IF(F13&lt;0.00000001,"",E13/F13)</f>
        <v>0.97316008784823493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0.96431238964864086</v>
      </c>
      <c r="C15" s="39">
        <f>IF(C9=0,"",C13/C9)</f>
        <v>0.87501494316983397</v>
      </c>
      <c r="D15" s="8"/>
      <c r="E15" s="6">
        <f>IF(E9=0,"",E13/E9)</f>
        <v>0.90237812651694893</v>
      </c>
      <c r="F15" s="38">
        <f>IF(F9=0,"",F13/F9)</f>
        <v>0.94326838429001836</v>
      </c>
      <c r="G15" s="38">
        <f>IF(ISERROR(F15-E15),"",E15-F15)</f>
        <v>-4.0890257773069427E-2</v>
      </c>
      <c r="H15" s="113">
        <f>IF(ISERROR(F15-E15),"",IF(F15&lt;0.00000001,"",E15/F15))</f>
        <v>0.956650452348356</v>
      </c>
    </row>
    <row r="17" spans="1:8" ht="14.4" customHeight="1" x14ac:dyDescent="0.3">
      <c r="A17" s="99" t="s">
        <v>139</v>
      </c>
    </row>
    <row r="18" spans="1:8" ht="14.4" customHeight="1" x14ac:dyDescent="0.3">
      <c r="A18" s="268" t="s">
        <v>200</v>
      </c>
      <c r="B18" s="269"/>
      <c r="C18" s="269"/>
      <c r="D18" s="269"/>
      <c r="E18" s="269"/>
      <c r="F18" s="269"/>
      <c r="G18" s="269"/>
      <c r="H18" s="269"/>
    </row>
    <row r="19" spans="1:8" x14ac:dyDescent="0.3">
      <c r="A19" s="267" t="s">
        <v>199</v>
      </c>
      <c r="B19" s="269"/>
      <c r="C19" s="269"/>
      <c r="D19" s="269"/>
      <c r="E19" s="269"/>
      <c r="F19" s="269"/>
      <c r="G19" s="269"/>
      <c r="H19" s="269"/>
    </row>
    <row r="20" spans="1:8" ht="14.4" customHeight="1" x14ac:dyDescent="0.3">
      <c r="A20" s="100" t="s">
        <v>254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141</v>
      </c>
    </row>
    <row r="23" spans="1:8" ht="14.4" customHeight="1" x14ac:dyDescent="0.3">
      <c r="A23" s="101" t="s">
        <v>142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298" t="s">
        <v>92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13" ht="14.4" customHeight="1" x14ac:dyDescent="0.3">
      <c r="A2" s="215" t="s">
        <v>255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3"/>
      <c r="B3" s="184" t="s">
        <v>69</v>
      </c>
      <c r="C3" s="185" t="s">
        <v>70</v>
      </c>
      <c r="D3" s="185" t="s">
        <v>71</v>
      </c>
      <c r="E3" s="184" t="s">
        <v>72</v>
      </c>
      <c r="F3" s="185" t="s">
        <v>73</v>
      </c>
      <c r="G3" s="185" t="s">
        <v>74</v>
      </c>
      <c r="H3" s="185" t="s">
        <v>75</v>
      </c>
      <c r="I3" s="185" t="s">
        <v>76</v>
      </c>
      <c r="J3" s="185" t="s">
        <v>77</v>
      </c>
      <c r="K3" s="185" t="s">
        <v>78</v>
      </c>
      <c r="L3" s="185" t="s">
        <v>79</v>
      </c>
      <c r="M3" s="185" t="s">
        <v>80</v>
      </c>
    </row>
    <row r="4" spans="1:13" ht="14.4" customHeight="1" x14ac:dyDescent="0.3">
      <c r="A4" s="183" t="s">
        <v>68</v>
      </c>
      <c r="B4" s="186">
        <f>(B10+B8)/B6</f>
        <v>1.0917855327293713</v>
      </c>
      <c r="C4" s="186">
        <f t="shared" ref="C4:M4" si="0">(C10+C8)/C6</f>
        <v>0.95326333462167545</v>
      </c>
      <c r="D4" s="186">
        <f t="shared" si="0"/>
        <v>0.97021791548420244</v>
      </c>
      <c r="E4" s="186">
        <f t="shared" si="0"/>
        <v>0.93075412203934649</v>
      </c>
      <c r="F4" s="186">
        <f t="shared" si="0"/>
        <v>0.94834466861615341</v>
      </c>
      <c r="G4" s="186">
        <f t="shared" si="0"/>
        <v>0.95931547194719868</v>
      </c>
      <c r="H4" s="186">
        <f t="shared" si="0"/>
        <v>0.9023781265169486</v>
      </c>
      <c r="I4" s="186">
        <f t="shared" si="0"/>
        <v>0.9023781265169486</v>
      </c>
      <c r="J4" s="186">
        <f t="shared" si="0"/>
        <v>0.9023781265169486</v>
      </c>
      <c r="K4" s="186">
        <f t="shared" si="0"/>
        <v>0.9023781265169486</v>
      </c>
      <c r="L4" s="186">
        <f t="shared" si="0"/>
        <v>0.9023781265169486</v>
      </c>
      <c r="M4" s="186">
        <f t="shared" si="0"/>
        <v>0.9023781265169486</v>
      </c>
    </row>
    <row r="5" spans="1:13" ht="14.4" customHeight="1" x14ac:dyDescent="0.3">
      <c r="A5" s="187" t="s">
        <v>40</v>
      </c>
      <c r="B5" s="186">
        <f>IF(ISERROR(VLOOKUP($A5,'Man Tab'!$A:$Q,COLUMN()+2,0)),0,VLOOKUP($A5,'Man Tab'!$A:$Q,COLUMN()+2,0))</f>
        <v>2625.82798000001</v>
      </c>
      <c r="C5" s="186">
        <f>IF(ISERROR(VLOOKUP($A5,'Man Tab'!$A:$Q,COLUMN()+2,0)),0,VLOOKUP($A5,'Man Tab'!$A:$Q,COLUMN()+2,0))</f>
        <v>3020.8016600000001</v>
      </c>
      <c r="D5" s="186">
        <f>IF(ISERROR(VLOOKUP($A5,'Man Tab'!$A:$Q,COLUMN()+2,0)),0,VLOOKUP($A5,'Man Tab'!$A:$Q,COLUMN()+2,0))</f>
        <v>2829.3898899999999</v>
      </c>
      <c r="E5" s="186">
        <f>IF(ISERROR(VLOOKUP($A5,'Man Tab'!$A:$Q,COLUMN()+2,0)),0,VLOOKUP($A5,'Man Tab'!$A:$Q,COLUMN()+2,0))</f>
        <v>3433.4222199999999</v>
      </c>
      <c r="F5" s="186">
        <f>IF(ISERROR(VLOOKUP($A5,'Man Tab'!$A:$Q,COLUMN()+2,0)),0,VLOOKUP($A5,'Man Tab'!$A:$Q,COLUMN()+2,0))</f>
        <v>2859.7898</v>
      </c>
      <c r="G5" s="186">
        <f>IF(ISERROR(VLOOKUP($A5,'Man Tab'!$A:$Q,COLUMN()+2,0)),0,VLOOKUP($A5,'Man Tab'!$A:$Q,COLUMN()+2,0))</f>
        <v>2633.9996999999998</v>
      </c>
      <c r="H5" s="186">
        <f>IF(ISERROR(VLOOKUP($A5,'Man Tab'!$A:$Q,COLUMN()+2,0)),0,VLOOKUP($A5,'Man Tab'!$A:$Q,COLUMN()+2,0))</f>
        <v>3763.8221600000002</v>
      </c>
      <c r="I5" s="186">
        <f>IF(ISERROR(VLOOKUP($A5,'Man Tab'!$A:$Q,COLUMN()+2,0)),0,VLOOKUP($A5,'Man Tab'!$A:$Q,COLUMN()+2,0))</f>
        <v>4.9406564584124654E-324</v>
      </c>
      <c r="J5" s="186">
        <f>IF(ISERROR(VLOOKUP($A5,'Man Tab'!$A:$Q,COLUMN()+2,0)),0,VLOOKUP($A5,'Man Tab'!$A:$Q,COLUMN()+2,0))</f>
        <v>4.9406564584124654E-324</v>
      </c>
      <c r="K5" s="186">
        <f>IF(ISERROR(VLOOKUP($A5,'Man Tab'!$A:$Q,COLUMN()+2,0)),0,VLOOKUP($A5,'Man Tab'!$A:$Q,COLUMN()+2,0))</f>
        <v>4.9406564584124654E-324</v>
      </c>
      <c r="L5" s="186">
        <f>IF(ISERROR(VLOOKUP($A5,'Man Tab'!$A:$Q,COLUMN()+2,0)),0,VLOOKUP($A5,'Man Tab'!$A:$Q,COLUMN()+2,0))</f>
        <v>4.9406564584124654E-324</v>
      </c>
      <c r="M5" s="186">
        <f>IF(ISERROR(VLOOKUP($A5,'Man Tab'!$A:$Q,COLUMN()+2,0)),0,VLOOKUP($A5,'Man Tab'!$A:$Q,COLUMN()+2,0))</f>
        <v>4.9406564584124654E-324</v>
      </c>
    </row>
    <row r="6" spans="1:13" ht="14.4" customHeight="1" x14ac:dyDescent="0.3">
      <c r="A6" s="187" t="s">
        <v>64</v>
      </c>
      <c r="B6" s="188">
        <f>B5</f>
        <v>2625.82798000001</v>
      </c>
      <c r="C6" s="188">
        <f t="shared" ref="C6:M6" si="1">C5+B6</f>
        <v>5646.6296400000101</v>
      </c>
      <c r="D6" s="188">
        <f t="shared" si="1"/>
        <v>8476.0195300000105</v>
      </c>
      <c r="E6" s="188">
        <f t="shared" si="1"/>
        <v>11909.441750000011</v>
      </c>
      <c r="F6" s="188">
        <f t="shared" si="1"/>
        <v>14769.231550000011</v>
      </c>
      <c r="G6" s="188">
        <f t="shared" si="1"/>
        <v>17403.231250000012</v>
      </c>
      <c r="H6" s="188">
        <f t="shared" si="1"/>
        <v>21167.053410000011</v>
      </c>
      <c r="I6" s="188">
        <f t="shared" si="1"/>
        <v>21167.053410000011</v>
      </c>
      <c r="J6" s="188">
        <f t="shared" si="1"/>
        <v>21167.053410000011</v>
      </c>
      <c r="K6" s="188">
        <f t="shared" si="1"/>
        <v>21167.053410000011</v>
      </c>
      <c r="L6" s="188">
        <f t="shared" si="1"/>
        <v>21167.053410000011</v>
      </c>
      <c r="M6" s="188">
        <f t="shared" si="1"/>
        <v>21167.053410000011</v>
      </c>
    </row>
    <row r="7" spans="1:13" ht="14.4" customHeight="1" x14ac:dyDescent="0.3">
      <c r="A7" s="187" t="s">
        <v>90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" customHeight="1" x14ac:dyDescent="0.3">
      <c r="A8" s="187" t="s">
        <v>65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" customHeight="1" x14ac:dyDescent="0.3">
      <c r="A9" s="187" t="s">
        <v>91</v>
      </c>
      <c r="B9" s="187">
        <v>2866841</v>
      </c>
      <c r="C9" s="187">
        <v>2515884</v>
      </c>
      <c r="D9" s="187">
        <v>2840861</v>
      </c>
      <c r="E9" s="187">
        <v>2861176</v>
      </c>
      <c r="F9" s="187">
        <v>2921560</v>
      </c>
      <c r="G9" s="187">
        <v>2688867</v>
      </c>
      <c r="H9" s="187">
        <v>2405497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</row>
    <row r="10" spans="1:13" ht="14.4" customHeight="1" x14ac:dyDescent="0.3">
      <c r="A10" s="187" t="s">
        <v>66</v>
      </c>
      <c r="B10" s="188">
        <f>B9/1000</f>
        <v>2866.8409999999999</v>
      </c>
      <c r="C10" s="188">
        <f t="shared" ref="C10:M10" si="3">C9/1000+B10</f>
        <v>5382.7250000000004</v>
      </c>
      <c r="D10" s="188">
        <f t="shared" si="3"/>
        <v>8223.5859999999993</v>
      </c>
      <c r="E10" s="188">
        <f t="shared" si="3"/>
        <v>11084.761999999999</v>
      </c>
      <c r="F10" s="188">
        <f t="shared" si="3"/>
        <v>14006.321999999998</v>
      </c>
      <c r="G10" s="188">
        <f t="shared" si="3"/>
        <v>16695.188999999998</v>
      </c>
      <c r="H10" s="188">
        <f t="shared" si="3"/>
        <v>19100.685999999998</v>
      </c>
      <c r="I10" s="188">
        <f t="shared" si="3"/>
        <v>19100.685999999998</v>
      </c>
      <c r="J10" s="188">
        <f t="shared" si="3"/>
        <v>19100.685999999998</v>
      </c>
      <c r="K10" s="188">
        <f t="shared" si="3"/>
        <v>19100.685999999998</v>
      </c>
      <c r="L10" s="188">
        <f t="shared" si="3"/>
        <v>19100.685999999998</v>
      </c>
      <c r="M10" s="188">
        <f t="shared" si="3"/>
        <v>19100.685999999998</v>
      </c>
    </row>
    <row r="11" spans="1:13" ht="14.4" customHeight="1" x14ac:dyDescent="0.3">
      <c r="A11" s="183"/>
      <c r="B11" s="183" t="s">
        <v>81</v>
      </c>
      <c r="C11" s="183">
        <f ca="1">IF(MONTH(TODAY())=1,12,MONTH(TODAY())-1)</f>
        <v>7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" customHeight="1" x14ac:dyDescent="0.3">
      <c r="A12" s="183">
        <v>0</v>
      </c>
      <c r="B12" s="186">
        <f>IF(ISERROR(HI!F15),#REF!,HI!F15)</f>
        <v>0.94326838429001836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" customHeight="1" x14ac:dyDescent="0.3">
      <c r="A13" s="183">
        <v>1</v>
      </c>
      <c r="B13" s="186">
        <f>IF(ISERROR(HI!F15),#REF!,HI!F15)</f>
        <v>0.94326838429001836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9" customFormat="1" ht="18.600000000000001" customHeight="1" thickBot="1" x14ac:dyDescent="0.4">
      <c r="A1" s="307" t="s">
        <v>257</v>
      </c>
      <c r="B1" s="307"/>
      <c r="C1" s="307"/>
      <c r="D1" s="307"/>
      <c r="E1" s="307"/>
      <c r="F1" s="307"/>
      <c r="G1" s="307"/>
      <c r="H1" s="298"/>
      <c r="I1" s="298"/>
      <c r="J1" s="298"/>
      <c r="K1" s="298"/>
      <c r="L1" s="298"/>
      <c r="M1" s="298"/>
      <c r="N1" s="298"/>
      <c r="O1" s="298"/>
      <c r="P1" s="298"/>
      <c r="Q1" s="298"/>
    </row>
    <row r="2" spans="1:17" s="189" customFormat="1" ht="14.4" customHeight="1" thickBot="1" x14ac:dyDescent="0.3">
      <c r="A2" s="215" t="s">
        <v>255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" customHeight="1" x14ac:dyDescent="0.3">
      <c r="A3" s="68"/>
      <c r="B3" s="308" t="s">
        <v>16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124"/>
      <c r="Q3" s="126"/>
    </row>
    <row r="4" spans="1:17" ht="14.4" customHeight="1" x14ac:dyDescent="0.3">
      <c r="A4" s="69"/>
      <c r="B4" s="20">
        <v>2014</v>
      </c>
      <c r="C4" s="125" t="s">
        <v>17</v>
      </c>
      <c r="D4" s="115" t="s">
        <v>145</v>
      </c>
      <c r="E4" s="115" t="s">
        <v>146</v>
      </c>
      <c r="F4" s="115" t="s">
        <v>147</v>
      </c>
      <c r="G4" s="115" t="s">
        <v>148</v>
      </c>
      <c r="H4" s="115" t="s">
        <v>149</v>
      </c>
      <c r="I4" s="115" t="s">
        <v>150</v>
      </c>
      <c r="J4" s="115" t="s">
        <v>151</v>
      </c>
      <c r="K4" s="115" t="s">
        <v>152</v>
      </c>
      <c r="L4" s="115" t="s">
        <v>153</v>
      </c>
      <c r="M4" s="115" t="s">
        <v>154</v>
      </c>
      <c r="N4" s="115" t="s">
        <v>155</v>
      </c>
      <c r="O4" s="115" t="s">
        <v>156</v>
      </c>
      <c r="P4" s="310" t="s">
        <v>3</v>
      </c>
      <c r="Q4" s="311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3.4584595208887258E-323</v>
      </c>
      <c r="Q6" s="80" t="s">
        <v>256</v>
      </c>
    </row>
    <row r="7" spans="1:17" ht="14.4" customHeight="1" x14ac:dyDescent="0.3">
      <c r="A7" s="15" t="s">
        <v>22</v>
      </c>
      <c r="B7" s="51">
        <v>56.910186602358998</v>
      </c>
      <c r="C7" s="52">
        <v>4.7425155501959999</v>
      </c>
      <c r="D7" s="52">
        <v>2.1342300000000001</v>
      </c>
      <c r="E7" s="52">
        <v>5.9915799999999999</v>
      </c>
      <c r="F7" s="52">
        <v>7.1307799999999997</v>
      </c>
      <c r="G7" s="52">
        <v>2.5151599999999998</v>
      </c>
      <c r="H7" s="52">
        <v>4.6741099999999998</v>
      </c>
      <c r="I7" s="52">
        <v>15.6752</v>
      </c>
      <c r="J7" s="52">
        <v>6.3494700000000002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44.470529999999997</v>
      </c>
      <c r="Q7" s="81">
        <v>1.3395702744460001</v>
      </c>
    </row>
    <row r="8" spans="1:17" ht="14.4" customHeight="1" x14ac:dyDescent="0.3">
      <c r="A8" s="15" t="s">
        <v>23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3.4584595208887258E-323</v>
      </c>
      <c r="Q8" s="81" t="s">
        <v>256</v>
      </c>
    </row>
    <row r="9" spans="1:17" ht="14.4" customHeight="1" x14ac:dyDescent="0.3">
      <c r="A9" s="15" t="s">
        <v>24</v>
      </c>
      <c r="B9" s="51">
        <v>17155.295265603301</v>
      </c>
      <c r="C9" s="52">
        <v>1429.60793880028</v>
      </c>
      <c r="D9" s="52">
        <v>1135.3646000000001</v>
      </c>
      <c r="E9" s="52">
        <v>1600.39483</v>
      </c>
      <c r="F9" s="52">
        <v>1293.3243500000001</v>
      </c>
      <c r="G9" s="52">
        <v>1972.28287</v>
      </c>
      <c r="H9" s="52">
        <v>1276.07864</v>
      </c>
      <c r="I9" s="52">
        <v>1192.5033900000001</v>
      </c>
      <c r="J9" s="52">
        <v>1594.6456700000001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10064.594349999999</v>
      </c>
      <c r="Q9" s="81">
        <v>1.0057297206</v>
      </c>
    </row>
    <row r="10" spans="1:17" ht="14.4" customHeight="1" x14ac:dyDescent="0.3">
      <c r="A10" s="15" t="s">
        <v>25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3.4584595208887258E-323</v>
      </c>
      <c r="Q10" s="81" t="s">
        <v>256</v>
      </c>
    </row>
    <row r="11" spans="1:17" ht="14.4" customHeight="1" x14ac:dyDescent="0.3">
      <c r="A11" s="15" t="s">
        <v>26</v>
      </c>
      <c r="B11" s="51">
        <v>185.50793023071199</v>
      </c>
      <c r="C11" s="52">
        <v>15.458994185891999</v>
      </c>
      <c r="D11" s="52">
        <v>15.47306</v>
      </c>
      <c r="E11" s="52">
        <v>15.69684</v>
      </c>
      <c r="F11" s="52">
        <v>12.50695</v>
      </c>
      <c r="G11" s="52">
        <v>14.94472</v>
      </c>
      <c r="H11" s="52">
        <v>14.011889999999999</v>
      </c>
      <c r="I11" s="52">
        <v>10.82621</v>
      </c>
      <c r="J11" s="52">
        <v>14.88935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98.349019999999996</v>
      </c>
      <c r="Q11" s="81">
        <v>0.90884696837599999</v>
      </c>
    </row>
    <row r="12" spans="1:17" ht="14.4" customHeight="1" x14ac:dyDescent="0.3">
      <c r="A12" s="15" t="s">
        <v>27</v>
      </c>
      <c r="B12" s="51">
        <v>0.44867861067300002</v>
      </c>
      <c r="C12" s="52">
        <v>3.7389884222E-2</v>
      </c>
      <c r="D12" s="52">
        <v>4.9406564584124654E-324</v>
      </c>
      <c r="E12" s="52">
        <v>4.9406564584124654E-324</v>
      </c>
      <c r="F12" s="52">
        <v>4.9406564584124654E-324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3.4584595208887258E-323</v>
      </c>
      <c r="Q12" s="81">
        <v>1.3339772437713657E-322</v>
      </c>
    </row>
    <row r="13" spans="1:17" ht="14.4" customHeight="1" x14ac:dyDescent="0.3">
      <c r="A13" s="15" t="s">
        <v>28</v>
      </c>
      <c r="B13" s="51">
        <v>20.888646652279999</v>
      </c>
      <c r="C13" s="52">
        <v>1.740720554356</v>
      </c>
      <c r="D13" s="52">
        <v>2.4782299999999999</v>
      </c>
      <c r="E13" s="52">
        <v>1.4277500000000001</v>
      </c>
      <c r="F13" s="52">
        <v>0.22988</v>
      </c>
      <c r="G13" s="52">
        <v>2.18371</v>
      </c>
      <c r="H13" s="52">
        <v>0.83553999999999995</v>
      </c>
      <c r="I13" s="52">
        <v>1.0081</v>
      </c>
      <c r="J13" s="52">
        <v>1.26962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9.4328299999999992</v>
      </c>
      <c r="Q13" s="81">
        <v>0.77413180391500003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4.9406564584124654E-324</v>
      </c>
      <c r="E14" s="52">
        <v>4.9406564584124654E-324</v>
      </c>
      <c r="F14" s="52">
        <v>4.9406564584124654E-324</v>
      </c>
      <c r="G14" s="52">
        <v>4.9406564584124654E-324</v>
      </c>
      <c r="H14" s="52">
        <v>4.9406564584124654E-324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3.4584595208887258E-323</v>
      </c>
      <c r="Q14" s="81" t="s">
        <v>256</v>
      </c>
    </row>
    <row r="15" spans="1:17" ht="14.4" customHeight="1" x14ac:dyDescent="0.3">
      <c r="A15" s="15" t="s">
        <v>30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3.4584595208887258E-323</v>
      </c>
      <c r="Q15" s="81" t="s">
        <v>256</v>
      </c>
    </row>
    <row r="16" spans="1:17" ht="14.4" customHeight="1" x14ac:dyDescent="0.3">
      <c r="A16" s="15" t="s">
        <v>31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3.4584595208887258E-323</v>
      </c>
      <c r="Q16" s="81" t="s">
        <v>256</v>
      </c>
    </row>
    <row r="17" spans="1:17" ht="14.4" customHeight="1" x14ac:dyDescent="0.3">
      <c r="A17" s="15" t="s">
        <v>32</v>
      </c>
      <c r="B17" s="51">
        <v>39.459118603755996</v>
      </c>
      <c r="C17" s="52">
        <v>3.288259883646</v>
      </c>
      <c r="D17" s="52">
        <v>4.9406564584124654E-324</v>
      </c>
      <c r="E17" s="52">
        <v>9.3323499999999999</v>
      </c>
      <c r="F17" s="52">
        <v>0.84699999999999998</v>
      </c>
      <c r="G17" s="52">
        <v>4.9406564584124654E-324</v>
      </c>
      <c r="H17" s="52">
        <v>1.2709999999999999</v>
      </c>
      <c r="I17" s="52">
        <v>5.7839999999999998</v>
      </c>
      <c r="J17" s="52">
        <v>1.9970000000000001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19.231349999999999</v>
      </c>
      <c r="Q17" s="81">
        <v>0.83549835216699997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8.423</v>
      </c>
      <c r="E18" s="52">
        <v>1.4119999999999999</v>
      </c>
      <c r="F18" s="52">
        <v>5.7759999999999998</v>
      </c>
      <c r="G18" s="52">
        <v>12.834</v>
      </c>
      <c r="H18" s="52">
        <v>8.6920000000000002</v>
      </c>
      <c r="I18" s="52">
        <v>1.21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38.347000000000001</v>
      </c>
      <c r="Q18" s="81" t="s">
        <v>256</v>
      </c>
    </row>
    <row r="19" spans="1:17" ht="14.4" customHeight="1" x14ac:dyDescent="0.3">
      <c r="A19" s="15" t="s">
        <v>34</v>
      </c>
      <c r="B19" s="51">
        <v>477.183394941291</v>
      </c>
      <c r="C19" s="52">
        <v>39.765282911774001</v>
      </c>
      <c r="D19" s="52">
        <v>32.919789999999999</v>
      </c>
      <c r="E19" s="52">
        <v>13.1905</v>
      </c>
      <c r="F19" s="52">
        <v>86.293199999999999</v>
      </c>
      <c r="G19" s="52">
        <v>20.929590000000001</v>
      </c>
      <c r="H19" s="52">
        <v>102.33141999999999</v>
      </c>
      <c r="I19" s="52">
        <v>14.61298</v>
      </c>
      <c r="J19" s="52">
        <v>41.308700000000002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311.58618000000001</v>
      </c>
      <c r="Q19" s="81">
        <v>1.119376203793</v>
      </c>
    </row>
    <row r="20" spans="1:17" ht="14.4" customHeight="1" x14ac:dyDescent="0.3">
      <c r="A20" s="15" t="s">
        <v>35</v>
      </c>
      <c r="B20" s="51">
        <v>17488.0865005575</v>
      </c>
      <c r="C20" s="52">
        <v>1457.3405417131301</v>
      </c>
      <c r="D20" s="52">
        <v>1398.01542000001</v>
      </c>
      <c r="E20" s="52">
        <v>1349.4979699999999</v>
      </c>
      <c r="F20" s="52">
        <v>1381.4651699999999</v>
      </c>
      <c r="G20" s="52">
        <v>1372.1264799999999</v>
      </c>
      <c r="H20" s="52">
        <v>1416.0232000000001</v>
      </c>
      <c r="I20" s="52">
        <v>1367.8261600000001</v>
      </c>
      <c r="J20" s="52">
        <v>2080.5590999999999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10365.513499999999</v>
      </c>
      <c r="Q20" s="81">
        <v>1.01608896512</v>
      </c>
    </row>
    <row r="21" spans="1:17" ht="14.4" customHeight="1" x14ac:dyDescent="0.3">
      <c r="A21" s="16" t="s">
        <v>36</v>
      </c>
      <c r="B21" s="51">
        <v>247.00010876394299</v>
      </c>
      <c r="C21" s="52">
        <v>20.583342396995</v>
      </c>
      <c r="D21" s="52">
        <v>20.558</v>
      </c>
      <c r="E21" s="52">
        <v>20.558</v>
      </c>
      <c r="F21" s="52">
        <v>20.556000000000001</v>
      </c>
      <c r="G21" s="52">
        <v>20.556000000000001</v>
      </c>
      <c r="H21" s="52">
        <v>20.556000000000001</v>
      </c>
      <c r="I21" s="52">
        <v>22.803999999999998</v>
      </c>
      <c r="J21" s="52">
        <v>22.803999999999998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148.392</v>
      </c>
      <c r="Q21" s="81">
        <v>1.0299035372380001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3.4584595208887258E-323</v>
      </c>
      <c r="Q22" s="81" t="s">
        <v>256</v>
      </c>
    </row>
    <row r="23" spans="1:17" ht="14.4" customHeight="1" x14ac:dyDescent="0.3">
      <c r="A23" s="16" t="s">
        <v>38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1.3833838083554903E-322</v>
      </c>
      <c r="Q23" s="81" t="s">
        <v>256</v>
      </c>
    </row>
    <row r="24" spans="1:17" ht="14.4" customHeight="1" x14ac:dyDescent="0.3">
      <c r="A24" s="16" t="s">
        <v>39</v>
      </c>
      <c r="B24" s="51">
        <v>-7.2759576141834308E-12</v>
      </c>
      <c r="C24" s="52">
        <v>4.5474735088646402E-13</v>
      </c>
      <c r="D24" s="52">
        <v>10.461650000000001</v>
      </c>
      <c r="E24" s="52">
        <v>3.2998400000000001</v>
      </c>
      <c r="F24" s="52">
        <v>21.260560000000002</v>
      </c>
      <c r="G24" s="52">
        <v>15.049689999999</v>
      </c>
      <c r="H24" s="52">
        <v>15.315999999999001</v>
      </c>
      <c r="I24" s="52">
        <v>1.7496599999989999</v>
      </c>
      <c r="J24" s="52">
        <v>-7.4999999900000002E-4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67.136650000000003</v>
      </c>
      <c r="Q24" s="81"/>
    </row>
    <row r="25" spans="1:17" ht="14.4" customHeight="1" x14ac:dyDescent="0.3">
      <c r="A25" s="17" t="s">
        <v>40</v>
      </c>
      <c r="B25" s="54">
        <v>35670.779830565902</v>
      </c>
      <c r="C25" s="55">
        <v>2972.56498588049</v>
      </c>
      <c r="D25" s="55">
        <v>2625.82798000001</v>
      </c>
      <c r="E25" s="55">
        <v>3020.8016600000001</v>
      </c>
      <c r="F25" s="55">
        <v>2829.3898899999999</v>
      </c>
      <c r="G25" s="55">
        <v>3433.4222199999999</v>
      </c>
      <c r="H25" s="55">
        <v>2859.7898</v>
      </c>
      <c r="I25" s="55">
        <v>2633.9996999999998</v>
      </c>
      <c r="J25" s="55">
        <v>3763.8221600000002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21167.05341</v>
      </c>
      <c r="Q25" s="82">
        <v>1.0172577512080001</v>
      </c>
    </row>
    <row r="26" spans="1:17" ht="14.4" customHeight="1" x14ac:dyDescent="0.3">
      <c r="A26" s="15" t="s">
        <v>41</v>
      </c>
      <c r="B26" s="51">
        <v>2513.0076552310802</v>
      </c>
      <c r="C26" s="52">
        <v>209.41730460259001</v>
      </c>
      <c r="D26" s="52">
        <v>195.38910999999999</v>
      </c>
      <c r="E26" s="52">
        <v>180.77781999999999</v>
      </c>
      <c r="F26" s="52">
        <v>193.26265000000001</v>
      </c>
      <c r="G26" s="52">
        <v>192.78722999999999</v>
      </c>
      <c r="H26" s="52">
        <v>197.28211999999999</v>
      </c>
      <c r="I26" s="52">
        <v>168.9083</v>
      </c>
      <c r="J26" s="52">
        <v>318.55901999999998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1446.9662499999999</v>
      </c>
      <c r="Q26" s="81">
        <v>0.98706964392399998</v>
      </c>
    </row>
    <row r="27" spans="1:17" ht="14.4" customHeight="1" x14ac:dyDescent="0.3">
      <c r="A27" s="18" t="s">
        <v>42</v>
      </c>
      <c r="B27" s="54">
        <v>38183.7874857969</v>
      </c>
      <c r="C27" s="55">
        <v>3181.9822904830799</v>
      </c>
      <c r="D27" s="55">
        <v>2821.2170900000101</v>
      </c>
      <c r="E27" s="55">
        <v>3201.5794799999999</v>
      </c>
      <c r="F27" s="55">
        <v>3022.65254</v>
      </c>
      <c r="G27" s="55">
        <v>3626.2094499999998</v>
      </c>
      <c r="H27" s="55">
        <v>3057.0719199999999</v>
      </c>
      <c r="I27" s="55">
        <v>2802.9079999999999</v>
      </c>
      <c r="J27" s="55">
        <v>4082.3811799999999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22614.019660000002</v>
      </c>
      <c r="Q27" s="82">
        <v>1.015270967033</v>
      </c>
    </row>
    <row r="28" spans="1:17" ht="14.4" customHeight="1" x14ac:dyDescent="0.3">
      <c r="A28" s="16" t="s">
        <v>43</v>
      </c>
      <c r="B28" s="51">
        <v>619.37185699856195</v>
      </c>
      <c r="C28" s="52">
        <v>51.614321416545998</v>
      </c>
      <c r="D28" s="52">
        <v>21.66122</v>
      </c>
      <c r="E28" s="52">
        <v>26.207000000000001</v>
      </c>
      <c r="F28" s="52">
        <v>46.266120000000001</v>
      </c>
      <c r="G28" s="52">
        <v>27.1693</v>
      </c>
      <c r="H28" s="52">
        <v>49.053899999999999</v>
      </c>
      <c r="I28" s="52">
        <v>65.535340000000005</v>
      </c>
      <c r="J28" s="52">
        <v>44.896000000000001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280.78888000000001</v>
      </c>
      <c r="Q28" s="81">
        <v>0.77716215271199995</v>
      </c>
    </row>
    <row r="29" spans="1:17" ht="14.4" customHeight="1" x14ac:dyDescent="0.3">
      <c r="A29" s="16" t="s">
        <v>44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6.9169190417774516E-323</v>
      </c>
      <c r="Q29" s="81" t="s">
        <v>256</v>
      </c>
    </row>
    <row r="30" spans="1:17" ht="14.4" customHeight="1" x14ac:dyDescent="0.3">
      <c r="A30" s="16" t="s">
        <v>45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3.4584595208887258E-322</v>
      </c>
      <c r="Q30" s="81">
        <v>0</v>
      </c>
    </row>
    <row r="31" spans="1:17" ht="14.4" customHeight="1" thickBot="1" x14ac:dyDescent="0.35">
      <c r="A31" s="19" t="s">
        <v>46</v>
      </c>
      <c r="B31" s="57">
        <v>1.9762625833649862E-323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1.7292297604443629E-322</v>
      </c>
      <c r="Q31" s="83" t="s">
        <v>256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165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07" t="s">
        <v>48</v>
      </c>
      <c r="B1" s="307"/>
      <c r="C1" s="307"/>
      <c r="D1" s="307"/>
      <c r="E1" s="307"/>
      <c r="F1" s="307"/>
      <c r="G1" s="307"/>
      <c r="H1" s="312"/>
      <c r="I1" s="312"/>
      <c r="J1" s="312"/>
      <c r="K1" s="312"/>
    </row>
    <row r="2" spans="1:11" s="60" customFormat="1" ht="14.4" customHeight="1" thickBot="1" x14ac:dyDescent="0.35">
      <c r="A2" s="215" t="s">
        <v>255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08" t="s">
        <v>49</v>
      </c>
      <c r="C3" s="309"/>
      <c r="D3" s="309"/>
      <c r="E3" s="309"/>
      <c r="F3" s="315" t="s">
        <v>50</v>
      </c>
      <c r="G3" s="309"/>
      <c r="H3" s="309"/>
      <c r="I3" s="309"/>
      <c r="J3" s="309"/>
      <c r="K3" s="316"/>
    </row>
    <row r="4" spans="1:11" ht="14.4" customHeight="1" x14ac:dyDescent="0.3">
      <c r="A4" s="69"/>
      <c r="B4" s="313"/>
      <c r="C4" s="314"/>
      <c r="D4" s="314"/>
      <c r="E4" s="314"/>
      <c r="F4" s="317" t="s">
        <v>161</v>
      </c>
      <c r="G4" s="319" t="s">
        <v>51</v>
      </c>
      <c r="H4" s="127" t="s">
        <v>126</v>
      </c>
      <c r="I4" s="317" t="s">
        <v>52</v>
      </c>
      <c r="J4" s="319" t="s">
        <v>163</v>
      </c>
      <c r="K4" s="320" t="s">
        <v>164</v>
      </c>
    </row>
    <row r="5" spans="1:11" ht="42" thickBot="1" x14ac:dyDescent="0.35">
      <c r="A5" s="70"/>
      <c r="B5" s="24" t="s">
        <v>157</v>
      </c>
      <c r="C5" s="25" t="s">
        <v>158</v>
      </c>
      <c r="D5" s="26" t="s">
        <v>159</v>
      </c>
      <c r="E5" s="26" t="s">
        <v>160</v>
      </c>
      <c r="F5" s="318"/>
      <c r="G5" s="318"/>
      <c r="H5" s="25" t="s">
        <v>162</v>
      </c>
      <c r="I5" s="318"/>
      <c r="J5" s="318"/>
      <c r="K5" s="321"/>
    </row>
    <row r="6" spans="1:11" ht="14.4" customHeight="1" thickBot="1" x14ac:dyDescent="0.35">
      <c r="A6" s="389" t="s">
        <v>258</v>
      </c>
      <c r="B6" s="371">
        <v>32348.680431079199</v>
      </c>
      <c r="C6" s="371">
        <v>35057.865810000003</v>
      </c>
      <c r="D6" s="372">
        <v>2709.1853789208299</v>
      </c>
      <c r="E6" s="373">
        <v>1.0837494866190001</v>
      </c>
      <c r="F6" s="371">
        <v>35670.779830565902</v>
      </c>
      <c r="G6" s="372">
        <v>20807.954901163401</v>
      </c>
      <c r="H6" s="374">
        <v>3763.8221600000002</v>
      </c>
      <c r="I6" s="371">
        <v>21167.05341</v>
      </c>
      <c r="J6" s="372">
        <v>359.09850883659198</v>
      </c>
      <c r="K6" s="375">
        <v>0.59340035487099996</v>
      </c>
    </row>
    <row r="7" spans="1:11" ht="14.4" customHeight="1" thickBot="1" x14ac:dyDescent="0.35">
      <c r="A7" s="390" t="s">
        <v>259</v>
      </c>
      <c r="B7" s="371">
        <v>14602.5083946823</v>
      </c>
      <c r="C7" s="371">
        <v>17039.72971</v>
      </c>
      <c r="D7" s="372">
        <v>2437.2213153176899</v>
      </c>
      <c r="E7" s="373">
        <v>1.166904291334</v>
      </c>
      <c r="F7" s="371">
        <v>17419.0507076994</v>
      </c>
      <c r="G7" s="372">
        <v>10161.112912824599</v>
      </c>
      <c r="H7" s="374">
        <v>1617.15336</v>
      </c>
      <c r="I7" s="371">
        <v>10216.84438</v>
      </c>
      <c r="J7" s="372">
        <v>55.731467175376999</v>
      </c>
      <c r="K7" s="375">
        <v>0.58653278823499999</v>
      </c>
    </row>
    <row r="8" spans="1:11" ht="14.4" customHeight="1" thickBot="1" x14ac:dyDescent="0.35">
      <c r="A8" s="391" t="s">
        <v>260</v>
      </c>
      <c r="B8" s="371">
        <v>14602.5083946823</v>
      </c>
      <c r="C8" s="371">
        <v>17039.72971</v>
      </c>
      <c r="D8" s="372">
        <v>2437.2213153176899</v>
      </c>
      <c r="E8" s="373">
        <v>1.166904291334</v>
      </c>
      <c r="F8" s="371">
        <v>17419.0507076994</v>
      </c>
      <c r="G8" s="372">
        <v>10161.112912824599</v>
      </c>
      <c r="H8" s="374">
        <v>1617.15336</v>
      </c>
      <c r="I8" s="371">
        <v>10216.84438</v>
      </c>
      <c r="J8" s="372">
        <v>55.731467175376999</v>
      </c>
      <c r="K8" s="375">
        <v>0.58653278823499999</v>
      </c>
    </row>
    <row r="9" spans="1:11" ht="14.4" customHeight="1" thickBot="1" x14ac:dyDescent="0.35">
      <c r="A9" s="392" t="s">
        <v>261</v>
      </c>
      <c r="B9" s="376">
        <v>4.9406564584124654E-324</v>
      </c>
      <c r="C9" s="376">
        <v>-8.0000000000000007E-5</v>
      </c>
      <c r="D9" s="377">
        <v>-8.0000000000000007E-5</v>
      </c>
      <c r="E9" s="378" t="s">
        <v>262</v>
      </c>
      <c r="F9" s="376">
        <v>0</v>
      </c>
      <c r="G9" s="377">
        <v>0</v>
      </c>
      <c r="H9" s="379">
        <v>-7.5000000000000002E-4</v>
      </c>
      <c r="I9" s="376">
        <v>-2.3500000000000001E-3</v>
      </c>
      <c r="J9" s="377">
        <v>-2.3500000000000001E-3</v>
      </c>
      <c r="K9" s="380" t="s">
        <v>256</v>
      </c>
    </row>
    <row r="10" spans="1:11" ht="14.4" customHeight="1" thickBot="1" x14ac:dyDescent="0.35">
      <c r="A10" s="393" t="s">
        <v>263</v>
      </c>
      <c r="B10" s="371">
        <v>4.9406564584124654E-324</v>
      </c>
      <c r="C10" s="371">
        <v>-8.0000000000000007E-5</v>
      </c>
      <c r="D10" s="372">
        <v>-8.0000000000000007E-5</v>
      </c>
      <c r="E10" s="381" t="s">
        <v>262</v>
      </c>
      <c r="F10" s="371">
        <v>0</v>
      </c>
      <c r="G10" s="372">
        <v>0</v>
      </c>
      <c r="H10" s="374">
        <v>-7.5000000000000002E-4</v>
      </c>
      <c r="I10" s="371">
        <v>-2.3500000000000001E-3</v>
      </c>
      <c r="J10" s="372">
        <v>-2.3500000000000001E-3</v>
      </c>
      <c r="K10" s="382" t="s">
        <v>256</v>
      </c>
    </row>
    <row r="11" spans="1:11" ht="14.4" customHeight="1" thickBot="1" x14ac:dyDescent="0.35">
      <c r="A11" s="392" t="s">
        <v>264</v>
      </c>
      <c r="B11" s="376">
        <v>49.458271022384999</v>
      </c>
      <c r="C11" s="376">
        <v>58.353020000000001</v>
      </c>
      <c r="D11" s="377">
        <v>8.8947489776140003</v>
      </c>
      <c r="E11" s="383">
        <v>1.1798435083500001</v>
      </c>
      <c r="F11" s="376">
        <v>56.910186602358998</v>
      </c>
      <c r="G11" s="377">
        <v>33.197608851376003</v>
      </c>
      <c r="H11" s="379">
        <v>6.3494700000000002</v>
      </c>
      <c r="I11" s="376">
        <v>44.470529999999997</v>
      </c>
      <c r="J11" s="377">
        <v>11.272921148623</v>
      </c>
      <c r="K11" s="384">
        <v>0.78141599342699997</v>
      </c>
    </row>
    <row r="12" spans="1:11" ht="14.4" customHeight="1" thickBot="1" x14ac:dyDescent="0.35">
      <c r="A12" s="393" t="s">
        <v>265</v>
      </c>
      <c r="B12" s="371">
        <v>45.249227044198001</v>
      </c>
      <c r="C12" s="371">
        <v>45.33455</v>
      </c>
      <c r="D12" s="372">
        <v>8.5322955800999994E-2</v>
      </c>
      <c r="E12" s="373">
        <v>1.0018856223929999</v>
      </c>
      <c r="F12" s="371">
        <v>45.368890498098999</v>
      </c>
      <c r="G12" s="372">
        <v>26.465186123891002</v>
      </c>
      <c r="H12" s="374">
        <v>5.19841</v>
      </c>
      <c r="I12" s="371">
        <v>25.622240000000001</v>
      </c>
      <c r="J12" s="372">
        <v>-0.84294612389099999</v>
      </c>
      <c r="K12" s="375">
        <v>0.56475350661400003</v>
      </c>
    </row>
    <row r="13" spans="1:11" ht="14.4" customHeight="1" thickBot="1" x14ac:dyDescent="0.35">
      <c r="A13" s="393" t="s">
        <v>266</v>
      </c>
      <c r="B13" s="371">
        <v>4.2090439781870002</v>
      </c>
      <c r="C13" s="371">
        <v>10.36131</v>
      </c>
      <c r="D13" s="372">
        <v>6.1522660218120002</v>
      </c>
      <c r="E13" s="373">
        <v>2.4616777714119999</v>
      </c>
      <c r="F13" s="371">
        <v>8.9991348395529993</v>
      </c>
      <c r="G13" s="372">
        <v>5.2494953230719998</v>
      </c>
      <c r="H13" s="374">
        <v>1.15106</v>
      </c>
      <c r="I13" s="371">
        <v>18.455279999999998</v>
      </c>
      <c r="J13" s="372">
        <v>13.205784676926999</v>
      </c>
      <c r="K13" s="375">
        <v>2.0507838063369999</v>
      </c>
    </row>
    <row r="14" spans="1:11" ht="14.4" customHeight="1" thickBot="1" x14ac:dyDescent="0.35">
      <c r="A14" s="393" t="s">
        <v>267</v>
      </c>
      <c r="B14" s="371">
        <v>4.9406564584124654E-324</v>
      </c>
      <c r="C14" s="371">
        <v>2.6571600000000002</v>
      </c>
      <c r="D14" s="372">
        <v>2.6571600000000002</v>
      </c>
      <c r="E14" s="381" t="s">
        <v>262</v>
      </c>
      <c r="F14" s="371">
        <v>2.5421612647059999</v>
      </c>
      <c r="G14" s="372">
        <v>1.482927404412</v>
      </c>
      <c r="H14" s="374">
        <v>4.9406564584124654E-324</v>
      </c>
      <c r="I14" s="371">
        <v>0.39301000000000003</v>
      </c>
      <c r="J14" s="372">
        <v>-1.0899174044119999</v>
      </c>
      <c r="K14" s="375">
        <v>0.154596801334</v>
      </c>
    </row>
    <row r="15" spans="1:11" ht="14.4" customHeight="1" thickBot="1" x14ac:dyDescent="0.35">
      <c r="A15" s="392" t="s">
        <v>268</v>
      </c>
      <c r="B15" s="376">
        <v>14265.2314158881</v>
      </c>
      <c r="C15" s="376">
        <v>16727.449059999999</v>
      </c>
      <c r="D15" s="377">
        <v>2462.21764411186</v>
      </c>
      <c r="E15" s="383">
        <v>1.1726027130100001</v>
      </c>
      <c r="F15" s="376">
        <v>17155.295265603301</v>
      </c>
      <c r="G15" s="377">
        <v>10007.2555716019</v>
      </c>
      <c r="H15" s="379">
        <v>1594.6456700000001</v>
      </c>
      <c r="I15" s="376">
        <v>10064.594349999999</v>
      </c>
      <c r="J15" s="377">
        <v>57.338778398056</v>
      </c>
      <c r="K15" s="384">
        <v>0.58667567034900003</v>
      </c>
    </row>
    <row r="16" spans="1:11" ht="14.4" customHeight="1" thickBot="1" x14ac:dyDescent="0.35">
      <c r="A16" s="393" t="s">
        <v>269</v>
      </c>
      <c r="B16" s="371">
        <v>14004.409454037799</v>
      </c>
      <c r="C16" s="371">
        <v>16473.505819999998</v>
      </c>
      <c r="D16" s="372">
        <v>2469.0963659621998</v>
      </c>
      <c r="E16" s="373">
        <v>1.176308495839</v>
      </c>
      <c r="F16" s="371">
        <v>16899.990900369601</v>
      </c>
      <c r="G16" s="372">
        <v>9858.3280252156292</v>
      </c>
      <c r="H16" s="374">
        <v>1574.8470299999999</v>
      </c>
      <c r="I16" s="371">
        <v>9916.7614500000109</v>
      </c>
      <c r="J16" s="372">
        <v>58.433424784377998</v>
      </c>
      <c r="K16" s="375">
        <v>0.58679093429399998</v>
      </c>
    </row>
    <row r="17" spans="1:11" ht="14.4" customHeight="1" thickBot="1" x14ac:dyDescent="0.35">
      <c r="A17" s="393" t="s">
        <v>270</v>
      </c>
      <c r="B17" s="371">
        <v>47.277730391394002</v>
      </c>
      <c r="C17" s="371">
        <v>93.008799999999994</v>
      </c>
      <c r="D17" s="372">
        <v>45.731069608604997</v>
      </c>
      <c r="E17" s="373">
        <v>1.967285638079</v>
      </c>
      <c r="F17" s="371">
        <v>99.005436767112002</v>
      </c>
      <c r="G17" s="372">
        <v>57.753171447482003</v>
      </c>
      <c r="H17" s="374">
        <v>8.1394400000000005</v>
      </c>
      <c r="I17" s="371">
        <v>56.762949999999996</v>
      </c>
      <c r="J17" s="372">
        <v>-0.99022144748200003</v>
      </c>
      <c r="K17" s="375">
        <v>0.57333164575100004</v>
      </c>
    </row>
    <row r="18" spans="1:11" ht="14.4" customHeight="1" thickBot="1" x14ac:dyDescent="0.35">
      <c r="A18" s="393" t="s">
        <v>271</v>
      </c>
      <c r="B18" s="371">
        <v>20.677497167609999</v>
      </c>
      <c r="C18" s="371">
        <v>16.310189999999999</v>
      </c>
      <c r="D18" s="372">
        <v>-4.3673071676099999</v>
      </c>
      <c r="E18" s="373">
        <v>0.78878937173999997</v>
      </c>
      <c r="F18" s="371">
        <v>16.347280211436999</v>
      </c>
      <c r="G18" s="372">
        <v>9.5359134566710004</v>
      </c>
      <c r="H18" s="374">
        <v>1.1588000000000001</v>
      </c>
      <c r="I18" s="371">
        <v>7.7041399999999998</v>
      </c>
      <c r="J18" s="372">
        <v>-1.831773456671</v>
      </c>
      <c r="K18" s="375">
        <v>0.47127961962800002</v>
      </c>
    </row>
    <row r="19" spans="1:11" ht="14.4" customHeight="1" thickBot="1" x14ac:dyDescent="0.35">
      <c r="A19" s="393" t="s">
        <v>272</v>
      </c>
      <c r="B19" s="371">
        <v>164.19986869416101</v>
      </c>
      <c r="C19" s="371">
        <v>122.26725</v>
      </c>
      <c r="D19" s="372">
        <v>-41.932618694159999</v>
      </c>
      <c r="E19" s="373">
        <v>0.74462452968000004</v>
      </c>
      <c r="F19" s="371">
        <v>117.26639901831</v>
      </c>
      <c r="G19" s="372">
        <v>68.405399427347007</v>
      </c>
      <c r="H19" s="374">
        <v>10.0144</v>
      </c>
      <c r="I19" s="371">
        <v>66.032809999999998</v>
      </c>
      <c r="J19" s="372">
        <v>-2.3725894273470001</v>
      </c>
      <c r="K19" s="375">
        <v>0.56310085883700001</v>
      </c>
    </row>
    <row r="20" spans="1:11" ht="14.4" customHeight="1" thickBot="1" x14ac:dyDescent="0.35">
      <c r="A20" s="393" t="s">
        <v>273</v>
      </c>
      <c r="B20" s="371">
        <v>2.7711976638540001</v>
      </c>
      <c r="C20" s="371">
        <v>1.0189999999999999</v>
      </c>
      <c r="D20" s="372">
        <v>-1.752197663854</v>
      </c>
      <c r="E20" s="373">
        <v>0.367711049013</v>
      </c>
      <c r="F20" s="371">
        <v>1.0453062649360001</v>
      </c>
      <c r="G20" s="372">
        <v>0.60976198787900004</v>
      </c>
      <c r="H20" s="374">
        <v>0.06</v>
      </c>
      <c r="I20" s="371">
        <v>0.503</v>
      </c>
      <c r="J20" s="372">
        <v>-0.106761987879</v>
      </c>
      <c r="K20" s="375">
        <v>0.48119868489399997</v>
      </c>
    </row>
    <row r="21" spans="1:11" ht="14.4" customHeight="1" thickBot="1" x14ac:dyDescent="0.35">
      <c r="A21" s="393" t="s">
        <v>274</v>
      </c>
      <c r="B21" s="371">
        <v>25.895667933317</v>
      </c>
      <c r="C21" s="371">
        <v>21.338000000000001</v>
      </c>
      <c r="D21" s="372">
        <v>-4.557667933317</v>
      </c>
      <c r="E21" s="373">
        <v>0.82399882694399995</v>
      </c>
      <c r="F21" s="371">
        <v>21.639942971901</v>
      </c>
      <c r="G21" s="372">
        <v>12.623300066942001</v>
      </c>
      <c r="H21" s="374">
        <v>0.42599999999999999</v>
      </c>
      <c r="I21" s="371">
        <v>16.829999999999998</v>
      </c>
      <c r="J21" s="372">
        <v>4.2066999330570001</v>
      </c>
      <c r="K21" s="375">
        <v>0.77772848208699996</v>
      </c>
    </row>
    <row r="22" spans="1:11" ht="14.4" customHeight="1" thickBot="1" x14ac:dyDescent="0.35">
      <c r="A22" s="392" t="s">
        <v>275</v>
      </c>
      <c r="B22" s="376">
        <v>279.99793378111201</v>
      </c>
      <c r="C22" s="376">
        <v>234.90781000000001</v>
      </c>
      <c r="D22" s="377">
        <v>-45.090123781111998</v>
      </c>
      <c r="E22" s="383">
        <v>0.83896265528699998</v>
      </c>
      <c r="F22" s="376">
        <v>185.50793023071199</v>
      </c>
      <c r="G22" s="377">
        <v>108.212959301249</v>
      </c>
      <c r="H22" s="379">
        <v>14.88935</v>
      </c>
      <c r="I22" s="376">
        <v>98.349019999999996</v>
      </c>
      <c r="J22" s="377">
        <v>-9.8639393012479992</v>
      </c>
      <c r="K22" s="384">
        <v>0.53016073155300003</v>
      </c>
    </row>
    <row r="23" spans="1:11" ht="14.4" customHeight="1" thickBot="1" x14ac:dyDescent="0.35">
      <c r="A23" s="393" t="s">
        <v>276</v>
      </c>
      <c r="B23" s="371">
        <v>43.001946534946001</v>
      </c>
      <c r="C23" s="371">
        <v>-0.20569999999999999</v>
      </c>
      <c r="D23" s="372">
        <v>-43.207646534946001</v>
      </c>
      <c r="E23" s="373">
        <v>-4.7835043889999998E-3</v>
      </c>
      <c r="F23" s="371">
        <v>0</v>
      </c>
      <c r="G23" s="372">
        <v>0</v>
      </c>
      <c r="H23" s="374">
        <v>4.9406564584124654E-324</v>
      </c>
      <c r="I23" s="371">
        <v>0.57799999999999996</v>
      </c>
      <c r="J23" s="372">
        <v>0.57799999999999996</v>
      </c>
      <c r="K23" s="382" t="s">
        <v>256</v>
      </c>
    </row>
    <row r="24" spans="1:11" ht="14.4" customHeight="1" thickBot="1" x14ac:dyDescent="0.35">
      <c r="A24" s="393" t="s">
        <v>277</v>
      </c>
      <c r="B24" s="371">
        <v>8.6696679025620007</v>
      </c>
      <c r="C24" s="371">
        <v>7.7017300000000004</v>
      </c>
      <c r="D24" s="372">
        <v>-0.96793790256199996</v>
      </c>
      <c r="E24" s="373">
        <v>0.888353520176</v>
      </c>
      <c r="F24" s="371">
        <v>7.7522378993750003</v>
      </c>
      <c r="G24" s="372">
        <v>4.5221387746349997</v>
      </c>
      <c r="H24" s="374">
        <v>1.20492</v>
      </c>
      <c r="I24" s="371">
        <v>5.82484</v>
      </c>
      <c r="J24" s="372">
        <v>1.302701225364</v>
      </c>
      <c r="K24" s="375">
        <v>0.75137529002600001</v>
      </c>
    </row>
    <row r="25" spans="1:11" ht="14.4" customHeight="1" thickBot="1" x14ac:dyDescent="0.35">
      <c r="A25" s="393" t="s">
        <v>278</v>
      </c>
      <c r="B25" s="371">
        <v>16.346845795995002</v>
      </c>
      <c r="C25" s="371">
        <v>28.343440000000001</v>
      </c>
      <c r="D25" s="372">
        <v>11.996594204003999</v>
      </c>
      <c r="E25" s="373">
        <v>1.733878226644</v>
      </c>
      <c r="F25" s="371">
        <v>29.155427142646001</v>
      </c>
      <c r="G25" s="372">
        <v>17.007332499876998</v>
      </c>
      <c r="H25" s="374">
        <v>3.75088</v>
      </c>
      <c r="I25" s="371">
        <v>16.77514</v>
      </c>
      <c r="J25" s="372">
        <v>-0.232192499877</v>
      </c>
      <c r="K25" s="375">
        <v>0.575369378672</v>
      </c>
    </row>
    <row r="26" spans="1:11" ht="14.4" customHeight="1" thickBot="1" x14ac:dyDescent="0.35">
      <c r="A26" s="393" t="s">
        <v>279</v>
      </c>
      <c r="B26" s="371">
        <v>53.012786347639</v>
      </c>
      <c r="C26" s="371">
        <v>48.011299999999999</v>
      </c>
      <c r="D26" s="372">
        <v>-5.0014863476390001</v>
      </c>
      <c r="E26" s="373">
        <v>0.90565509394499999</v>
      </c>
      <c r="F26" s="371">
        <v>50.996742308229997</v>
      </c>
      <c r="G26" s="372">
        <v>29.748099679801001</v>
      </c>
      <c r="H26" s="374">
        <v>2.3417300000000001</v>
      </c>
      <c r="I26" s="371">
        <v>21.611529999999998</v>
      </c>
      <c r="J26" s="372">
        <v>-8.1365696797999991</v>
      </c>
      <c r="K26" s="375">
        <v>0.423782559861</v>
      </c>
    </row>
    <row r="27" spans="1:11" ht="14.4" customHeight="1" thickBot="1" x14ac:dyDescent="0.35">
      <c r="A27" s="393" t="s">
        <v>280</v>
      </c>
      <c r="B27" s="371">
        <v>11.187290030052999</v>
      </c>
      <c r="C27" s="371">
        <v>14.06428</v>
      </c>
      <c r="D27" s="372">
        <v>2.876989969946</v>
      </c>
      <c r="E27" s="373">
        <v>1.25716594119</v>
      </c>
      <c r="F27" s="371">
        <v>14.408205945808</v>
      </c>
      <c r="G27" s="372">
        <v>8.4047868017210003</v>
      </c>
      <c r="H27" s="374">
        <v>4.9406564584124654E-324</v>
      </c>
      <c r="I27" s="371">
        <v>9.0260999999999996</v>
      </c>
      <c r="J27" s="372">
        <v>0.62131319827800002</v>
      </c>
      <c r="K27" s="375">
        <v>0.62645550972399999</v>
      </c>
    </row>
    <row r="28" spans="1:11" ht="14.4" customHeight="1" thickBot="1" x14ac:dyDescent="0.35">
      <c r="A28" s="393" t="s">
        <v>281</v>
      </c>
      <c r="B28" s="371">
        <v>7.8568182527510002</v>
      </c>
      <c r="C28" s="371">
        <v>9.4097500000000007</v>
      </c>
      <c r="D28" s="372">
        <v>1.552931747248</v>
      </c>
      <c r="E28" s="373">
        <v>1.1976540244780001</v>
      </c>
      <c r="F28" s="371">
        <v>10.520955544158999</v>
      </c>
      <c r="G28" s="372">
        <v>6.1372240674259997</v>
      </c>
      <c r="H28" s="374">
        <v>1.5993999999999999</v>
      </c>
      <c r="I28" s="371">
        <v>7.4638600000000004</v>
      </c>
      <c r="J28" s="372">
        <v>1.3266359325729999</v>
      </c>
      <c r="K28" s="375">
        <v>0.70942795724800001</v>
      </c>
    </row>
    <row r="29" spans="1:11" ht="14.4" customHeight="1" thickBot="1" x14ac:dyDescent="0.35">
      <c r="A29" s="393" t="s">
        <v>282</v>
      </c>
      <c r="B29" s="371">
        <v>4.9406564584124654E-324</v>
      </c>
      <c r="C29" s="371">
        <v>37.91771</v>
      </c>
      <c r="D29" s="372">
        <v>37.91771</v>
      </c>
      <c r="E29" s="381" t="s">
        <v>262</v>
      </c>
      <c r="F29" s="371">
        <v>31.992070527149998</v>
      </c>
      <c r="G29" s="372">
        <v>18.662041140837001</v>
      </c>
      <c r="H29" s="374">
        <v>0.87749999999999995</v>
      </c>
      <c r="I29" s="371">
        <v>18.28227</v>
      </c>
      <c r="J29" s="372">
        <v>-0.37977114083699998</v>
      </c>
      <c r="K29" s="375">
        <v>0.571462543647</v>
      </c>
    </row>
    <row r="30" spans="1:11" ht="14.4" customHeight="1" thickBot="1" x14ac:dyDescent="0.35">
      <c r="A30" s="393" t="s">
        <v>283</v>
      </c>
      <c r="B30" s="371">
        <v>139.922578917164</v>
      </c>
      <c r="C30" s="371">
        <v>89.665300000000002</v>
      </c>
      <c r="D30" s="372">
        <v>-50.257278917162999</v>
      </c>
      <c r="E30" s="373">
        <v>0.64082080743400005</v>
      </c>
      <c r="F30" s="371">
        <v>40.682290863341997</v>
      </c>
      <c r="G30" s="372">
        <v>23.731336336948999</v>
      </c>
      <c r="H30" s="374">
        <v>5.1149199999999997</v>
      </c>
      <c r="I30" s="371">
        <v>18.787279999999999</v>
      </c>
      <c r="J30" s="372">
        <v>-4.944056336949</v>
      </c>
      <c r="K30" s="375">
        <v>0.46180486893200001</v>
      </c>
    </row>
    <row r="31" spans="1:11" ht="14.4" customHeight="1" thickBot="1" x14ac:dyDescent="0.35">
      <c r="A31" s="392" t="s">
        <v>284</v>
      </c>
      <c r="B31" s="376">
        <v>0</v>
      </c>
      <c r="C31" s="376">
        <v>0.28389999999999999</v>
      </c>
      <c r="D31" s="377">
        <v>0.28389999999999999</v>
      </c>
      <c r="E31" s="378" t="s">
        <v>256</v>
      </c>
      <c r="F31" s="376">
        <v>0.44867861067300002</v>
      </c>
      <c r="G31" s="377">
        <v>0.26172918955899999</v>
      </c>
      <c r="H31" s="379">
        <v>4.9406564584124654E-324</v>
      </c>
      <c r="I31" s="376">
        <v>3.4584595208887258E-323</v>
      </c>
      <c r="J31" s="377">
        <v>-0.26172918955899999</v>
      </c>
      <c r="K31" s="384">
        <v>7.9050503334599447E-323</v>
      </c>
    </row>
    <row r="32" spans="1:11" ht="14.4" customHeight="1" thickBot="1" x14ac:dyDescent="0.35">
      <c r="A32" s="393" t="s">
        <v>285</v>
      </c>
      <c r="B32" s="371">
        <v>0</v>
      </c>
      <c r="C32" s="371">
        <v>0.28389999999999999</v>
      </c>
      <c r="D32" s="372">
        <v>0.28389999999999999</v>
      </c>
      <c r="E32" s="381" t="s">
        <v>256</v>
      </c>
      <c r="F32" s="371">
        <v>0.44867861067300002</v>
      </c>
      <c r="G32" s="372">
        <v>0.26172918955899999</v>
      </c>
      <c r="H32" s="374">
        <v>4.9406564584124654E-324</v>
      </c>
      <c r="I32" s="371">
        <v>3.4584595208887258E-323</v>
      </c>
      <c r="J32" s="372">
        <v>-0.26172918955899999</v>
      </c>
      <c r="K32" s="375">
        <v>7.9050503334599447E-323</v>
      </c>
    </row>
    <row r="33" spans="1:11" ht="14.4" customHeight="1" thickBot="1" x14ac:dyDescent="0.35">
      <c r="A33" s="392" t="s">
        <v>286</v>
      </c>
      <c r="B33" s="376">
        <v>7.8207739906829996</v>
      </c>
      <c r="C33" s="376">
        <v>18.5303</v>
      </c>
      <c r="D33" s="377">
        <v>10.709526009316001</v>
      </c>
      <c r="E33" s="383">
        <v>2.3693690703849999</v>
      </c>
      <c r="F33" s="376">
        <v>20.888646652279999</v>
      </c>
      <c r="G33" s="377">
        <v>12.185043880496</v>
      </c>
      <c r="H33" s="379">
        <v>1.26962</v>
      </c>
      <c r="I33" s="376">
        <v>9.4328299999999992</v>
      </c>
      <c r="J33" s="377">
        <v>-2.7522138804959999</v>
      </c>
      <c r="K33" s="384">
        <v>0.45157688561699999</v>
      </c>
    </row>
    <row r="34" spans="1:11" ht="14.4" customHeight="1" thickBot="1" x14ac:dyDescent="0.35">
      <c r="A34" s="393" t="s">
        <v>287</v>
      </c>
      <c r="B34" s="371">
        <v>6.9676925579200004</v>
      </c>
      <c r="C34" s="371">
        <v>17.761890000000001</v>
      </c>
      <c r="D34" s="372">
        <v>10.794197442079</v>
      </c>
      <c r="E34" s="373">
        <v>2.549178203881</v>
      </c>
      <c r="F34" s="371">
        <v>15.888550458221999</v>
      </c>
      <c r="G34" s="372">
        <v>9.2683211006300006</v>
      </c>
      <c r="H34" s="374">
        <v>0.69332000000000005</v>
      </c>
      <c r="I34" s="371">
        <v>7.43438</v>
      </c>
      <c r="J34" s="372">
        <v>-1.8339411006299999</v>
      </c>
      <c r="K34" s="375">
        <v>0.46790800832000001</v>
      </c>
    </row>
    <row r="35" spans="1:11" ht="14.4" customHeight="1" thickBot="1" x14ac:dyDescent="0.35">
      <c r="A35" s="393" t="s">
        <v>288</v>
      </c>
      <c r="B35" s="371">
        <v>4.9406564584124654E-324</v>
      </c>
      <c r="C35" s="371">
        <v>4.9406564584124654E-324</v>
      </c>
      <c r="D35" s="372">
        <v>0</v>
      </c>
      <c r="E35" s="373">
        <v>1</v>
      </c>
      <c r="F35" s="371">
        <v>4.9406564584124654E-324</v>
      </c>
      <c r="G35" s="372">
        <v>0</v>
      </c>
      <c r="H35" s="374">
        <v>4.9406564584124654E-324</v>
      </c>
      <c r="I35" s="371">
        <v>0.64685000000000004</v>
      </c>
      <c r="J35" s="372">
        <v>0.64685000000000004</v>
      </c>
      <c r="K35" s="382" t="s">
        <v>262</v>
      </c>
    </row>
    <row r="36" spans="1:11" ht="14.4" customHeight="1" thickBot="1" x14ac:dyDescent="0.35">
      <c r="A36" s="393" t="s">
        <v>289</v>
      </c>
      <c r="B36" s="371">
        <v>0.85308143276199999</v>
      </c>
      <c r="C36" s="371">
        <v>0.76841000000000004</v>
      </c>
      <c r="D36" s="372">
        <v>-8.4671432761999996E-2</v>
      </c>
      <c r="E36" s="373">
        <v>0.90074636545700004</v>
      </c>
      <c r="F36" s="371">
        <v>0</v>
      </c>
      <c r="G36" s="372">
        <v>0</v>
      </c>
      <c r="H36" s="374">
        <v>4.9406564584124654E-324</v>
      </c>
      <c r="I36" s="371">
        <v>3.4584595208887258E-323</v>
      </c>
      <c r="J36" s="372">
        <v>3.4584595208887258E-323</v>
      </c>
      <c r="K36" s="382" t="s">
        <v>256</v>
      </c>
    </row>
    <row r="37" spans="1:11" ht="14.4" customHeight="1" thickBot="1" x14ac:dyDescent="0.35">
      <c r="A37" s="393" t="s">
        <v>290</v>
      </c>
      <c r="B37" s="371">
        <v>4.9406564584124654E-324</v>
      </c>
      <c r="C37" s="371">
        <v>4.9406564584124654E-324</v>
      </c>
      <c r="D37" s="372">
        <v>0</v>
      </c>
      <c r="E37" s="373">
        <v>1</v>
      </c>
      <c r="F37" s="371">
        <v>1.0000961940569999</v>
      </c>
      <c r="G37" s="372">
        <v>0.58338944653299996</v>
      </c>
      <c r="H37" s="374">
        <v>4.9406564584124654E-324</v>
      </c>
      <c r="I37" s="371">
        <v>0.24711</v>
      </c>
      <c r="J37" s="372">
        <v>-0.33627944653300001</v>
      </c>
      <c r="K37" s="375">
        <v>0.24708623177200001</v>
      </c>
    </row>
    <row r="38" spans="1:11" ht="14.4" customHeight="1" thickBot="1" x14ac:dyDescent="0.35">
      <c r="A38" s="393" t="s">
        <v>291</v>
      </c>
      <c r="B38" s="371">
        <v>4.9406564584124654E-324</v>
      </c>
      <c r="C38" s="371">
        <v>4.9406564584124654E-324</v>
      </c>
      <c r="D38" s="372">
        <v>0</v>
      </c>
      <c r="E38" s="373">
        <v>1</v>
      </c>
      <c r="F38" s="371">
        <v>4</v>
      </c>
      <c r="G38" s="372">
        <v>2.333333333333</v>
      </c>
      <c r="H38" s="374">
        <v>0.57630000000000003</v>
      </c>
      <c r="I38" s="371">
        <v>0.96050000000000002</v>
      </c>
      <c r="J38" s="372">
        <v>-1.3728333333330001</v>
      </c>
      <c r="K38" s="375">
        <v>0.24012500000000001</v>
      </c>
    </row>
    <row r="39" spans="1:11" ht="14.4" customHeight="1" thickBot="1" x14ac:dyDescent="0.35">
      <c r="A39" s="393" t="s">
        <v>292</v>
      </c>
      <c r="B39" s="371">
        <v>4.9406564584124654E-324</v>
      </c>
      <c r="C39" s="371">
        <v>4.9406564584124654E-324</v>
      </c>
      <c r="D39" s="372">
        <v>0</v>
      </c>
      <c r="E39" s="373">
        <v>1</v>
      </c>
      <c r="F39" s="371">
        <v>0</v>
      </c>
      <c r="G39" s="372">
        <v>0</v>
      </c>
      <c r="H39" s="374">
        <v>4.9406564584124654E-324</v>
      </c>
      <c r="I39" s="371">
        <v>0.14399000000000001</v>
      </c>
      <c r="J39" s="372">
        <v>0.14399000000000001</v>
      </c>
      <c r="K39" s="382" t="s">
        <v>256</v>
      </c>
    </row>
    <row r="40" spans="1:11" ht="14.4" customHeight="1" thickBot="1" x14ac:dyDescent="0.35">
      <c r="A40" s="392" t="s">
        <v>293</v>
      </c>
      <c r="B40" s="376">
        <v>0</v>
      </c>
      <c r="C40" s="376">
        <v>0.20569999999999999</v>
      </c>
      <c r="D40" s="377">
        <v>0.20569999999999999</v>
      </c>
      <c r="E40" s="378" t="s">
        <v>256</v>
      </c>
      <c r="F40" s="376">
        <v>0</v>
      </c>
      <c r="G40" s="377">
        <v>0</v>
      </c>
      <c r="H40" s="379">
        <v>4.9406564584124654E-324</v>
      </c>
      <c r="I40" s="376">
        <v>3.4584595208887258E-323</v>
      </c>
      <c r="J40" s="377">
        <v>3.4584595208887258E-323</v>
      </c>
      <c r="K40" s="380" t="s">
        <v>256</v>
      </c>
    </row>
    <row r="41" spans="1:11" ht="14.4" customHeight="1" thickBot="1" x14ac:dyDescent="0.35">
      <c r="A41" s="393" t="s">
        <v>294</v>
      </c>
      <c r="B41" s="371">
        <v>0</v>
      </c>
      <c r="C41" s="371">
        <v>0.20569999999999999</v>
      </c>
      <c r="D41" s="372">
        <v>0.20569999999999999</v>
      </c>
      <c r="E41" s="381" t="s">
        <v>256</v>
      </c>
      <c r="F41" s="371">
        <v>0</v>
      </c>
      <c r="G41" s="372">
        <v>0</v>
      </c>
      <c r="H41" s="374">
        <v>4.9406564584124654E-324</v>
      </c>
      <c r="I41" s="371">
        <v>3.4584595208887258E-323</v>
      </c>
      <c r="J41" s="372">
        <v>3.4584595208887258E-323</v>
      </c>
      <c r="K41" s="382" t="s">
        <v>256</v>
      </c>
    </row>
    <row r="42" spans="1:11" ht="14.4" customHeight="1" thickBot="1" x14ac:dyDescent="0.35">
      <c r="A42" s="394" t="s">
        <v>295</v>
      </c>
      <c r="B42" s="376">
        <v>300.17651906609899</v>
      </c>
      <c r="C42" s="376">
        <v>463.04496</v>
      </c>
      <c r="D42" s="377">
        <v>162.86844093390201</v>
      </c>
      <c r="E42" s="383">
        <v>1.5425755533459999</v>
      </c>
      <c r="F42" s="376">
        <v>516.642513545047</v>
      </c>
      <c r="G42" s="377">
        <v>301.37479956794402</v>
      </c>
      <c r="H42" s="379">
        <v>43.305700000000002</v>
      </c>
      <c r="I42" s="376">
        <v>369.16453000000001</v>
      </c>
      <c r="J42" s="377">
        <v>67.789730432054995</v>
      </c>
      <c r="K42" s="384">
        <v>0.71454539709999998</v>
      </c>
    </row>
    <row r="43" spans="1:11" ht="14.4" customHeight="1" thickBot="1" x14ac:dyDescent="0.35">
      <c r="A43" s="391" t="s">
        <v>32</v>
      </c>
      <c r="B43" s="371">
        <v>53.852671759083002</v>
      </c>
      <c r="C43" s="371">
        <v>34.902079999999998</v>
      </c>
      <c r="D43" s="372">
        <v>-18.950591759083</v>
      </c>
      <c r="E43" s="373">
        <v>0.64810303481499998</v>
      </c>
      <c r="F43" s="371">
        <v>39.459118603755996</v>
      </c>
      <c r="G43" s="372">
        <v>23.017819185524001</v>
      </c>
      <c r="H43" s="374">
        <v>1.9970000000000001</v>
      </c>
      <c r="I43" s="371">
        <v>19.231349999999999</v>
      </c>
      <c r="J43" s="372">
        <v>-3.786469185524</v>
      </c>
      <c r="K43" s="375">
        <v>0.48737403876399998</v>
      </c>
    </row>
    <row r="44" spans="1:11" ht="14.4" customHeight="1" thickBot="1" x14ac:dyDescent="0.35">
      <c r="A44" s="395" t="s">
        <v>296</v>
      </c>
      <c r="B44" s="371">
        <v>53.852671759083002</v>
      </c>
      <c r="C44" s="371">
        <v>34.902079999999998</v>
      </c>
      <c r="D44" s="372">
        <v>-18.950591759083</v>
      </c>
      <c r="E44" s="373">
        <v>0.64810303481499998</v>
      </c>
      <c r="F44" s="371">
        <v>39.459118603755996</v>
      </c>
      <c r="G44" s="372">
        <v>23.017819185524001</v>
      </c>
      <c r="H44" s="374">
        <v>1.9970000000000001</v>
      </c>
      <c r="I44" s="371">
        <v>19.231349999999999</v>
      </c>
      <c r="J44" s="372">
        <v>-3.786469185524</v>
      </c>
      <c r="K44" s="375">
        <v>0.48737403876399998</v>
      </c>
    </row>
    <row r="45" spans="1:11" ht="14.4" customHeight="1" thickBot="1" x14ac:dyDescent="0.35">
      <c r="A45" s="393" t="s">
        <v>297</v>
      </c>
      <c r="B45" s="371">
        <v>28.70938394197</v>
      </c>
      <c r="C45" s="371">
        <v>20.03492</v>
      </c>
      <c r="D45" s="372">
        <v>-8.67446394197</v>
      </c>
      <c r="E45" s="373">
        <v>0.69785266171100002</v>
      </c>
      <c r="F45" s="371">
        <v>18.474998359236999</v>
      </c>
      <c r="G45" s="372">
        <v>10.777082376221999</v>
      </c>
      <c r="H45" s="374">
        <v>1.9970000000000001</v>
      </c>
      <c r="I45" s="371">
        <v>13.042</v>
      </c>
      <c r="J45" s="372">
        <v>2.264917623778</v>
      </c>
      <c r="K45" s="375">
        <v>0.70592699097400002</v>
      </c>
    </row>
    <row r="46" spans="1:11" ht="14.4" customHeight="1" thickBot="1" x14ac:dyDescent="0.35">
      <c r="A46" s="393" t="s">
        <v>298</v>
      </c>
      <c r="B46" s="371">
        <v>17.143877893801001</v>
      </c>
      <c r="C46" s="371">
        <v>10.0067</v>
      </c>
      <c r="D46" s="372">
        <v>-7.1371778937999997</v>
      </c>
      <c r="E46" s="373">
        <v>0.58368941157800003</v>
      </c>
      <c r="F46" s="371">
        <v>13.011660572873</v>
      </c>
      <c r="G46" s="372">
        <v>7.5901353341759998</v>
      </c>
      <c r="H46" s="374">
        <v>4.9406564584124654E-324</v>
      </c>
      <c r="I46" s="371">
        <v>3.4584595208887258E-323</v>
      </c>
      <c r="J46" s="372">
        <v>-7.5901353341759998</v>
      </c>
      <c r="K46" s="375">
        <v>4.9406564584124654E-324</v>
      </c>
    </row>
    <row r="47" spans="1:11" ht="14.4" customHeight="1" thickBot="1" x14ac:dyDescent="0.35">
      <c r="A47" s="393" t="s">
        <v>299</v>
      </c>
      <c r="B47" s="371">
        <v>4.9406564584124654E-324</v>
      </c>
      <c r="C47" s="371">
        <v>3.89655</v>
      </c>
      <c r="D47" s="372">
        <v>3.89655</v>
      </c>
      <c r="E47" s="381" t="s">
        <v>262</v>
      </c>
      <c r="F47" s="371">
        <v>6.9197973384919997</v>
      </c>
      <c r="G47" s="372">
        <v>4.0365484474539999</v>
      </c>
      <c r="H47" s="374">
        <v>4.9406564584124654E-324</v>
      </c>
      <c r="I47" s="371">
        <v>3.4584595208887258E-323</v>
      </c>
      <c r="J47" s="372">
        <v>-4.0365484474539999</v>
      </c>
      <c r="K47" s="375">
        <v>4.9406564584124654E-324</v>
      </c>
    </row>
    <row r="48" spans="1:11" ht="14.4" customHeight="1" thickBot="1" x14ac:dyDescent="0.35">
      <c r="A48" s="393" t="s">
        <v>300</v>
      </c>
      <c r="B48" s="371">
        <v>7.9994099233120002</v>
      </c>
      <c r="C48" s="371">
        <v>0.96391000000000004</v>
      </c>
      <c r="D48" s="372">
        <v>-7.0354999233119999</v>
      </c>
      <c r="E48" s="373">
        <v>0.12049763785500001</v>
      </c>
      <c r="F48" s="371">
        <v>1.0526623331510001</v>
      </c>
      <c r="G48" s="372">
        <v>0.61405302767100001</v>
      </c>
      <c r="H48" s="374">
        <v>4.9406564584124654E-324</v>
      </c>
      <c r="I48" s="371">
        <v>6.1893500000000001</v>
      </c>
      <c r="J48" s="372">
        <v>5.5752969723280001</v>
      </c>
      <c r="K48" s="375">
        <v>5.8797107154650003</v>
      </c>
    </row>
    <row r="49" spans="1:11" ht="14.4" customHeight="1" thickBot="1" x14ac:dyDescent="0.35">
      <c r="A49" s="396" t="s">
        <v>33</v>
      </c>
      <c r="B49" s="376">
        <v>0</v>
      </c>
      <c r="C49" s="376">
        <v>10.827999999999999</v>
      </c>
      <c r="D49" s="377">
        <v>10.827999999999999</v>
      </c>
      <c r="E49" s="378" t="s">
        <v>256</v>
      </c>
      <c r="F49" s="376">
        <v>0</v>
      </c>
      <c r="G49" s="377">
        <v>0</v>
      </c>
      <c r="H49" s="379">
        <v>4.9406564584124654E-324</v>
      </c>
      <c r="I49" s="376">
        <v>38.347000000000001</v>
      </c>
      <c r="J49" s="377">
        <v>38.347000000000001</v>
      </c>
      <c r="K49" s="380" t="s">
        <v>256</v>
      </c>
    </row>
    <row r="50" spans="1:11" ht="14.4" customHeight="1" thickBot="1" x14ac:dyDescent="0.35">
      <c r="A50" s="392" t="s">
        <v>301</v>
      </c>
      <c r="B50" s="376">
        <v>0</v>
      </c>
      <c r="C50" s="376">
        <v>10.827999999999999</v>
      </c>
      <c r="D50" s="377">
        <v>10.827999999999999</v>
      </c>
      <c r="E50" s="378" t="s">
        <v>256</v>
      </c>
      <c r="F50" s="376">
        <v>0</v>
      </c>
      <c r="G50" s="377">
        <v>0</v>
      </c>
      <c r="H50" s="379">
        <v>4.9406564584124654E-324</v>
      </c>
      <c r="I50" s="376">
        <v>38.347000000000001</v>
      </c>
      <c r="J50" s="377">
        <v>38.347000000000001</v>
      </c>
      <c r="K50" s="380" t="s">
        <v>256</v>
      </c>
    </row>
    <row r="51" spans="1:11" ht="14.4" customHeight="1" thickBot="1" x14ac:dyDescent="0.35">
      <c r="A51" s="393" t="s">
        <v>302</v>
      </c>
      <c r="B51" s="371">
        <v>0</v>
      </c>
      <c r="C51" s="371">
        <v>8.7919999999999998</v>
      </c>
      <c r="D51" s="372">
        <v>8.7919999999999998</v>
      </c>
      <c r="E51" s="381" t="s">
        <v>256</v>
      </c>
      <c r="F51" s="371">
        <v>0</v>
      </c>
      <c r="G51" s="372">
        <v>0</v>
      </c>
      <c r="H51" s="374">
        <v>4.9406564584124654E-324</v>
      </c>
      <c r="I51" s="371">
        <v>29.727</v>
      </c>
      <c r="J51" s="372">
        <v>29.727</v>
      </c>
      <c r="K51" s="382" t="s">
        <v>256</v>
      </c>
    </row>
    <row r="52" spans="1:11" ht="14.4" customHeight="1" thickBot="1" x14ac:dyDescent="0.35">
      <c r="A52" s="393" t="s">
        <v>303</v>
      </c>
      <c r="B52" s="371">
        <v>0</v>
      </c>
      <c r="C52" s="371">
        <v>2.036</v>
      </c>
      <c r="D52" s="372">
        <v>2.036</v>
      </c>
      <c r="E52" s="381" t="s">
        <v>256</v>
      </c>
      <c r="F52" s="371">
        <v>0</v>
      </c>
      <c r="G52" s="372">
        <v>0</v>
      </c>
      <c r="H52" s="374">
        <v>4.9406564584124654E-324</v>
      </c>
      <c r="I52" s="371">
        <v>8.6199999999999992</v>
      </c>
      <c r="J52" s="372">
        <v>8.6199999999999992</v>
      </c>
      <c r="K52" s="382" t="s">
        <v>256</v>
      </c>
    </row>
    <row r="53" spans="1:11" ht="14.4" customHeight="1" thickBot="1" x14ac:dyDescent="0.35">
      <c r="A53" s="391" t="s">
        <v>34</v>
      </c>
      <c r="B53" s="371">
        <v>246.323847307015</v>
      </c>
      <c r="C53" s="371">
        <v>417.31488000000002</v>
      </c>
      <c r="D53" s="372">
        <v>170.99103269298499</v>
      </c>
      <c r="E53" s="373">
        <v>1.694171654764</v>
      </c>
      <c r="F53" s="371">
        <v>477.183394941291</v>
      </c>
      <c r="G53" s="372">
        <v>278.35698038241998</v>
      </c>
      <c r="H53" s="374">
        <v>41.308700000000002</v>
      </c>
      <c r="I53" s="371">
        <v>311.58618000000001</v>
      </c>
      <c r="J53" s="372">
        <v>33.229199617580001</v>
      </c>
      <c r="K53" s="375">
        <v>0.65296945221299996</v>
      </c>
    </row>
    <row r="54" spans="1:11" ht="14.4" customHeight="1" thickBot="1" x14ac:dyDescent="0.35">
      <c r="A54" s="392" t="s">
        <v>304</v>
      </c>
      <c r="B54" s="376">
        <v>12.476808964366001</v>
      </c>
      <c r="C54" s="376">
        <v>15.68507</v>
      </c>
      <c r="D54" s="377">
        <v>3.2082610356329999</v>
      </c>
      <c r="E54" s="383">
        <v>1.2571379464720001</v>
      </c>
      <c r="F54" s="376">
        <v>6.2693034278589996</v>
      </c>
      <c r="G54" s="377">
        <v>3.6570936662509999</v>
      </c>
      <c r="H54" s="379">
        <v>-8.9377999999999993</v>
      </c>
      <c r="I54" s="376">
        <v>0.41830000000000001</v>
      </c>
      <c r="J54" s="377">
        <v>-3.238793666251</v>
      </c>
      <c r="K54" s="384">
        <v>6.6721926097999998E-2</v>
      </c>
    </row>
    <row r="55" spans="1:11" ht="14.4" customHeight="1" thickBot="1" x14ac:dyDescent="0.35">
      <c r="A55" s="393" t="s">
        <v>305</v>
      </c>
      <c r="B55" s="371">
        <v>12.476808964366001</v>
      </c>
      <c r="C55" s="371">
        <v>15.68507</v>
      </c>
      <c r="D55" s="372">
        <v>3.2082610356329999</v>
      </c>
      <c r="E55" s="373">
        <v>1.2571379464720001</v>
      </c>
      <c r="F55" s="371">
        <v>6.2693034278589996</v>
      </c>
      <c r="G55" s="372">
        <v>3.6570936662509999</v>
      </c>
      <c r="H55" s="374">
        <v>-8.9377999999999993</v>
      </c>
      <c r="I55" s="371">
        <v>0.41830000000000001</v>
      </c>
      <c r="J55" s="372">
        <v>-3.238793666251</v>
      </c>
      <c r="K55" s="375">
        <v>6.6721926097999998E-2</v>
      </c>
    </row>
    <row r="56" spans="1:11" ht="14.4" customHeight="1" thickBot="1" x14ac:dyDescent="0.35">
      <c r="A56" s="392" t="s">
        <v>306</v>
      </c>
      <c r="B56" s="376">
        <v>14.250305164785001</v>
      </c>
      <c r="C56" s="376">
        <v>15.401160000000001</v>
      </c>
      <c r="D56" s="377">
        <v>1.150854835214</v>
      </c>
      <c r="E56" s="383">
        <v>1.0807600133399999</v>
      </c>
      <c r="F56" s="376">
        <v>14.793016097800001</v>
      </c>
      <c r="G56" s="377">
        <v>8.6292593903829999</v>
      </c>
      <c r="H56" s="379">
        <v>1.2015800000000001</v>
      </c>
      <c r="I56" s="376">
        <v>9.57376</v>
      </c>
      <c r="J56" s="377">
        <v>0.94450060961600002</v>
      </c>
      <c r="K56" s="384">
        <v>0.64718107089800003</v>
      </c>
    </row>
    <row r="57" spans="1:11" ht="14.4" customHeight="1" thickBot="1" x14ac:dyDescent="0.35">
      <c r="A57" s="393" t="s">
        <v>307</v>
      </c>
      <c r="B57" s="371">
        <v>5.2632974826019998</v>
      </c>
      <c r="C57" s="371">
        <v>3.9188000000000001</v>
      </c>
      <c r="D57" s="372">
        <v>-1.344497482602</v>
      </c>
      <c r="E57" s="373">
        <v>0.74455225321200003</v>
      </c>
      <c r="F57" s="371">
        <v>4.0088784292710002</v>
      </c>
      <c r="G57" s="372">
        <v>2.338512417075</v>
      </c>
      <c r="H57" s="374">
        <v>0.3135</v>
      </c>
      <c r="I57" s="371">
        <v>3.2955999999999999</v>
      </c>
      <c r="J57" s="372">
        <v>0.95708758292399998</v>
      </c>
      <c r="K57" s="375">
        <v>0.82207531561299996</v>
      </c>
    </row>
    <row r="58" spans="1:11" ht="14.4" customHeight="1" thickBot="1" x14ac:dyDescent="0.35">
      <c r="A58" s="393" t="s">
        <v>308</v>
      </c>
      <c r="B58" s="371">
        <v>8.9870076821830001</v>
      </c>
      <c r="C58" s="371">
        <v>11.48236</v>
      </c>
      <c r="D58" s="372">
        <v>2.4953523178160002</v>
      </c>
      <c r="E58" s="373">
        <v>1.277662199261</v>
      </c>
      <c r="F58" s="371">
        <v>10.784137668529</v>
      </c>
      <c r="G58" s="372">
        <v>6.2907469733079999</v>
      </c>
      <c r="H58" s="374">
        <v>0.88807999999999998</v>
      </c>
      <c r="I58" s="371">
        <v>6.2781599999999997</v>
      </c>
      <c r="J58" s="372">
        <v>-1.2586973308E-2</v>
      </c>
      <c r="K58" s="375">
        <v>0.58216615857200005</v>
      </c>
    </row>
    <row r="59" spans="1:11" ht="14.4" customHeight="1" thickBot="1" x14ac:dyDescent="0.35">
      <c r="A59" s="392" t="s">
        <v>309</v>
      </c>
      <c r="B59" s="376">
        <v>9.5241548506400004</v>
      </c>
      <c r="C59" s="376">
        <v>36.66968</v>
      </c>
      <c r="D59" s="377">
        <v>27.145525149358999</v>
      </c>
      <c r="E59" s="383">
        <v>3.8501767952180002</v>
      </c>
      <c r="F59" s="376">
        <v>17.218757407702</v>
      </c>
      <c r="G59" s="377">
        <v>10.044275154493</v>
      </c>
      <c r="H59" s="379">
        <v>1.9520500000000001</v>
      </c>
      <c r="I59" s="376">
        <v>12.990309999999999</v>
      </c>
      <c r="J59" s="377">
        <v>2.9460348455059999</v>
      </c>
      <c r="K59" s="384">
        <v>0.75442784240500005</v>
      </c>
    </row>
    <row r="60" spans="1:11" ht="14.4" customHeight="1" thickBot="1" x14ac:dyDescent="0.35">
      <c r="A60" s="393" t="s">
        <v>310</v>
      </c>
      <c r="B60" s="371">
        <v>9.5241548506400004</v>
      </c>
      <c r="C60" s="371">
        <v>36.66968</v>
      </c>
      <c r="D60" s="372">
        <v>27.145525149358999</v>
      </c>
      <c r="E60" s="373">
        <v>3.8501767952180002</v>
      </c>
      <c r="F60" s="371">
        <v>17.218757407702</v>
      </c>
      <c r="G60" s="372">
        <v>10.044275154493</v>
      </c>
      <c r="H60" s="374">
        <v>1.9520500000000001</v>
      </c>
      <c r="I60" s="371">
        <v>12.990309999999999</v>
      </c>
      <c r="J60" s="372">
        <v>2.9460348455059999</v>
      </c>
      <c r="K60" s="375">
        <v>0.75442784240500005</v>
      </c>
    </row>
    <row r="61" spans="1:11" ht="14.4" customHeight="1" thickBot="1" x14ac:dyDescent="0.35">
      <c r="A61" s="392" t="s">
        <v>311</v>
      </c>
      <c r="B61" s="376">
        <v>100.133651663752</v>
      </c>
      <c r="C61" s="376">
        <v>102.77206</v>
      </c>
      <c r="D61" s="377">
        <v>2.6384083362480002</v>
      </c>
      <c r="E61" s="383">
        <v>1.0263488676620001</v>
      </c>
      <c r="F61" s="376">
        <v>103.910623560217</v>
      </c>
      <c r="G61" s="377">
        <v>60.614530410126001</v>
      </c>
      <c r="H61" s="379">
        <v>8.8288700000000002</v>
      </c>
      <c r="I61" s="376">
        <v>58.930799999999998</v>
      </c>
      <c r="J61" s="377">
        <v>-1.683730410126</v>
      </c>
      <c r="K61" s="384">
        <v>0.56712969262299995</v>
      </c>
    </row>
    <row r="62" spans="1:11" ht="14.4" customHeight="1" thickBot="1" x14ac:dyDescent="0.35">
      <c r="A62" s="393" t="s">
        <v>312</v>
      </c>
      <c r="B62" s="371">
        <v>100.133651663752</v>
      </c>
      <c r="C62" s="371">
        <v>102.77206</v>
      </c>
      <c r="D62" s="372">
        <v>2.6384083362480002</v>
      </c>
      <c r="E62" s="373">
        <v>1.0263488676620001</v>
      </c>
      <c r="F62" s="371">
        <v>103.910623560217</v>
      </c>
      <c r="G62" s="372">
        <v>60.614530410126001</v>
      </c>
      <c r="H62" s="374">
        <v>8.8288700000000002</v>
      </c>
      <c r="I62" s="371">
        <v>58.930799999999998</v>
      </c>
      <c r="J62" s="372">
        <v>-1.683730410126</v>
      </c>
      <c r="K62" s="375">
        <v>0.56712969262299995</v>
      </c>
    </row>
    <row r="63" spans="1:11" ht="14.4" customHeight="1" thickBot="1" x14ac:dyDescent="0.35">
      <c r="A63" s="392" t="s">
        <v>313</v>
      </c>
      <c r="B63" s="376">
        <v>62.712221404941999</v>
      </c>
      <c r="C63" s="376">
        <v>168.27190999999999</v>
      </c>
      <c r="D63" s="377">
        <v>105.55968859505801</v>
      </c>
      <c r="E63" s="383">
        <v>2.683239506274</v>
      </c>
      <c r="F63" s="376">
        <v>164.99169444771499</v>
      </c>
      <c r="G63" s="377">
        <v>96.245155094500006</v>
      </c>
      <c r="H63" s="379">
        <v>3.3879999999999999</v>
      </c>
      <c r="I63" s="376">
        <v>126.87701</v>
      </c>
      <c r="J63" s="377">
        <v>30.631854905499001</v>
      </c>
      <c r="K63" s="384">
        <v>0.76899028417500004</v>
      </c>
    </row>
    <row r="64" spans="1:11" ht="14.4" customHeight="1" thickBot="1" x14ac:dyDescent="0.35">
      <c r="A64" s="393" t="s">
        <v>314</v>
      </c>
      <c r="B64" s="371">
        <v>27.980742505325001</v>
      </c>
      <c r="C64" s="371">
        <v>58.325189999999999</v>
      </c>
      <c r="D64" s="372">
        <v>30.344447494674998</v>
      </c>
      <c r="E64" s="373">
        <v>2.0844761352879999</v>
      </c>
      <c r="F64" s="371">
        <v>57.663989749734</v>
      </c>
      <c r="G64" s="372">
        <v>33.637327354010999</v>
      </c>
      <c r="H64" s="374">
        <v>3.3879999999999999</v>
      </c>
      <c r="I64" s="371">
        <v>107.08745</v>
      </c>
      <c r="J64" s="372">
        <v>73.450122645988003</v>
      </c>
      <c r="K64" s="375">
        <v>1.8570940107459999</v>
      </c>
    </row>
    <row r="65" spans="1:11" ht="14.4" customHeight="1" thickBot="1" x14ac:dyDescent="0.35">
      <c r="A65" s="393" t="s">
        <v>315</v>
      </c>
      <c r="B65" s="371">
        <v>10.980958541073001</v>
      </c>
      <c r="C65" s="371">
        <v>95.233720000000005</v>
      </c>
      <c r="D65" s="372">
        <v>84.252761458926003</v>
      </c>
      <c r="E65" s="373">
        <v>8.6726235823379998</v>
      </c>
      <c r="F65" s="371">
        <v>89.974031389204001</v>
      </c>
      <c r="G65" s="372">
        <v>52.484851643702001</v>
      </c>
      <c r="H65" s="374">
        <v>4.9406564584124654E-324</v>
      </c>
      <c r="I65" s="371">
        <v>19.789560000000002</v>
      </c>
      <c r="J65" s="372">
        <v>-32.695291643701999</v>
      </c>
      <c r="K65" s="375">
        <v>0.21994746366699999</v>
      </c>
    </row>
    <row r="66" spans="1:11" ht="14.4" customHeight="1" thickBot="1" x14ac:dyDescent="0.35">
      <c r="A66" s="393" t="s">
        <v>316</v>
      </c>
      <c r="B66" s="371">
        <v>23.750520358543</v>
      </c>
      <c r="C66" s="371">
        <v>14.712999999999999</v>
      </c>
      <c r="D66" s="372">
        <v>-9.0375203585430004</v>
      </c>
      <c r="E66" s="373">
        <v>0.61948116411200005</v>
      </c>
      <c r="F66" s="371">
        <v>17.353673308775001</v>
      </c>
      <c r="G66" s="372">
        <v>10.122976096785001</v>
      </c>
      <c r="H66" s="374">
        <v>4.9406564584124654E-324</v>
      </c>
      <c r="I66" s="371">
        <v>3.4584595208887258E-323</v>
      </c>
      <c r="J66" s="372">
        <v>-10.122976096785001</v>
      </c>
      <c r="K66" s="375">
        <v>0</v>
      </c>
    </row>
    <row r="67" spans="1:11" ht="14.4" customHeight="1" thickBot="1" x14ac:dyDescent="0.35">
      <c r="A67" s="392" t="s">
        <v>317</v>
      </c>
      <c r="B67" s="376">
        <v>47.226705258528</v>
      </c>
      <c r="C67" s="376">
        <v>78.515000000000001</v>
      </c>
      <c r="D67" s="377">
        <v>31.288294741470999</v>
      </c>
      <c r="E67" s="383">
        <v>1.6625127577750001</v>
      </c>
      <c r="F67" s="376">
        <v>169.99999999999699</v>
      </c>
      <c r="G67" s="377">
        <v>99.166666666664</v>
      </c>
      <c r="H67" s="379">
        <v>34.875999999999998</v>
      </c>
      <c r="I67" s="376">
        <v>102.79600000000001</v>
      </c>
      <c r="J67" s="377">
        <v>3.629333333335</v>
      </c>
      <c r="K67" s="384">
        <v>0.60468235294100003</v>
      </c>
    </row>
    <row r="68" spans="1:11" ht="14.4" customHeight="1" thickBot="1" x14ac:dyDescent="0.35">
      <c r="A68" s="393" t="s">
        <v>318</v>
      </c>
      <c r="B68" s="371">
        <v>4.9406564584124654E-324</v>
      </c>
      <c r="C68" s="371">
        <v>6.05</v>
      </c>
      <c r="D68" s="372">
        <v>6.05</v>
      </c>
      <c r="E68" s="381" t="s">
        <v>262</v>
      </c>
      <c r="F68" s="371">
        <v>0</v>
      </c>
      <c r="G68" s="372">
        <v>0</v>
      </c>
      <c r="H68" s="374">
        <v>4.9406564584124654E-324</v>
      </c>
      <c r="I68" s="371">
        <v>3.4584595208887258E-323</v>
      </c>
      <c r="J68" s="372">
        <v>3.4584595208887258E-323</v>
      </c>
      <c r="K68" s="382" t="s">
        <v>256</v>
      </c>
    </row>
    <row r="69" spans="1:11" ht="14.4" customHeight="1" thickBot="1" x14ac:dyDescent="0.35">
      <c r="A69" s="393" t="s">
        <v>319</v>
      </c>
      <c r="B69" s="371">
        <v>0</v>
      </c>
      <c r="C69" s="371">
        <v>66.179000000000002</v>
      </c>
      <c r="D69" s="372">
        <v>66.179000000000002</v>
      </c>
      <c r="E69" s="381" t="s">
        <v>256</v>
      </c>
      <c r="F69" s="371">
        <v>69.999999999997996</v>
      </c>
      <c r="G69" s="372">
        <v>40.833333333332</v>
      </c>
      <c r="H69" s="374">
        <v>0.372</v>
      </c>
      <c r="I69" s="371">
        <v>68.292000000000002</v>
      </c>
      <c r="J69" s="372">
        <v>27.458666666667</v>
      </c>
      <c r="K69" s="375">
        <v>0.97560000000000002</v>
      </c>
    </row>
    <row r="70" spans="1:11" ht="14.4" customHeight="1" thickBot="1" x14ac:dyDescent="0.35">
      <c r="A70" s="393" t="s">
        <v>320</v>
      </c>
      <c r="B70" s="371">
        <v>4.9406564584124654E-324</v>
      </c>
      <c r="C70" s="371">
        <v>6.2859999999999996</v>
      </c>
      <c r="D70" s="372">
        <v>6.2859999999999996</v>
      </c>
      <c r="E70" s="381" t="s">
        <v>262</v>
      </c>
      <c r="F70" s="371">
        <v>99.999999999997996</v>
      </c>
      <c r="G70" s="372">
        <v>58.333333333332</v>
      </c>
      <c r="H70" s="374">
        <v>34.503999999999998</v>
      </c>
      <c r="I70" s="371">
        <v>34.503999999999998</v>
      </c>
      <c r="J70" s="372">
        <v>-23.829333333331999</v>
      </c>
      <c r="K70" s="375">
        <v>0.34504000000000001</v>
      </c>
    </row>
    <row r="71" spans="1:11" ht="14.4" customHeight="1" thickBot="1" x14ac:dyDescent="0.35">
      <c r="A71" s="390" t="s">
        <v>35</v>
      </c>
      <c r="B71" s="371">
        <v>16584.995517330699</v>
      </c>
      <c r="C71" s="371">
        <v>16975.683219999999</v>
      </c>
      <c r="D71" s="372">
        <v>390.687702669271</v>
      </c>
      <c r="E71" s="373">
        <v>1.023556696307</v>
      </c>
      <c r="F71" s="371">
        <v>17488.0865005575</v>
      </c>
      <c r="G71" s="372">
        <v>10201.383791991901</v>
      </c>
      <c r="H71" s="374">
        <v>2080.5590999999999</v>
      </c>
      <c r="I71" s="371">
        <v>10365.513499999999</v>
      </c>
      <c r="J71" s="372">
        <v>164.12970800812801</v>
      </c>
      <c r="K71" s="375">
        <v>0.59271856298600001</v>
      </c>
    </row>
    <row r="72" spans="1:11" ht="14.4" customHeight="1" thickBot="1" x14ac:dyDescent="0.35">
      <c r="A72" s="396" t="s">
        <v>321</v>
      </c>
      <c r="B72" s="376">
        <v>12284.9999999993</v>
      </c>
      <c r="C72" s="376">
        <v>12580.642</v>
      </c>
      <c r="D72" s="377">
        <v>295.64200000067802</v>
      </c>
      <c r="E72" s="383">
        <v>1.0240652828650001</v>
      </c>
      <c r="F72" s="376">
        <v>12963.9999999998</v>
      </c>
      <c r="G72" s="377">
        <v>7562.3333333332002</v>
      </c>
      <c r="H72" s="379">
        <v>1540.9490000000001</v>
      </c>
      <c r="I72" s="376">
        <v>7681.6330000000098</v>
      </c>
      <c r="J72" s="377">
        <v>119.29966666681</v>
      </c>
      <c r="K72" s="384">
        <v>0.59253571428499996</v>
      </c>
    </row>
    <row r="73" spans="1:11" ht="14.4" customHeight="1" thickBot="1" x14ac:dyDescent="0.35">
      <c r="A73" s="392" t="s">
        <v>322</v>
      </c>
      <c r="B73" s="376">
        <v>12284.9999999993</v>
      </c>
      <c r="C73" s="376">
        <v>12554.251</v>
      </c>
      <c r="D73" s="377">
        <v>269.25100000067903</v>
      </c>
      <c r="E73" s="383">
        <v>1.0219170533169999</v>
      </c>
      <c r="F73" s="376">
        <v>12920.9999999998</v>
      </c>
      <c r="G73" s="377">
        <v>7537.2499999998599</v>
      </c>
      <c r="H73" s="379">
        <v>1540.9490000000001</v>
      </c>
      <c r="I73" s="376">
        <v>7654.9540000000097</v>
      </c>
      <c r="J73" s="377">
        <v>117.70400000014099</v>
      </c>
      <c r="K73" s="384">
        <v>0.59244284498099997</v>
      </c>
    </row>
    <row r="74" spans="1:11" ht="14.4" customHeight="1" thickBot="1" x14ac:dyDescent="0.35">
      <c r="A74" s="393" t="s">
        <v>323</v>
      </c>
      <c r="B74" s="371">
        <v>12284.9999999993</v>
      </c>
      <c r="C74" s="371">
        <v>12554.251</v>
      </c>
      <c r="D74" s="372">
        <v>269.25100000067903</v>
      </c>
      <c r="E74" s="373">
        <v>1.0219170533169999</v>
      </c>
      <c r="F74" s="371">
        <v>12920.9999999998</v>
      </c>
      <c r="G74" s="372">
        <v>7537.2499999998599</v>
      </c>
      <c r="H74" s="374">
        <v>1540.9490000000001</v>
      </c>
      <c r="I74" s="371">
        <v>7654.9540000000097</v>
      </c>
      <c r="J74" s="372">
        <v>117.70400000014099</v>
      </c>
      <c r="K74" s="375">
        <v>0.59244284498099997</v>
      </c>
    </row>
    <row r="75" spans="1:11" ht="14.4" customHeight="1" thickBot="1" x14ac:dyDescent="0.35">
      <c r="A75" s="392" t="s">
        <v>324</v>
      </c>
      <c r="B75" s="376">
        <v>0</v>
      </c>
      <c r="C75" s="376">
        <v>-3.5000000000000003E-2</v>
      </c>
      <c r="D75" s="377">
        <v>-3.5000000000000003E-2</v>
      </c>
      <c r="E75" s="378" t="s">
        <v>256</v>
      </c>
      <c r="F75" s="376">
        <v>0</v>
      </c>
      <c r="G75" s="377">
        <v>0</v>
      </c>
      <c r="H75" s="379">
        <v>4.9406564584124654E-324</v>
      </c>
      <c r="I75" s="376">
        <v>3.4584595208887258E-323</v>
      </c>
      <c r="J75" s="377">
        <v>3.4584595208887258E-323</v>
      </c>
      <c r="K75" s="380" t="s">
        <v>256</v>
      </c>
    </row>
    <row r="76" spans="1:11" ht="14.4" customHeight="1" thickBot="1" x14ac:dyDescent="0.35">
      <c r="A76" s="393" t="s">
        <v>325</v>
      </c>
      <c r="B76" s="371">
        <v>0</v>
      </c>
      <c r="C76" s="371">
        <v>-3.5000000000000003E-2</v>
      </c>
      <c r="D76" s="372">
        <v>-3.5000000000000003E-2</v>
      </c>
      <c r="E76" s="381" t="s">
        <v>256</v>
      </c>
      <c r="F76" s="371">
        <v>0</v>
      </c>
      <c r="G76" s="372">
        <v>0</v>
      </c>
      <c r="H76" s="374">
        <v>4.9406564584124654E-324</v>
      </c>
      <c r="I76" s="371">
        <v>3.4584595208887258E-323</v>
      </c>
      <c r="J76" s="372">
        <v>3.4584595208887258E-323</v>
      </c>
      <c r="K76" s="382" t="s">
        <v>256</v>
      </c>
    </row>
    <row r="77" spans="1:11" ht="14.4" customHeight="1" thickBot="1" x14ac:dyDescent="0.35">
      <c r="A77" s="392" t="s">
        <v>326</v>
      </c>
      <c r="B77" s="376">
        <v>0</v>
      </c>
      <c r="C77" s="376">
        <v>13.1</v>
      </c>
      <c r="D77" s="377">
        <v>13.1</v>
      </c>
      <c r="E77" s="378" t="s">
        <v>256</v>
      </c>
      <c r="F77" s="376">
        <v>0</v>
      </c>
      <c r="G77" s="377">
        <v>0</v>
      </c>
      <c r="H77" s="379">
        <v>4.9406564584124654E-324</v>
      </c>
      <c r="I77" s="376">
        <v>12</v>
      </c>
      <c r="J77" s="377">
        <v>12</v>
      </c>
      <c r="K77" s="380" t="s">
        <v>256</v>
      </c>
    </row>
    <row r="78" spans="1:11" ht="14.4" customHeight="1" thickBot="1" x14ac:dyDescent="0.35">
      <c r="A78" s="393" t="s">
        <v>327</v>
      </c>
      <c r="B78" s="371">
        <v>0</v>
      </c>
      <c r="C78" s="371">
        <v>13.1</v>
      </c>
      <c r="D78" s="372">
        <v>13.1</v>
      </c>
      <c r="E78" s="381" t="s">
        <v>256</v>
      </c>
      <c r="F78" s="371">
        <v>0</v>
      </c>
      <c r="G78" s="372">
        <v>0</v>
      </c>
      <c r="H78" s="374">
        <v>4.9406564584124654E-324</v>
      </c>
      <c r="I78" s="371">
        <v>12</v>
      </c>
      <c r="J78" s="372">
        <v>12</v>
      </c>
      <c r="K78" s="382" t="s">
        <v>256</v>
      </c>
    </row>
    <row r="79" spans="1:11" ht="14.4" customHeight="1" thickBot="1" x14ac:dyDescent="0.35">
      <c r="A79" s="392" t="s">
        <v>328</v>
      </c>
      <c r="B79" s="376">
        <v>0</v>
      </c>
      <c r="C79" s="376">
        <v>13.326000000000001</v>
      </c>
      <c r="D79" s="377">
        <v>13.326000000000001</v>
      </c>
      <c r="E79" s="378" t="s">
        <v>256</v>
      </c>
      <c r="F79" s="376">
        <v>42.999999999998998</v>
      </c>
      <c r="G79" s="377">
        <v>25.083333333332</v>
      </c>
      <c r="H79" s="379">
        <v>4.9406564584124654E-324</v>
      </c>
      <c r="I79" s="376">
        <v>14.679</v>
      </c>
      <c r="J79" s="377">
        <v>-10.404333333332</v>
      </c>
      <c r="K79" s="384">
        <v>0.34137209302299998</v>
      </c>
    </row>
    <row r="80" spans="1:11" ht="14.4" customHeight="1" thickBot="1" x14ac:dyDescent="0.35">
      <c r="A80" s="393" t="s">
        <v>329</v>
      </c>
      <c r="B80" s="371">
        <v>0</v>
      </c>
      <c r="C80" s="371">
        <v>13.326000000000001</v>
      </c>
      <c r="D80" s="372">
        <v>13.326000000000001</v>
      </c>
      <c r="E80" s="381" t="s">
        <v>256</v>
      </c>
      <c r="F80" s="371">
        <v>42.999999999998998</v>
      </c>
      <c r="G80" s="372">
        <v>25.083333333332</v>
      </c>
      <c r="H80" s="374">
        <v>4.9406564584124654E-324</v>
      </c>
      <c r="I80" s="371">
        <v>14.679</v>
      </c>
      <c r="J80" s="372">
        <v>-10.404333333332</v>
      </c>
      <c r="K80" s="375">
        <v>0.34137209302299998</v>
      </c>
    </row>
    <row r="81" spans="1:11" ht="14.4" customHeight="1" thickBot="1" x14ac:dyDescent="0.35">
      <c r="A81" s="391" t="s">
        <v>330</v>
      </c>
      <c r="B81" s="371">
        <v>4176.9955173314202</v>
      </c>
      <c r="C81" s="371">
        <v>4269.3651200000004</v>
      </c>
      <c r="D81" s="372">
        <v>92.369602668582999</v>
      </c>
      <c r="E81" s="373">
        <v>1.022113885994</v>
      </c>
      <c r="F81" s="371">
        <v>4394.0865005577498</v>
      </c>
      <c r="G81" s="372">
        <v>2563.21712532535</v>
      </c>
      <c r="H81" s="374">
        <v>524.14085999999998</v>
      </c>
      <c r="I81" s="371">
        <v>2607.1253200000001</v>
      </c>
      <c r="J81" s="372">
        <v>43.908194674649998</v>
      </c>
      <c r="K81" s="375">
        <v>0.59332589826500004</v>
      </c>
    </row>
    <row r="82" spans="1:11" ht="14.4" customHeight="1" thickBot="1" x14ac:dyDescent="0.35">
      <c r="A82" s="392" t="s">
        <v>331</v>
      </c>
      <c r="B82" s="376">
        <v>1105.9999914872101</v>
      </c>
      <c r="C82" s="376">
        <v>1130.8022900000001</v>
      </c>
      <c r="D82" s="377">
        <v>24.802298512789999</v>
      </c>
      <c r="E82" s="383">
        <v>1.022425224867</v>
      </c>
      <c r="F82" s="376">
        <v>1163.08650055781</v>
      </c>
      <c r="G82" s="377">
        <v>678.46712532538902</v>
      </c>
      <c r="H82" s="379">
        <v>138.90360999999999</v>
      </c>
      <c r="I82" s="376">
        <v>690.38683000000003</v>
      </c>
      <c r="J82" s="377">
        <v>11.919704674610999</v>
      </c>
      <c r="K82" s="384">
        <v>0.59358167227299996</v>
      </c>
    </row>
    <row r="83" spans="1:11" ht="14.4" customHeight="1" thickBot="1" x14ac:dyDescent="0.35">
      <c r="A83" s="393" t="s">
        <v>332</v>
      </c>
      <c r="B83" s="371">
        <v>1105.9999914872101</v>
      </c>
      <c r="C83" s="371">
        <v>1130.8022900000001</v>
      </c>
      <c r="D83" s="372">
        <v>24.802298512789999</v>
      </c>
      <c r="E83" s="373">
        <v>1.022425224867</v>
      </c>
      <c r="F83" s="371">
        <v>1163.08650055781</v>
      </c>
      <c r="G83" s="372">
        <v>678.46712532538902</v>
      </c>
      <c r="H83" s="374">
        <v>138.90360999999999</v>
      </c>
      <c r="I83" s="371">
        <v>690.38683000000003</v>
      </c>
      <c r="J83" s="372">
        <v>11.919704674610999</v>
      </c>
      <c r="K83" s="375">
        <v>0.59358167227299996</v>
      </c>
    </row>
    <row r="84" spans="1:11" ht="14.4" customHeight="1" thickBot="1" x14ac:dyDescent="0.35">
      <c r="A84" s="392" t="s">
        <v>333</v>
      </c>
      <c r="B84" s="376">
        <v>3070.9955258442101</v>
      </c>
      <c r="C84" s="376">
        <v>3138.5628299999998</v>
      </c>
      <c r="D84" s="377">
        <v>67.567304155792996</v>
      </c>
      <c r="E84" s="383">
        <v>1.0220017592290001</v>
      </c>
      <c r="F84" s="376">
        <v>3230.99999999994</v>
      </c>
      <c r="G84" s="377">
        <v>1884.74999999996</v>
      </c>
      <c r="H84" s="379">
        <v>385.23725000000002</v>
      </c>
      <c r="I84" s="376">
        <v>1916.73849</v>
      </c>
      <c r="J84" s="377">
        <v>31.988490000037999</v>
      </c>
      <c r="K84" s="384">
        <v>0.59323382544100001</v>
      </c>
    </row>
    <row r="85" spans="1:11" ht="14.4" customHeight="1" thickBot="1" x14ac:dyDescent="0.35">
      <c r="A85" s="393" t="s">
        <v>334</v>
      </c>
      <c r="B85" s="371">
        <v>3070.9955258442101</v>
      </c>
      <c r="C85" s="371">
        <v>3138.5628299999998</v>
      </c>
      <c r="D85" s="372">
        <v>67.567304155792996</v>
      </c>
      <c r="E85" s="373">
        <v>1.0220017592290001</v>
      </c>
      <c r="F85" s="371">
        <v>3230.99999999994</v>
      </c>
      <c r="G85" s="372">
        <v>1884.74999999996</v>
      </c>
      <c r="H85" s="374">
        <v>385.23725000000002</v>
      </c>
      <c r="I85" s="371">
        <v>1916.73849</v>
      </c>
      <c r="J85" s="372">
        <v>31.988490000037999</v>
      </c>
      <c r="K85" s="375">
        <v>0.59323382544100001</v>
      </c>
    </row>
    <row r="86" spans="1:11" ht="14.4" customHeight="1" thickBot="1" x14ac:dyDescent="0.35">
      <c r="A86" s="391" t="s">
        <v>335</v>
      </c>
      <c r="B86" s="371">
        <v>122.99999999999299</v>
      </c>
      <c r="C86" s="371">
        <v>125.67610000000001</v>
      </c>
      <c r="D86" s="372">
        <v>2.676100000006</v>
      </c>
      <c r="E86" s="373">
        <v>1.0217569105690001</v>
      </c>
      <c r="F86" s="371">
        <v>129.99999999999699</v>
      </c>
      <c r="G86" s="372">
        <v>75.833333333330998</v>
      </c>
      <c r="H86" s="374">
        <v>15.469239999999999</v>
      </c>
      <c r="I86" s="371">
        <v>76.755179999999996</v>
      </c>
      <c r="J86" s="372">
        <v>0.92184666666799997</v>
      </c>
      <c r="K86" s="375">
        <v>0.59042446153799999</v>
      </c>
    </row>
    <row r="87" spans="1:11" ht="14.4" customHeight="1" thickBot="1" x14ac:dyDescent="0.35">
      <c r="A87" s="392" t="s">
        <v>336</v>
      </c>
      <c r="B87" s="376">
        <v>122.99999999999299</v>
      </c>
      <c r="C87" s="376">
        <v>125.67610000000001</v>
      </c>
      <c r="D87" s="377">
        <v>2.676100000006</v>
      </c>
      <c r="E87" s="383">
        <v>1.0217569105690001</v>
      </c>
      <c r="F87" s="376">
        <v>129.99999999999699</v>
      </c>
      <c r="G87" s="377">
        <v>75.833333333330998</v>
      </c>
      <c r="H87" s="379">
        <v>15.469239999999999</v>
      </c>
      <c r="I87" s="376">
        <v>76.755179999999996</v>
      </c>
      <c r="J87" s="377">
        <v>0.92184666666799997</v>
      </c>
      <c r="K87" s="384">
        <v>0.59042446153799999</v>
      </c>
    </row>
    <row r="88" spans="1:11" ht="14.4" customHeight="1" thickBot="1" x14ac:dyDescent="0.35">
      <c r="A88" s="393" t="s">
        <v>337</v>
      </c>
      <c r="B88" s="371">
        <v>122.99999999999299</v>
      </c>
      <c r="C88" s="371">
        <v>125.67610000000001</v>
      </c>
      <c r="D88" s="372">
        <v>2.676100000006</v>
      </c>
      <c r="E88" s="373">
        <v>1.0217569105690001</v>
      </c>
      <c r="F88" s="371">
        <v>129.99999999999699</v>
      </c>
      <c r="G88" s="372">
        <v>75.833333333330998</v>
      </c>
      <c r="H88" s="374">
        <v>15.469239999999999</v>
      </c>
      <c r="I88" s="371">
        <v>76.755179999999996</v>
      </c>
      <c r="J88" s="372">
        <v>0.92184666666799997</v>
      </c>
      <c r="K88" s="375">
        <v>0.59042446153799999</v>
      </c>
    </row>
    <row r="89" spans="1:11" ht="14.4" customHeight="1" thickBot="1" x14ac:dyDescent="0.35">
      <c r="A89" s="390" t="s">
        <v>338</v>
      </c>
      <c r="B89" s="371">
        <v>0</v>
      </c>
      <c r="C89" s="371">
        <v>33.19</v>
      </c>
      <c r="D89" s="372">
        <v>33.19</v>
      </c>
      <c r="E89" s="381" t="s">
        <v>256</v>
      </c>
      <c r="F89" s="371">
        <v>0</v>
      </c>
      <c r="G89" s="372">
        <v>0</v>
      </c>
      <c r="H89" s="374">
        <v>4.9406564584124654E-324</v>
      </c>
      <c r="I89" s="371">
        <v>67.138999999999996</v>
      </c>
      <c r="J89" s="372">
        <v>67.138999999999996</v>
      </c>
      <c r="K89" s="382" t="s">
        <v>256</v>
      </c>
    </row>
    <row r="90" spans="1:11" ht="14.4" customHeight="1" thickBot="1" x14ac:dyDescent="0.35">
      <c r="A90" s="391" t="s">
        <v>339</v>
      </c>
      <c r="B90" s="371">
        <v>0</v>
      </c>
      <c r="C90" s="371">
        <v>33.19</v>
      </c>
      <c r="D90" s="372">
        <v>33.19</v>
      </c>
      <c r="E90" s="381" t="s">
        <v>256</v>
      </c>
      <c r="F90" s="371">
        <v>0</v>
      </c>
      <c r="G90" s="372">
        <v>0</v>
      </c>
      <c r="H90" s="374">
        <v>4.9406564584124654E-324</v>
      </c>
      <c r="I90" s="371">
        <v>67.138999999999996</v>
      </c>
      <c r="J90" s="372">
        <v>67.138999999999996</v>
      </c>
      <c r="K90" s="382" t="s">
        <v>256</v>
      </c>
    </row>
    <row r="91" spans="1:11" ht="14.4" customHeight="1" thickBot="1" x14ac:dyDescent="0.35">
      <c r="A91" s="392" t="s">
        <v>340</v>
      </c>
      <c r="B91" s="376">
        <v>0</v>
      </c>
      <c r="C91" s="376">
        <v>31.19</v>
      </c>
      <c r="D91" s="377">
        <v>31.19</v>
      </c>
      <c r="E91" s="378" t="s">
        <v>256</v>
      </c>
      <c r="F91" s="376">
        <v>0</v>
      </c>
      <c r="G91" s="377">
        <v>0</v>
      </c>
      <c r="H91" s="379">
        <v>4.9406564584124654E-324</v>
      </c>
      <c r="I91" s="376">
        <v>51.878</v>
      </c>
      <c r="J91" s="377">
        <v>51.878</v>
      </c>
      <c r="K91" s="380" t="s">
        <v>256</v>
      </c>
    </row>
    <row r="92" spans="1:11" ht="14.4" customHeight="1" thickBot="1" x14ac:dyDescent="0.35">
      <c r="A92" s="393" t="s">
        <v>341</v>
      </c>
      <c r="B92" s="371">
        <v>0</v>
      </c>
      <c r="C92" s="371">
        <v>16.962</v>
      </c>
      <c r="D92" s="372">
        <v>16.962</v>
      </c>
      <c r="E92" s="381" t="s">
        <v>256</v>
      </c>
      <c r="F92" s="371">
        <v>0</v>
      </c>
      <c r="G92" s="372">
        <v>0</v>
      </c>
      <c r="H92" s="374">
        <v>4.9406564584124654E-324</v>
      </c>
      <c r="I92" s="371">
        <v>20.85</v>
      </c>
      <c r="J92" s="372">
        <v>20.85</v>
      </c>
      <c r="K92" s="382" t="s">
        <v>256</v>
      </c>
    </row>
    <row r="93" spans="1:11" ht="14.4" customHeight="1" thickBot="1" x14ac:dyDescent="0.35">
      <c r="A93" s="393" t="s">
        <v>342</v>
      </c>
      <c r="B93" s="371">
        <v>0</v>
      </c>
      <c r="C93" s="371">
        <v>14.028</v>
      </c>
      <c r="D93" s="372">
        <v>14.028</v>
      </c>
      <c r="E93" s="381" t="s">
        <v>256</v>
      </c>
      <c r="F93" s="371">
        <v>0</v>
      </c>
      <c r="G93" s="372">
        <v>0</v>
      </c>
      <c r="H93" s="374">
        <v>4.9406564584124654E-324</v>
      </c>
      <c r="I93" s="371">
        <v>31.027999999999999</v>
      </c>
      <c r="J93" s="372">
        <v>31.027999999999999</v>
      </c>
      <c r="K93" s="382" t="s">
        <v>256</v>
      </c>
    </row>
    <row r="94" spans="1:11" ht="14.4" customHeight="1" thickBot="1" x14ac:dyDescent="0.35">
      <c r="A94" s="393" t="s">
        <v>343</v>
      </c>
      <c r="B94" s="371">
        <v>0</v>
      </c>
      <c r="C94" s="371">
        <v>0.2</v>
      </c>
      <c r="D94" s="372">
        <v>0.2</v>
      </c>
      <c r="E94" s="381" t="s">
        <v>256</v>
      </c>
      <c r="F94" s="371">
        <v>0</v>
      </c>
      <c r="G94" s="372">
        <v>0</v>
      </c>
      <c r="H94" s="374">
        <v>4.9406564584124654E-324</v>
      </c>
      <c r="I94" s="371">
        <v>3.4584595208887258E-323</v>
      </c>
      <c r="J94" s="372">
        <v>3.4584595208887258E-323</v>
      </c>
      <c r="K94" s="382" t="s">
        <v>256</v>
      </c>
    </row>
    <row r="95" spans="1:11" ht="14.4" customHeight="1" thickBot="1" x14ac:dyDescent="0.35">
      <c r="A95" s="392" t="s">
        <v>344</v>
      </c>
      <c r="B95" s="376">
        <v>4.9406564584124654E-324</v>
      </c>
      <c r="C95" s="376">
        <v>4.9406564584124654E-324</v>
      </c>
      <c r="D95" s="377">
        <v>0</v>
      </c>
      <c r="E95" s="383">
        <v>1</v>
      </c>
      <c r="F95" s="376">
        <v>4.9406564584124654E-324</v>
      </c>
      <c r="G95" s="377">
        <v>0</v>
      </c>
      <c r="H95" s="379">
        <v>4.9406564584124654E-324</v>
      </c>
      <c r="I95" s="376">
        <v>3.2</v>
      </c>
      <c r="J95" s="377">
        <v>3.2</v>
      </c>
      <c r="K95" s="380" t="s">
        <v>262</v>
      </c>
    </row>
    <row r="96" spans="1:11" ht="14.4" customHeight="1" thickBot="1" x14ac:dyDescent="0.35">
      <c r="A96" s="393" t="s">
        <v>345</v>
      </c>
      <c r="B96" s="371">
        <v>4.9406564584124654E-324</v>
      </c>
      <c r="C96" s="371">
        <v>4.9406564584124654E-324</v>
      </c>
      <c r="D96" s="372">
        <v>0</v>
      </c>
      <c r="E96" s="373">
        <v>1</v>
      </c>
      <c r="F96" s="371">
        <v>4.9406564584124654E-324</v>
      </c>
      <c r="G96" s="372">
        <v>0</v>
      </c>
      <c r="H96" s="374">
        <v>4.9406564584124654E-324</v>
      </c>
      <c r="I96" s="371">
        <v>3.2</v>
      </c>
      <c r="J96" s="372">
        <v>3.2</v>
      </c>
      <c r="K96" s="382" t="s">
        <v>262</v>
      </c>
    </row>
    <row r="97" spans="1:11" ht="14.4" customHeight="1" thickBot="1" x14ac:dyDescent="0.35">
      <c r="A97" s="395" t="s">
        <v>346</v>
      </c>
      <c r="B97" s="371">
        <v>4.9406564584124654E-324</v>
      </c>
      <c r="C97" s="371">
        <v>4.9406564584124654E-324</v>
      </c>
      <c r="D97" s="372">
        <v>0</v>
      </c>
      <c r="E97" s="373">
        <v>1</v>
      </c>
      <c r="F97" s="371">
        <v>4.9406564584124654E-324</v>
      </c>
      <c r="G97" s="372">
        <v>0</v>
      </c>
      <c r="H97" s="374">
        <v>4.9406564584124654E-324</v>
      </c>
      <c r="I97" s="371">
        <v>11.411</v>
      </c>
      <c r="J97" s="372">
        <v>11.411</v>
      </c>
      <c r="K97" s="382" t="s">
        <v>262</v>
      </c>
    </row>
    <row r="98" spans="1:11" ht="14.4" customHeight="1" thickBot="1" x14ac:dyDescent="0.35">
      <c r="A98" s="393" t="s">
        <v>347</v>
      </c>
      <c r="B98" s="371">
        <v>4.9406564584124654E-324</v>
      </c>
      <c r="C98" s="371">
        <v>4.9406564584124654E-324</v>
      </c>
      <c r="D98" s="372">
        <v>0</v>
      </c>
      <c r="E98" s="373">
        <v>1</v>
      </c>
      <c r="F98" s="371">
        <v>4.9406564584124654E-324</v>
      </c>
      <c r="G98" s="372">
        <v>0</v>
      </c>
      <c r="H98" s="374">
        <v>4.9406564584124654E-324</v>
      </c>
      <c r="I98" s="371">
        <v>11.411</v>
      </c>
      <c r="J98" s="372">
        <v>11.411</v>
      </c>
      <c r="K98" s="382" t="s">
        <v>262</v>
      </c>
    </row>
    <row r="99" spans="1:11" ht="14.4" customHeight="1" thickBot="1" x14ac:dyDescent="0.35">
      <c r="A99" s="395" t="s">
        <v>348</v>
      </c>
      <c r="B99" s="371">
        <v>0</v>
      </c>
      <c r="C99" s="371">
        <v>2</v>
      </c>
      <c r="D99" s="372">
        <v>2</v>
      </c>
      <c r="E99" s="381" t="s">
        <v>256</v>
      </c>
      <c r="F99" s="371">
        <v>0</v>
      </c>
      <c r="G99" s="372">
        <v>0</v>
      </c>
      <c r="H99" s="374">
        <v>4.9406564584124654E-324</v>
      </c>
      <c r="I99" s="371">
        <v>3.4584595208887258E-323</v>
      </c>
      <c r="J99" s="372">
        <v>3.4584595208887258E-323</v>
      </c>
      <c r="K99" s="382" t="s">
        <v>256</v>
      </c>
    </row>
    <row r="100" spans="1:11" ht="14.4" customHeight="1" thickBot="1" x14ac:dyDescent="0.35">
      <c r="A100" s="393" t="s">
        <v>349</v>
      </c>
      <c r="B100" s="371">
        <v>0</v>
      </c>
      <c r="C100" s="371">
        <v>2</v>
      </c>
      <c r="D100" s="372">
        <v>2</v>
      </c>
      <c r="E100" s="381" t="s">
        <v>256</v>
      </c>
      <c r="F100" s="371">
        <v>0</v>
      </c>
      <c r="G100" s="372">
        <v>0</v>
      </c>
      <c r="H100" s="374">
        <v>4.9406564584124654E-324</v>
      </c>
      <c r="I100" s="371">
        <v>3.4584595208887258E-323</v>
      </c>
      <c r="J100" s="372">
        <v>3.4584595208887258E-323</v>
      </c>
      <c r="K100" s="382" t="s">
        <v>256</v>
      </c>
    </row>
    <row r="101" spans="1:11" ht="14.4" customHeight="1" thickBot="1" x14ac:dyDescent="0.35">
      <c r="A101" s="395" t="s">
        <v>350</v>
      </c>
      <c r="B101" s="371">
        <v>4.9406564584124654E-324</v>
      </c>
      <c r="C101" s="371">
        <v>4.9406564584124654E-324</v>
      </c>
      <c r="D101" s="372">
        <v>0</v>
      </c>
      <c r="E101" s="373">
        <v>1</v>
      </c>
      <c r="F101" s="371">
        <v>4.9406564584124654E-324</v>
      </c>
      <c r="G101" s="372">
        <v>0</v>
      </c>
      <c r="H101" s="374">
        <v>4.9406564584124654E-324</v>
      </c>
      <c r="I101" s="371">
        <v>0.65</v>
      </c>
      <c r="J101" s="372">
        <v>0.65</v>
      </c>
      <c r="K101" s="382" t="s">
        <v>262</v>
      </c>
    </row>
    <row r="102" spans="1:11" ht="14.4" customHeight="1" thickBot="1" x14ac:dyDescent="0.35">
      <c r="A102" s="393" t="s">
        <v>351</v>
      </c>
      <c r="B102" s="371">
        <v>4.9406564584124654E-324</v>
      </c>
      <c r="C102" s="371">
        <v>4.9406564584124654E-324</v>
      </c>
      <c r="D102" s="372">
        <v>0</v>
      </c>
      <c r="E102" s="373">
        <v>1</v>
      </c>
      <c r="F102" s="371">
        <v>4.9406564584124654E-324</v>
      </c>
      <c r="G102" s="372">
        <v>0</v>
      </c>
      <c r="H102" s="374">
        <v>4.9406564584124654E-324</v>
      </c>
      <c r="I102" s="371">
        <v>0.65</v>
      </c>
      <c r="J102" s="372">
        <v>0.65</v>
      </c>
      <c r="K102" s="382" t="s">
        <v>262</v>
      </c>
    </row>
    <row r="103" spans="1:11" ht="14.4" customHeight="1" thickBot="1" x14ac:dyDescent="0.35">
      <c r="A103" s="390" t="s">
        <v>352</v>
      </c>
      <c r="B103" s="371">
        <v>860.99999999995305</v>
      </c>
      <c r="C103" s="371">
        <v>546.21792000000005</v>
      </c>
      <c r="D103" s="372">
        <v>-314.78207999995197</v>
      </c>
      <c r="E103" s="373">
        <v>0.63439944250799996</v>
      </c>
      <c r="F103" s="371">
        <v>247.00010876394299</v>
      </c>
      <c r="G103" s="372">
        <v>144.083396778967</v>
      </c>
      <c r="H103" s="374">
        <v>22.803999999999998</v>
      </c>
      <c r="I103" s="371">
        <v>148.392</v>
      </c>
      <c r="J103" s="372">
        <v>4.3086032210329996</v>
      </c>
      <c r="K103" s="375">
        <v>0.60077706338900005</v>
      </c>
    </row>
    <row r="104" spans="1:11" ht="14.4" customHeight="1" thickBot="1" x14ac:dyDescent="0.35">
      <c r="A104" s="391" t="s">
        <v>353</v>
      </c>
      <c r="B104" s="371">
        <v>860.99999999995305</v>
      </c>
      <c r="C104" s="371">
        <v>333.60500000000002</v>
      </c>
      <c r="D104" s="372">
        <v>-527.39499999995201</v>
      </c>
      <c r="E104" s="373">
        <v>0.38746225319299998</v>
      </c>
      <c r="F104" s="371">
        <v>247.00010876394299</v>
      </c>
      <c r="G104" s="372">
        <v>144.083396778967</v>
      </c>
      <c r="H104" s="374">
        <v>22.803999999999998</v>
      </c>
      <c r="I104" s="371">
        <v>148.392</v>
      </c>
      <c r="J104" s="372">
        <v>4.3086032210329996</v>
      </c>
      <c r="K104" s="375">
        <v>0.60077706338900005</v>
      </c>
    </row>
    <row r="105" spans="1:11" ht="14.4" customHeight="1" thickBot="1" x14ac:dyDescent="0.35">
      <c r="A105" s="392" t="s">
        <v>354</v>
      </c>
      <c r="B105" s="376">
        <v>860.99999999995305</v>
      </c>
      <c r="C105" s="376">
        <v>172.76599999999999</v>
      </c>
      <c r="D105" s="377">
        <v>-688.23399999995297</v>
      </c>
      <c r="E105" s="383">
        <v>0.20065737514500001</v>
      </c>
      <c r="F105" s="376">
        <v>247.00010876394299</v>
      </c>
      <c r="G105" s="377">
        <v>144.083396778967</v>
      </c>
      <c r="H105" s="379">
        <v>22.803999999999998</v>
      </c>
      <c r="I105" s="376">
        <v>148.392</v>
      </c>
      <c r="J105" s="377">
        <v>4.3086032210329996</v>
      </c>
      <c r="K105" s="384">
        <v>0.60077706338900005</v>
      </c>
    </row>
    <row r="106" spans="1:11" ht="14.4" customHeight="1" thickBot="1" x14ac:dyDescent="0.35">
      <c r="A106" s="393" t="s">
        <v>355</v>
      </c>
      <c r="B106" s="371">
        <v>0</v>
      </c>
      <c r="C106" s="371">
        <v>7.718</v>
      </c>
      <c r="D106" s="372">
        <v>7.718</v>
      </c>
      <c r="E106" s="381" t="s">
        <v>256</v>
      </c>
      <c r="F106" s="371">
        <v>92.999999999997996</v>
      </c>
      <c r="G106" s="372">
        <v>54.249999999998998</v>
      </c>
      <c r="H106" s="374">
        <v>7.718</v>
      </c>
      <c r="I106" s="371">
        <v>54.026000000000003</v>
      </c>
      <c r="J106" s="372">
        <v>-0.22399999999799999</v>
      </c>
      <c r="K106" s="375">
        <v>0.58092473118200005</v>
      </c>
    </row>
    <row r="107" spans="1:11" ht="14.4" customHeight="1" thickBot="1" x14ac:dyDescent="0.35">
      <c r="A107" s="393" t="s">
        <v>356</v>
      </c>
      <c r="B107" s="371">
        <v>847.99999999995305</v>
      </c>
      <c r="C107" s="371">
        <v>152.1</v>
      </c>
      <c r="D107" s="372">
        <v>-695.89999999995302</v>
      </c>
      <c r="E107" s="373">
        <v>0.179363207547</v>
      </c>
      <c r="F107" s="371">
        <v>140.99999999999699</v>
      </c>
      <c r="G107" s="372">
        <v>82.249999999997996</v>
      </c>
      <c r="H107" s="374">
        <v>14.007</v>
      </c>
      <c r="I107" s="371">
        <v>86.813000000000002</v>
      </c>
      <c r="J107" s="372">
        <v>4.5630000000009998</v>
      </c>
      <c r="K107" s="375">
        <v>0.61569503546100002</v>
      </c>
    </row>
    <row r="108" spans="1:11" ht="14.4" customHeight="1" thickBot="1" x14ac:dyDescent="0.35">
      <c r="A108" s="393" t="s">
        <v>357</v>
      </c>
      <c r="B108" s="371">
        <v>12.999999999999</v>
      </c>
      <c r="C108" s="371">
        <v>12.948</v>
      </c>
      <c r="D108" s="372">
        <v>-5.1999999998999999E-2</v>
      </c>
      <c r="E108" s="373">
        <v>0.996</v>
      </c>
      <c r="F108" s="371">
        <v>13.000108763947001</v>
      </c>
      <c r="G108" s="372">
        <v>7.583396778969</v>
      </c>
      <c r="H108" s="374">
        <v>1.079</v>
      </c>
      <c r="I108" s="371">
        <v>7.5529999999999999</v>
      </c>
      <c r="J108" s="372">
        <v>-3.0396778969000001E-2</v>
      </c>
      <c r="K108" s="375">
        <v>0.58099513912800005</v>
      </c>
    </row>
    <row r="109" spans="1:11" ht="14.4" customHeight="1" thickBot="1" x14ac:dyDescent="0.35">
      <c r="A109" s="392" t="s">
        <v>358</v>
      </c>
      <c r="B109" s="376">
        <v>4.9406564584124654E-324</v>
      </c>
      <c r="C109" s="376">
        <v>160.839</v>
      </c>
      <c r="D109" s="377">
        <v>160.839</v>
      </c>
      <c r="E109" s="378" t="s">
        <v>262</v>
      </c>
      <c r="F109" s="376">
        <v>0</v>
      </c>
      <c r="G109" s="377">
        <v>0</v>
      </c>
      <c r="H109" s="379">
        <v>4.9406564584124654E-324</v>
      </c>
      <c r="I109" s="376">
        <v>3.4584595208887258E-323</v>
      </c>
      <c r="J109" s="377">
        <v>3.4584595208887258E-323</v>
      </c>
      <c r="K109" s="380" t="s">
        <v>256</v>
      </c>
    </row>
    <row r="110" spans="1:11" ht="14.4" customHeight="1" thickBot="1" x14ac:dyDescent="0.35">
      <c r="A110" s="393" t="s">
        <v>359</v>
      </c>
      <c r="B110" s="371">
        <v>4.9406564584124654E-324</v>
      </c>
      <c r="C110" s="371">
        <v>160.839</v>
      </c>
      <c r="D110" s="372">
        <v>160.839</v>
      </c>
      <c r="E110" s="381" t="s">
        <v>262</v>
      </c>
      <c r="F110" s="371">
        <v>0</v>
      </c>
      <c r="G110" s="372">
        <v>0</v>
      </c>
      <c r="H110" s="374">
        <v>4.9406564584124654E-324</v>
      </c>
      <c r="I110" s="371">
        <v>3.4584595208887258E-323</v>
      </c>
      <c r="J110" s="372">
        <v>3.4584595208887258E-323</v>
      </c>
      <c r="K110" s="382" t="s">
        <v>256</v>
      </c>
    </row>
    <row r="111" spans="1:11" ht="14.4" customHeight="1" thickBot="1" x14ac:dyDescent="0.35">
      <c r="A111" s="391" t="s">
        <v>360</v>
      </c>
      <c r="B111" s="371">
        <v>0</v>
      </c>
      <c r="C111" s="371">
        <v>212.61292</v>
      </c>
      <c r="D111" s="372">
        <v>212.61292</v>
      </c>
      <c r="E111" s="381" t="s">
        <v>256</v>
      </c>
      <c r="F111" s="371">
        <v>0</v>
      </c>
      <c r="G111" s="372">
        <v>0</v>
      </c>
      <c r="H111" s="374">
        <v>4.9406564584124654E-324</v>
      </c>
      <c r="I111" s="371">
        <v>3.4584595208887258E-323</v>
      </c>
      <c r="J111" s="372">
        <v>3.4584595208887258E-323</v>
      </c>
      <c r="K111" s="382" t="s">
        <v>256</v>
      </c>
    </row>
    <row r="112" spans="1:11" ht="14.4" customHeight="1" thickBot="1" x14ac:dyDescent="0.35">
      <c r="A112" s="392" t="s">
        <v>361</v>
      </c>
      <c r="B112" s="376">
        <v>0</v>
      </c>
      <c r="C112" s="376">
        <v>207.43392</v>
      </c>
      <c r="D112" s="377">
        <v>207.43392</v>
      </c>
      <c r="E112" s="378" t="s">
        <v>256</v>
      </c>
      <c r="F112" s="376">
        <v>0</v>
      </c>
      <c r="G112" s="377">
        <v>0</v>
      </c>
      <c r="H112" s="379">
        <v>4.9406564584124654E-324</v>
      </c>
      <c r="I112" s="376">
        <v>3.4584595208887258E-323</v>
      </c>
      <c r="J112" s="377">
        <v>3.4584595208887258E-323</v>
      </c>
      <c r="K112" s="380" t="s">
        <v>256</v>
      </c>
    </row>
    <row r="113" spans="1:11" ht="14.4" customHeight="1" thickBot="1" x14ac:dyDescent="0.35">
      <c r="A113" s="393" t="s">
        <v>362</v>
      </c>
      <c r="B113" s="371">
        <v>0</v>
      </c>
      <c r="C113" s="371">
        <v>207.43392</v>
      </c>
      <c r="D113" s="372">
        <v>207.43392</v>
      </c>
      <c r="E113" s="381" t="s">
        <v>256</v>
      </c>
      <c r="F113" s="371">
        <v>0</v>
      </c>
      <c r="G113" s="372">
        <v>0</v>
      </c>
      <c r="H113" s="374">
        <v>4.9406564584124654E-324</v>
      </c>
      <c r="I113" s="371">
        <v>3.4584595208887258E-323</v>
      </c>
      <c r="J113" s="372">
        <v>3.4584595208887258E-323</v>
      </c>
      <c r="K113" s="382" t="s">
        <v>256</v>
      </c>
    </row>
    <row r="114" spans="1:11" ht="14.4" customHeight="1" thickBot="1" x14ac:dyDescent="0.35">
      <c r="A114" s="392" t="s">
        <v>363</v>
      </c>
      <c r="B114" s="376">
        <v>4.9406564584124654E-324</v>
      </c>
      <c r="C114" s="376">
        <v>5.1790000000000003</v>
      </c>
      <c r="D114" s="377">
        <v>5.1790000000000003</v>
      </c>
      <c r="E114" s="378" t="s">
        <v>262</v>
      </c>
      <c r="F114" s="376">
        <v>0</v>
      </c>
      <c r="G114" s="377">
        <v>0</v>
      </c>
      <c r="H114" s="379">
        <v>4.9406564584124654E-324</v>
      </c>
      <c r="I114" s="376">
        <v>3.4584595208887258E-323</v>
      </c>
      <c r="J114" s="377">
        <v>3.4584595208887258E-323</v>
      </c>
      <c r="K114" s="380" t="s">
        <v>256</v>
      </c>
    </row>
    <row r="115" spans="1:11" ht="14.4" customHeight="1" thickBot="1" x14ac:dyDescent="0.35">
      <c r="A115" s="393" t="s">
        <v>364</v>
      </c>
      <c r="B115" s="371">
        <v>4.9406564584124654E-324</v>
      </c>
      <c r="C115" s="371">
        <v>5.1790000000000003</v>
      </c>
      <c r="D115" s="372">
        <v>5.1790000000000003</v>
      </c>
      <c r="E115" s="381" t="s">
        <v>262</v>
      </c>
      <c r="F115" s="371">
        <v>0</v>
      </c>
      <c r="G115" s="372">
        <v>0</v>
      </c>
      <c r="H115" s="374">
        <v>4.9406564584124654E-324</v>
      </c>
      <c r="I115" s="371">
        <v>3.4584595208887258E-323</v>
      </c>
      <c r="J115" s="372">
        <v>3.4584595208887258E-323</v>
      </c>
      <c r="K115" s="382" t="s">
        <v>256</v>
      </c>
    </row>
    <row r="116" spans="1:11" ht="14.4" customHeight="1" thickBot="1" x14ac:dyDescent="0.35">
      <c r="A116" s="389" t="s">
        <v>365</v>
      </c>
      <c r="B116" s="371">
        <v>52134.375605478599</v>
      </c>
      <c r="C116" s="371">
        <v>48493.033880000003</v>
      </c>
      <c r="D116" s="372">
        <v>-3641.34172547857</v>
      </c>
      <c r="E116" s="373">
        <v>0.93015468808799995</v>
      </c>
      <c r="F116" s="371">
        <v>57444.225513111996</v>
      </c>
      <c r="G116" s="372">
        <v>33509.131549315403</v>
      </c>
      <c r="H116" s="374">
        <v>5641.7504399999998</v>
      </c>
      <c r="I116" s="371">
        <v>35117.236169999996</v>
      </c>
      <c r="J116" s="372">
        <v>1608.1046206846399</v>
      </c>
      <c r="K116" s="375">
        <v>0.61132752433000004</v>
      </c>
    </row>
    <row r="117" spans="1:11" ht="14.4" customHeight="1" thickBot="1" x14ac:dyDescent="0.35">
      <c r="A117" s="390" t="s">
        <v>366</v>
      </c>
      <c r="B117" s="371">
        <v>52060.668488825497</v>
      </c>
      <c r="C117" s="371">
        <v>48243.863499999999</v>
      </c>
      <c r="D117" s="372">
        <v>-3816.80498882555</v>
      </c>
      <c r="E117" s="373">
        <v>0.92668544028300004</v>
      </c>
      <c r="F117" s="371">
        <v>57424.371796892701</v>
      </c>
      <c r="G117" s="372">
        <v>33497.550214854098</v>
      </c>
      <c r="H117" s="374">
        <v>5625.2215100000003</v>
      </c>
      <c r="I117" s="371">
        <v>35084.649400000002</v>
      </c>
      <c r="J117" s="372">
        <v>1587.0991851459301</v>
      </c>
      <c r="K117" s="375">
        <v>0.61097140990999999</v>
      </c>
    </row>
    <row r="118" spans="1:11" ht="14.4" customHeight="1" thickBot="1" x14ac:dyDescent="0.35">
      <c r="A118" s="391" t="s">
        <v>367</v>
      </c>
      <c r="B118" s="371">
        <v>52060.668488825497</v>
      </c>
      <c r="C118" s="371">
        <v>48243.863499999999</v>
      </c>
      <c r="D118" s="372">
        <v>-3816.80498882555</v>
      </c>
      <c r="E118" s="373">
        <v>0.92668544028300004</v>
      </c>
      <c r="F118" s="371">
        <v>57424.371796892701</v>
      </c>
      <c r="G118" s="372">
        <v>33497.550214854098</v>
      </c>
      <c r="H118" s="374">
        <v>5625.2215100000003</v>
      </c>
      <c r="I118" s="371">
        <v>35084.649400000002</v>
      </c>
      <c r="J118" s="372">
        <v>1587.0991851459301</v>
      </c>
      <c r="K118" s="375">
        <v>0.61097140990999999</v>
      </c>
    </row>
    <row r="119" spans="1:11" ht="14.4" customHeight="1" thickBot="1" x14ac:dyDescent="0.35">
      <c r="A119" s="392" t="s">
        <v>368</v>
      </c>
      <c r="B119" s="376">
        <v>683.66435833791104</v>
      </c>
      <c r="C119" s="376">
        <v>570.33735000000001</v>
      </c>
      <c r="D119" s="377">
        <v>-113.327008337911</v>
      </c>
      <c r="E119" s="383">
        <v>0.83423589813300003</v>
      </c>
      <c r="F119" s="376">
        <v>619.37185699856195</v>
      </c>
      <c r="G119" s="377">
        <v>361.30024991582798</v>
      </c>
      <c r="H119" s="379">
        <v>44.896000000000001</v>
      </c>
      <c r="I119" s="376">
        <v>280.78888000000001</v>
      </c>
      <c r="J119" s="377">
        <v>-80.511369915827999</v>
      </c>
      <c r="K119" s="384">
        <v>0.45334458908199998</v>
      </c>
    </row>
    <row r="120" spans="1:11" ht="14.4" customHeight="1" thickBot="1" x14ac:dyDescent="0.35">
      <c r="A120" s="393" t="s">
        <v>369</v>
      </c>
      <c r="B120" s="371">
        <v>562.43806999735705</v>
      </c>
      <c r="C120" s="371">
        <v>429.77499999999998</v>
      </c>
      <c r="D120" s="372">
        <v>-132.66306999735701</v>
      </c>
      <c r="E120" s="373">
        <v>0.76412857330499995</v>
      </c>
      <c r="F120" s="371">
        <v>462.89310735801001</v>
      </c>
      <c r="G120" s="372">
        <v>270.02097929217302</v>
      </c>
      <c r="H120" s="374">
        <v>40.497999999999998</v>
      </c>
      <c r="I120" s="371">
        <v>229.18260000000001</v>
      </c>
      <c r="J120" s="372">
        <v>-40.838379292172</v>
      </c>
      <c r="K120" s="375">
        <v>0.49510912207800001</v>
      </c>
    </row>
    <row r="121" spans="1:11" ht="14.4" customHeight="1" thickBot="1" x14ac:dyDescent="0.35">
      <c r="A121" s="393" t="s">
        <v>370</v>
      </c>
      <c r="B121" s="371">
        <v>2.6143082109629998</v>
      </c>
      <c r="C121" s="371">
        <v>9.1356000000000002</v>
      </c>
      <c r="D121" s="372">
        <v>6.5212917890359998</v>
      </c>
      <c r="E121" s="373">
        <v>3.4944617324329998</v>
      </c>
      <c r="F121" s="371">
        <v>9.7088277238499998</v>
      </c>
      <c r="G121" s="372">
        <v>5.6634828389129996</v>
      </c>
      <c r="H121" s="374">
        <v>3.9192</v>
      </c>
      <c r="I121" s="371">
        <v>4.3979999999999997</v>
      </c>
      <c r="J121" s="372">
        <v>-1.265482838913</v>
      </c>
      <c r="K121" s="375">
        <v>0.452989807327</v>
      </c>
    </row>
    <row r="122" spans="1:11" ht="14.4" customHeight="1" thickBot="1" x14ac:dyDescent="0.35">
      <c r="A122" s="393" t="s">
        <v>371</v>
      </c>
      <c r="B122" s="371">
        <v>86.361922868514</v>
      </c>
      <c r="C122" s="371">
        <v>125.21138000000001</v>
      </c>
      <c r="D122" s="372">
        <v>38.849457131485003</v>
      </c>
      <c r="E122" s="373">
        <v>1.4498447445480001</v>
      </c>
      <c r="F122" s="371">
        <v>140.69041642911</v>
      </c>
      <c r="G122" s="372">
        <v>82.069409583647001</v>
      </c>
      <c r="H122" s="374">
        <v>0.4788</v>
      </c>
      <c r="I122" s="371">
        <v>45.735660000000003</v>
      </c>
      <c r="J122" s="372">
        <v>-36.333749583646998</v>
      </c>
      <c r="K122" s="375">
        <v>0.32508013808399999</v>
      </c>
    </row>
    <row r="123" spans="1:11" ht="14.4" customHeight="1" thickBot="1" x14ac:dyDescent="0.35">
      <c r="A123" s="393" t="s">
        <v>372</v>
      </c>
      <c r="B123" s="371">
        <v>32.250057261075</v>
      </c>
      <c r="C123" s="371">
        <v>6.2153700000000001</v>
      </c>
      <c r="D123" s="372">
        <v>-26.034687261075</v>
      </c>
      <c r="E123" s="373">
        <v>0.192724308973</v>
      </c>
      <c r="F123" s="371">
        <v>6.0795054875909997</v>
      </c>
      <c r="G123" s="372">
        <v>3.5463782010939999</v>
      </c>
      <c r="H123" s="374">
        <v>4.9406564584124654E-324</v>
      </c>
      <c r="I123" s="371">
        <v>1.47262</v>
      </c>
      <c r="J123" s="372">
        <v>-2.0737582010939999</v>
      </c>
      <c r="K123" s="375">
        <v>0.24222693819499999</v>
      </c>
    </row>
    <row r="124" spans="1:11" ht="14.4" customHeight="1" thickBot="1" x14ac:dyDescent="0.35">
      <c r="A124" s="392" t="s">
        <v>373</v>
      </c>
      <c r="B124" s="376">
        <v>67.000578587122007</v>
      </c>
      <c r="C124" s="376">
        <v>56.243299999999998</v>
      </c>
      <c r="D124" s="377">
        <v>-10.757278587122</v>
      </c>
      <c r="E124" s="383">
        <v>0.83944498967000003</v>
      </c>
      <c r="F124" s="376">
        <v>0</v>
      </c>
      <c r="G124" s="377">
        <v>0</v>
      </c>
      <c r="H124" s="379">
        <v>26.359439999999999</v>
      </c>
      <c r="I124" s="376">
        <v>80.924419999999998</v>
      </c>
      <c r="J124" s="377">
        <v>80.924419999999998</v>
      </c>
      <c r="K124" s="380" t="s">
        <v>256</v>
      </c>
    </row>
    <row r="125" spans="1:11" ht="14.4" customHeight="1" thickBot="1" x14ac:dyDescent="0.35">
      <c r="A125" s="393" t="s">
        <v>374</v>
      </c>
      <c r="B125" s="371">
        <v>42.000585819647</v>
      </c>
      <c r="C125" s="371">
        <v>47.968000000000004</v>
      </c>
      <c r="D125" s="372">
        <v>5.9674141803519998</v>
      </c>
      <c r="E125" s="373">
        <v>1.1420793082730001</v>
      </c>
      <c r="F125" s="371">
        <v>0</v>
      </c>
      <c r="G125" s="372">
        <v>0</v>
      </c>
      <c r="H125" s="374">
        <v>26.359439999999999</v>
      </c>
      <c r="I125" s="371">
        <v>72.876819999999995</v>
      </c>
      <c r="J125" s="372">
        <v>72.876819999999995</v>
      </c>
      <c r="K125" s="382" t="s">
        <v>256</v>
      </c>
    </row>
    <row r="126" spans="1:11" ht="14.4" customHeight="1" thickBot="1" x14ac:dyDescent="0.35">
      <c r="A126" s="393" t="s">
        <v>375</v>
      </c>
      <c r="B126" s="371">
        <v>24.999992767475</v>
      </c>
      <c r="C126" s="371">
        <v>8.2752999999999997</v>
      </c>
      <c r="D126" s="372">
        <v>-16.724692767474998</v>
      </c>
      <c r="E126" s="373">
        <v>0.33101209576200002</v>
      </c>
      <c r="F126" s="371">
        <v>0</v>
      </c>
      <c r="G126" s="372">
        <v>0</v>
      </c>
      <c r="H126" s="374">
        <v>4.9406564584124654E-324</v>
      </c>
      <c r="I126" s="371">
        <v>8.0475999999999992</v>
      </c>
      <c r="J126" s="372">
        <v>8.0475999999999992</v>
      </c>
      <c r="K126" s="382" t="s">
        <v>256</v>
      </c>
    </row>
    <row r="127" spans="1:11" ht="14.4" customHeight="1" thickBot="1" x14ac:dyDescent="0.35">
      <c r="A127" s="392" t="s">
        <v>376</v>
      </c>
      <c r="B127" s="376">
        <v>32.004014811681003</v>
      </c>
      <c r="C127" s="376">
        <v>11.993869999999999</v>
      </c>
      <c r="D127" s="377">
        <v>-20.010144811680998</v>
      </c>
      <c r="E127" s="383">
        <v>0.37476141885800002</v>
      </c>
      <c r="F127" s="376">
        <v>8.9999398941220008</v>
      </c>
      <c r="G127" s="377">
        <v>5.2499649382379996</v>
      </c>
      <c r="H127" s="379">
        <v>1.1838</v>
      </c>
      <c r="I127" s="376">
        <v>26.058399999999999</v>
      </c>
      <c r="J127" s="377">
        <v>20.808435061760999</v>
      </c>
      <c r="K127" s="384">
        <v>2.8953971144869999</v>
      </c>
    </row>
    <row r="128" spans="1:11" ht="14.4" customHeight="1" thickBot="1" x14ac:dyDescent="0.35">
      <c r="A128" s="393" t="s">
        <v>377</v>
      </c>
      <c r="B128" s="371">
        <v>9.9996617225200009</v>
      </c>
      <c r="C128" s="371">
        <v>3.3399000000000001</v>
      </c>
      <c r="D128" s="372">
        <v>-6.6597617225199999</v>
      </c>
      <c r="E128" s="373">
        <v>0.33400129851100002</v>
      </c>
      <c r="F128" s="371">
        <v>8.9999398941220008</v>
      </c>
      <c r="G128" s="372">
        <v>5.2499649382379996</v>
      </c>
      <c r="H128" s="374">
        <v>4.9406564584124654E-324</v>
      </c>
      <c r="I128" s="371">
        <v>3.6627299999999998</v>
      </c>
      <c r="J128" s="372">
        <v>-1.587234938238</v>
      </c>
      <c r="K128" s="375">
        <v>0.40697271793899997</v>
      </c>
    </row>
    <row r="129" spans="1:11" ht="14.4" customHeight="1" thickBot="1" x14ac:dyDescent="0.35">
      <c r="A129" s="393" t="s">
        <v>378</v>
      </c>
      <c r="B129" s="371">
        <v>22.004353089159999</v>
      </c>
      <c r="C129" s="371">
        <v>8.6539699999999993</v>
      </c>
      <c r="D129" s="372">
        <v>-13.350383089159999</v>
      </c>
      <c r="E129" s="373">
        <v>0.39328445444100002</v>
      </c>
      <c r="F129" s="371">
        <v>0</v>
      </c>
      <c r="G129" s="372">
        <v>0</v>
      </c>
      <c r="H129" s="374">
        <v>1.1838</v>
      </c>
      <c r="I129" s="371">
        <v>22.395669999999999</v>
      </c>
      <c r="J129" s="372">
        <v>22.395669999999999</v>
      </c>
      <c r="K129" s="382" t="s">
        <v>256</v>
      </c>
    </row>
    <row r="130" spans="1:11" ht="14.4" customHeight="1" thickBot="1" x14ac:dyDescent="0.35">
      <c r="A130" s="392" t="s">
        <v>379</v>
      </c>
      <c r="B130" s="376">
        <v>4.9406564584124654E-324</v>
      </c>
      <c r="C130" s="376">
        <v>-1.19262</v>
      </c>
      <c r="D130" s="377">
        <v>-1.19262</v>
      </c>
      <c r="E130" s="378" t="s">
        <v>262</v>
      </c>
      <c r="F130" s="376">
        <v>0</v>
      </c>
      <c r="G130" s="377">
        <v>0</v>
      </c>
      <c r="H130" s="379">
        <v>4.9406564584124654E-324</v>
      </c>
      <c r="I130" s="376">
        <v>3.4584595208887258E-323</v>
      </c>
      <c r="J130" s="377">
        <v>3.4584595208887258E-323</v>
      </c>
      <c r="K130" s="380" t="s">
        <v>256</v>
      </c>
    </row>
    <row r="131" spans="1:11" ht="14.4" customHeight="1" thickBot="1" x14ac:dyDescent="0.35">
      <c r="A131" s="393" t="s">
        <v>380</v>
      </c>
      <c r="B131" s="371">
        <v>4.9406564584124654E-324</v>
      </c>
      <c r="C131" s="371">
        <v>-1.19262</v>
      </c>
      <c r="D131" s="372">
        <v>-1.19262</v>
      </c>
      <c r="E131" s="381" t="s">
        <v>262</v>
      </c>
      <c r="F131" s="371">
        <v>0</v>
      </c>
      <c r="G131" s="372">
        <v>0</v>
      </c>
      <c r="H131" s="374">
        <v>4.9406564584124654E-324</v>
      </c>
      <c r="I131" s="371">
        <v>3.4584595208887258E-323</v>
      </c>
      <c r="J131" s="372">
        <v>3.4584595208887258E-323</v>
      </c>
      <c r="K131" s="382" t="s">
        <v>256</v>
      </c>
    </row>
    <row r="132" spans="1:11" ht="14.4" customHeight="1" thickBot="1" x14ac:dyDescent="0.35">
      <c r="A132" s="392" t="s">
        <v>381</v>
      </c>
      <c r="B132" s="376">
        <v>921.99970831594999</v>
      </c>
      <c r="C132" s="376">
        <v>927.70740000000001</v>
      </c>
      <c r="D132" s="377">
        <v>5.7076916840490002</v>
      </c>
      <c r="E132" s="383">
        <v>1.00619055693</v>
      </c>
      <c r="F132" s="376">
        <v>959</v>
      </c>
      <c r="G132" s="377">
        <v>559.41666666666697</v>
      </c>
      <c r="H132" s="379">
        <v>59.537700000000001</v>
      </c>
      <c r="I132" s="376">
        <v>433.74599999999998</v>
      </c>
      <c r="J132" s="377">
        <v>-125.670666666667</v>
      </c>
      <c r="K132" s="384">
        <v>0.45228988529699998</v>
      </c>
    </row>
    <row r="133" spans="1:11" ht="14.4" customHeight="1" thickBot="1" x14ac:dyDescent="0.35">
      <c r="A133" s="393" t="s">
        <v>382</v>
      </c>
      <c r="B133" s="371">
        <v>921.99970831594999</v>
      </c>
      <c r="C133" s="371">
        <v>927.70740000000001</v>
      </c>
      <c r="D133" s="372">
        <v>5.7076916840490002</v>
      </c>
      <c r="E133" s="373">
        <v>1.00619055693</v>
      </c>
      <c r="F133" s="371">
        <v>959</v>
      </c>
      <c r="G133" s="372">
        <v>559.41666666666697</v>
      </c>
      <c r="H133" s="374">
        <v>59.537700000000001</v>
      </c>
      <c r="I133" s="371">
        <v>433.74599999999998</v>
      </c>
      <c r="J133" s="372">
        <v>-125.670666666667</v>
      </c>
      <c r="K133" s="375">
        <v>0.45228988529699998</v>
      </c>
    </row>
    <row r="134" spans="1:11" ht="14.4" customHeight="1" thickBot="1" x14ac:dyDescent="0.35">
      <c r="A134" s="392" t="s">
        <v>383</v>
      </c>
      <c r="B134" s="376">
        <v>50355.999828772903</v>
      </c>
      <c r="C134" s="376">
        <v>43735.209860000003</v>
      </c>
      <c r="D134" s="377">
        <v>-6620.7899687728896</v>
      </c>
      <c r="E134" s="383">
        <v>0.86852033538600004</v>
      </c>
      <c r="F134" s="376">
        <v>55837</v>
      </c>
      <c r="G134" s="377">
        <v>32571.583333333299</v>
      </c>
      <c r="H134" s="379">
        <v>4537.1593499999999</v>
      </c>
      <c r="I134" s="376">
        <v>32646.0622</v>
      </c>
      <c r="J134" s="377">
        <v>74.478866666656998</v>
      </c>
      <c r="K134" s="384">
        <v>0.58466719558699998</v>
      </c>
    </row>
    <row r="135" spans="1:11" ht="14.4" customHeight="1" thickBot="1" x14ac:dyDescent="0.35">
      <c r="A135" s="393" t="s">
        <v>384</v>
      </c>
      <c r="B135" s="371">
        <v>18426.999944447201</v>
      </c>
      <c r="C135" s="371">
        <v>16224.94929</v>
      </c>
      <c r="D135" s="372">
        <v>-2202.05065444715</v>
      </c>
      <c r="E135" s="373">
        <v>0.88049868882100002</v>
      </c>
      <c r="F135" s="371">
        <v>21832</v>
      </c>
      <c r="G135" s="372">
        <v>12735.333333333299</v>
      </c>
      <c r="H135" s="374">
        <v>1704.63633</v>
      </c>
      <c r="I135" s="371">
        <v>12295.6597</v>
      </c>
      <c r="J135" s="372">
        <v>-439.67363333333901</v>
      </c>
      <c r="K135" s="375">
        <v>0.563194379809</v>
      </c>
    </row>
    <row r="136" spans="1:11" ht="14.4" customHeight="1" thickBot="1" x14ac:dyDescent="0.35">
      <c r="A136" s="393" t="s">
        <v>385</v>
      </c>
      <c r="B136" s="371">
        <v>31928.999884325702</v>
      </c>
      <c r="C136" s="371">
        <v>27510.260569999999</v>
      </c>
      <c r="D136" s="372">
        <v>-4418.7393143257304</v>
      </c>
      <c r="E136" s="373">
        <v>0.86160733720600002</v>
      </c>
      <c r="F136" s="371">
        <v>34005</v>
      </c>
      <c r="G136" s="372">
        <v>19836.25</v>
      </c>
      <c r="H136" s="374">
        <v>2832.5230200000001</v>
      </c>
      <c r="I136" s="371">
        <v>20350.4025</v>
      </c>
      <c r="J136" s="372">
        <v>514.15249999999696</v>
      </c>
      <c r="K136" s="375">
        <v>0.59845324216999995</v>
      </c>
    </row>
    <row r="137" spans="1:11" ht="14.4" customHeight="1" thickBot="1" x14ac:dyDescent="0.35">
      <c r="A137" s="392" t="s">
        <v>386</v>
      </c>
      <c r="B137" s="376">
        <v>0</v>
      </c>
      <c r="C137" s="376">
        <v>2943.5643399999999</v>
      </c>
      <c r="D137" s="377">
        <v>2943.5643399999999</v>
      </c>
      <c r="E137" s="378" t="s">
        <v>256</v>
      </c>
      <c r="F137" s="376">
        <v>0</v>
      </c>
      <c r="G137" s="377">
        <v>0</v>
      </c>
      <c r="H137" s="379">
        <v>956.08522000000005</v>
      </c>
      <c r="I137" s="376">
        <v>1617.0695000000001</v>
      </c>
      <c r="J137" s="377">
        <v>1617.0695000000001</v>
      </c>
      <c r="K137" s="380" t="s">
        <v>256</v>
      </c>
    </row>
    <row r="138" spans="1:11" ht="14.4" customHeight="1" thickBot="1" x14ac:dyDescent="0.35">
      <c r="A138" s="393" t="s">
        <v>387</v>
      </c>
      <c r="B138" s="371">
        <v>4.9406564584124654E-324</v>
      </c>
      <c r="C138" s="371">
        <v>1716.1942799999999</v>
      </c>
      <c r="D138" s="372">
        <v>1716.1942799999999</v>
      </c>
      <c r="E138" s="381" t="s">
        <v>262</v>
      </c>
      <c r="F138" s="371">
        <v>0</v>
      </c>
      <c r="G138" s="372">
        <v>0</v>
      </c>
      <c r="H138" s="374">
        <v>-583.85922000000005</v>
      </c>
      <c r="I138" s="371">
        <v>-460.36237</v>
      </c>
      <c r="J138" s="372">
        <v>-460.36237</v>
      </c>
      <c r="K138" s="382" t="s">
        <v>256</v>
      </c>
    </row>
    <row r="139" spans="1:11" ht="14.4" customHeight="1" thickBot="1" x14ac:dyDescent="0.35">
      <c r="A139" s="393" t="s">
        <v>388</v>
      </c>
      <c r="B139" s="371">
        <v>0</v>
      </c>
      <c r="C139" s="371">
        <v>1227.37006</v>
      </c>
      <c r="D139" s="372">
        <v>1227.37006</v>
      </c>
      <c r="E139" s="381" t="s">
        <v>256</v>
      </c>
      <c r="F139" s="371">
        <v>0</v>
      </c>
      <c r="G139" s="372">
        <v>0</v>
      </c>
      <c r="H139" s="374">
        <v>1539.94444</v>
      </c>
      <c r="I139" s="371">
        <v>2077.4318699999999</v>
      </c>
      <c r="J139" s="372">
        <v>2077.4318699999999</v>
      </c>
      <c r="K139" s="382" t="s">
        <v>256</v>
      </c>
    </row>
    <row r="140" spans="1:11" ht="14.4" customHeight="1" thickBot="1" x14ac:dyDescent="0.35">
      <c r="A140" s="390" t="s">
        <v>389</v>
      </c>
      <c r="B140" s="371">
        <v>73.707116653010999</v>
      </c>
      <c r="C140" s="371">
        <v>135.05122</v>
      </c>
      <c r="D140" s="372">
        <v>61.344103346988</v>
      </c>
      <c r="E140" s="373">
        <v>1.832268390524</v>
      </c>
      <c r="F140" s="371">
        <v>19.853716219340001</v>
      </c>
      <c r="G140" s="372">
        <v>11.581334461281999</v>
      </c>
      <c r="H140" s="374">
        <v>16.528929999999999</v>
      </c>
      <c r="I140" s="371">
        <v>32.586770000000001</v>
      </c>
      <c r="J140" s="372">
        <v>21.005435538718</v>
      </c>
      <c r="K140" s="375">
        <v>1.6413435973379999</v>
      </c>
    </row>
    <row r="141" spans="1:11" ht="14.4" customHeight="1" thickBot="1" x14ac:dyDescent="0.35">
      <c r="A141" s="391" t="s">
        <v>390</v>
      </c>
      <c r="B141" s="371">
        <v>53.853400433669997</v>
      </c>
      <c r="C141" s="371">
        <v>35.107779999999998</v>
      </c>
      <c r="D141" s="372">
        <v>-18.745620433669998</v>
      </c>
      <c r="E141" s="373">
        <v>0.651913894336</v>
      </c>
      <c r="F141" s="371">
        <v>0</v>
      </c>
      <c r="G141" s="372">
        <v>0</v>
      </c>
      <c r="H141" s="374">
        <v>4.9406564584124654E-324</v>
      </c>
      <c r="I141" s="371">
        <v>3.4584595208887258E-323</v>
      </c>
      <c r="J141" s="372">
        <v>3.4584595208887258E-323</v>
      </c>
      <c r="K141" s="382" t="s">
        <v>256</v>
      </c>
    </row>
    <row r="142" spans="1:11" ht="14.4" customHeight="1" thickBot="1" x14ac:dyDescent="0.35">
      <c r="A142" s="392" t="s">
        <v>391</v>
      </c>
      <c r="B142" s="376">
        <v>0</v>
      </c>
      <c r="C142" s="376">
        <v>0.20569999999999999</v>
      </c>
      <c r="D142" s="377">
        <v>0.20569999999999999</v>
      </c>
      <c r="E142" s="378" t="s">
        <v>256</v>
      </c>
      <c r="F142" s="376">
        <v>0</v>
      </c>
      <c r="G142" s="377">
        <v>0</v>
      </c>
      <c r="H142" s="379">
        <v>4.9406564584124654E-324</v>
      </c>
      <c r="I142" s="376">
        <v>3.4584595208887258E-323</v>
      </c>
      <c r="J142" s="377">
        <v>3.4584595208887258E-323</v>
      </c>
      <c r="K142" s="380" t="s">
        <v>256</v>
      </c>
    </row>
    <row r="143" spans="1:11" ht="14.4" customHeight="1" thickBot="1" x14ac:dyDescent="0.35">
      <c r="A143" s="393" t="s">
        <v>392</v>
      </c>
      <c r="B143" s="371">
        <v>0</v>
      </c>
      <c r="C143" s="371">
        <v>0.20569999999999999</v>
      </c>
      <c r="D143" s="372">
        <v>0.20569999999999999</v>
      </c>
      <c r="E143" s="381" t="s">
        <v>256</v>
      </c>
      <c r="F143" s="371">
        <v>0</v>
      </c>
      <c r="G143" s="372">
        <v>0</v>
      </c>
      <c r="H143" s="374">
        <v>4.9406564584124654E-324</v>
      </c>
      <c r="I143" s="371">
        <v>3.4584595208887258E-323</v>
      </c>
      <c r="J143" s="372">
        <v>3.4584595208887258E-323</v>
      </c>
      <c r="K143" s="382" t="s">
        <v>256</v>
      </c>
    </row>
    <row r="144" spans="1:11" ht="14.4" customHeight="1" thickBot="1" x14ac:dyDescent="0.35">
      <c r="A144" s="392" t="s">
        <v>393</v>
      </c>
      <c r="B144" s="376">
        <v>53.853400433669997</v>
      </c>
      <c r="C144" s="376">
        <v>34.902079999999998</v>
      </c>
      <c r="D144" s="377">
        <v>-18.951320433669999</v>
      </c>
      <c r="E144" s="383">
        <v>0.64809426552299998</v>
      </c>
      <c r="F144" s="376">
        <v>0</v>
      </c>
      <c r="G144" s="377">
        <v>0</v>
      </c>
      <c r="H144" s="379">
        <v>4.9406564584124654E-324</v>
      </c>
      <c r="I144" s="376">
        <v>3.4584595208887258E-323</v>
      </c>
      <c r="J144" s="377">
        <v>3.4584595208887258E-323</v>
      </c>
      <c r="K144" s="380" t="s">
        <v>256</v>
      </c>
    </row>
    <row r="145" spans="1:11" ht="14.4" customHeight="1" thickBot="1" x14ac:dyDescent="0.35">
      <c r="A145" s="393" t="s">
        <v>394</v>
      </c>
      <c r="B145" s="371">
        <v>0</v>
      </c>
      <c r="C145" s="371">
        <v>20.03492</v>
      </c>
      <c r="D145" s="372">
        <v>20.03492</v>
      </c>
      <c r="E145" s="381" t="s">
        <v>256</v>
      </c>
      <c r="F145" s="371">
        <v>0</v>
      </c>
      <c r="G145" s="372">
        <v>0</v>
      </c>
      <c r="H145" s="374">
        <v>4.9406564584124654E-324</v>
      </c>
      <c r="I145" s="371">
        <v>3.4584595208887258E-323</v>
      </c>
      <c r="J145" s="372">
        <v>3.4584595208887258E-323</v>
      </c>
      <c r="K145" s="382" t="s">
        <v>256</v>
      </c>
    </row>
    <row r="146" spans="1:11" ht="14.4" customHeight="1" thickBot="1" x14ac:dyDescent="0.35">
      <c r="A146" s="393" t="s">
        <v>395</v>
      </c>
      <c r="B146" s="371">
        <v>0</v>
      </c>
      <c r="C146" s="371">
        <v>10.0067</v>
      </c>
      <c r="D146" s="372">
        <v>10.0067</v>
      </c>
      <c r="E146" s="381" t="s">
        <v>256</v>
      </c>
      <c r="F146" s="371">
        <v>0</v>
      </c>
      <c r="G146" s="372">
        <v>0</v>
      </c>
      <c r="H146" s="374">
        <v>4.9406564584124654E-324</v>
      </c>
      <c r="I146" s="371">
        <v>3.4584595208887258E-323</v>
      </c>
      <c r="J146" s="372">
        <v>3.4584595208887258E-323</v>
      </c>
      <c r="K146" s="382" t="s">
        <v>256</v>
      </c>
    </row>
    <row r="147" spans="1:11" ht="14.4" customHeight="1" thickBot="1" x14ac:dyDescent="0.35">
      <c r="A147" s="393" t="s">
        <v>396</v>
      </c>
      <c r="B147" s="371">
        <v>4.9406564584124654E-324</v>
      </c>
      <c r="C147" s="371">
        <v>3.89655</v>
      </c>
      <c r="D147" s="372">
        <v>3.89655</v>
      </c>
      <c r="E147" s="381" t="s">
        <v>262</v>
      </c>
      <c r="F147" s="371">
        <v>0</v>
      </c>
      <c r="G147" s="372">
        <v>0</v>
      </c>
      <c r="H147" s="374">
        <v>4.9406564584124654E-324</v>
      </c>
      <c r="I147" s="371">
        <v>3.4584595208887258E-323</v>
      </c>
      <c r="J147" s="372">
        <v>3.4584595208887258E-323</v>
      </c>
      <c r="K147" s="382" t="s">
        <v>256</v>
      </c>
    </row>
    <row r="148" spans="1:11" ht="14.4" customHeight="1" thickBot="1" x14ac:dyDescent="0.35">
      <c r="A148" s="393" t="s">
        <v>397</v>
      </c>
      <c r="B148" s="371">
        <v>4.9406564584124654E-324</v>
      </c>
      <c r="C148" s="371">
        <v>0.96391000000000004</v>
      </c>
      <c r="D148" s="372">
        <v>0.96391000000000004</v>
      </c>
      <c r="E148" s="381" t="s">
        <v>262</v>
      </c>
      <c r="F148" s="371">
        <v>0</v>
      </c>
      <c r="G148" s="372">
        <v>0</v>
      </c>
      <c r="H148" s="374">
        <v>4.9406564584124654E-324</v>
      </c>
      <c r="I148" s="371">
        <v>3.4584595208887258E-323</v>
      </c>
      <c r="J148" s="372">
        <v>3.4584595208887258E-323</v>
      </c>
      <c r="K148" s="382" t="s">
        <v>256</v>
      </c>
    </row>
    <row r="149" spans="1:11" ht="14.4" customHeight="1" thickBot="1" x14ac:dyDescent="0.35">
      <c r="A149" s="396" t="s">
        <v>398</v>
      </c>
      <c r="B149" s="376">
        <v>19.853716219340001</v>
      </c>
      <c r="C149" s="376">
        <v>99.943439999999995</v>
      </c>
      <c r="D149" s="377">
        <v>80.089723780659</v>
      </c>
      <c r="E149" s="383">
        <v>5.0339915659030003</v>
      </c>
      <c r="F149" s="376">
        <v>19.853716219340001</v>
      </c>
      <c r="G149" s="377">
        <v>11.581334461281999</v>
      </c>
      <c r="H149" s="379">
        <v>16.528929999999999</v>
      </c>
      <c r="I149" s="376">
        <v>32.586770000000001</v>
      </c>
      <c r="J149" s="377">
        <v>21.005435538718</v>
      </c>
      <c r="K149" s="384">
        <v>1.6413435973379999</v>
      </c>
    </row>
    <row r="150" spans="1:11" ht="14.4" customHeight="1" thickBot="1" x14ac:dyDescent="0.35">
      <c r="A150" s="392" t="s">
        <v>399</v>
      </c>
      <c r="B150" s="376">
        <v>0</v>
      </c>
      <c r="C150" s="376">
        <v>-4.2999999999999999E-4</v>
      </c>
      <c r="D150" s="377">
        <v>-4.2999999999999999E-4</v>
      </c>
      <c r="E150" s="378" t="s">
        <v>256</v>
      </c>
      <c r="F150" s="376">
        <v>0</v>
      </c>
      <c r="G150" s="377">
        <v>0</v>
      </c>
      <c r="H150" s="379">
        <v>1.0000000000000001E-5</v>
      </c>
      <c r="I150" s="376">
        <v>14.611549999999999</v>
      </c>
      <c r="J150" s="377">
        <v>14.611549999999999</v>
      </c>
      <c r="K150" s="380" t="s">
        <v>256</v>
      </c>
    </row>
    <row r="151" spans="1:11" ht="14.4" customHeight="1" thickBot="1" x14ac:dyDescent="0.35">
      <c r="A151" s="393" t="s">
        <v>400</v>
      </c>
      <c r="B151" s="371">
        <v>0</v>
      </c>
      <c r="C151" s="371">
        <v>-4.2999999999999999E-4</v>
      </c>
      <c r="D151" s="372">
        <v>-4.2999999999999999E-4</v>
      </c>
      <c r="E151" s="381" t="s">
        <v>256</v>
      </c>
      <c r="F151" s="371">
        <v>0</v>
      </c>
      <c r="G151" s="372">
        <v>0</v>
      </c>
      <c r="H151" s="374">
        <v>1.0000000000000001E-5</v>
      </c>
      <c r="I151" s="371">
        <v>5.5000000000000003E-4</v>
      </c>
      <c r="J151" s="372">
        <v>5.5000000000000003E-4</v>
      </c>
      <c r="K151" s="382" t="s">
        <v>256</v>
      </c>
    </row>
    <row r="152" spans="1:11" ht="14.4" customHeight="1" thickBot="1" x14ac:dyDescent="0.35">
      <c r="A152" s="393" t="s">
        <v>401</v>
      </c>
      <c r="B152" s="371">
        <v>4.9406564584124654E-324</v>
      </c>
      <c r="C152" s="371">
        <v>4.9406564584124654E-324</v>
      </c>
      <c r="D152" s="372">
        <v>0</v>
      </c>
      <c r="E152" s="373">
        <v>1</v>
      </c>
      <c r="F152" s="371">
        <v>4.9406564584124654E-324</v>
      </c>
      <c r="G152" s="372">
        <v>0</v>
      </c>
      <c r="H152" s="374">
        <v>4.9406564584124654E-324</v>
      </c>
      <c r="I152" s="371">
        <v>14.611000000000001</v>
      </c>
      <c r="J152" s="372">
        <v>14.611000000000001</v>
      </c>
      <c r="K152" s="382" t="s">
        <v>262</v>
      </c>
    </row>
    <row r="153" spans="1:11" ht="14.4" customHeight="1" thickBot="1" x14ac:dyDescent="0.35">
      <c r="A153" s="392" t="s">
        <v>402</v>
      </c>
      <c r="B153" s="376">
        <v>19.853716219340001</v>
      </c>
      <c r="C153" s="376">
        <v>99.943870000000004</v>
      </c>
      <c r="D153" s="377">
        <v>80.090153780658994</v>
      </c>
      <c r="E153" s="383">
        <v>5.0340132243170004</v>
      </c>
      <c r="F153" s="376">
        <v>19.853716219340001</v>
      </c>
      <c r="G153" s="377">
        <v>11.581334461281999</v>
      </c>
      <c r="H153" s="379">
        <v>16.528919999999999</v>
      </c>
      <c r="I153" s="376">
        <v>17.97522</v>
      </c>
      <c r="J153" s="377">
        <v>6.3938855387169999</v>
      </c>
      <c r="K153" s="384">
        <v>0.90538314345799997</v>
      </c>
    </row>
    <row r="154" spans="1:11" ht="14.4" customHeight="1" thickBot="1" x14ac:dyDescent="0.35">
      <c r="A154" s="393" t="s">
        <v>403</v>
      </c>
      <c r="B154" s="371">
        <v>19.853716219340001</v>
      </c>
      <c r="C154" s="371">
        <v>10.49587</v>
      </c>
      <c r="D154" s="372">
        <v>-9.3578462193400007</v>
      </c>
      <c r="E154" s="373">
        <v>0.52866022078899999</v>
      </c>
      <c r="F154" s="371">
        <v>19.853716219340001</v>
      </c>
      <c r="G154" s="372">
        <v>11.581334461281999</v>
      </c>
      <c r="H154" s="374">
        <v>16.528919999999999</v>
      </c>
      <c r="I154" s="371">
        <v>17.97522</v>
      </c>
      <c r="J154" s="372">
        <v>6.3938855387169999</v>
      </c>
      <c r="K154" s="375">
        <v>0.90538314345799997</v>
      </c>
    </row>
    <row r="155" spans="1:11" ht="14.4" customHeight="1" thickBot="1" x14ac:dyDescent="0.35">
      <c r="A155" s="393" t="s">
        <v>404</v>
      </c>
      <c r="B155" s="371">
        <v>4.9406564584124654E-324</v>
      </c>
      <c r="C155" s="371">
        <v>89.447999999999993</v>
      </c>
      <c r="D155" s="372">
        <v>89.447999999999993</v>
      </c>
      <c r="E155" s="381" t="s">
        <v>262</v>
      </c>
      <c r="F155" s="371">
        <v>0</v>
      </c>
      <c r="G155" s="372">
        <v>0</v>
      </c>
      <c r="H155" s="374">
        <v>4.9406564584124654E-324</v>
      </c>
      <c r="I155" s="371">
        <v>3.4584595208887258E-323</v>
      </c>
      <c r="J155" s="372">
        <v>3.4584595208887258E-323</v>
      </c>
      <c r="K155" s="382" t="s">
        <v>256</v>
      </c>
    </row>
    <row r="156" spans="1:11" ht="14.4" customHeight="1" thickBot="1" x14ac:dyDescent="0.35">
      <c r="A156" s="390" t="s">
        <v>405</v>
      </c>
      <c r="B156" s="371">
        <v>4.9406564584124654E-324</v>
      </c>
      <c r="C156" s="371">
        <v>114.11915999999999</v>
      </c>
      <c r="D156" s="372">
        <v>114.11915999999999</v>
      </c>
      <c r="E156" s="381" t="s">
        <v>262</v>
      </c>
      <c r="F156" s="371">
        <v>4.9406564584124654E-324</v>
      </c>
      <c r="G156" s="372">
        <v>0</v>
      </c>
      <c r="H156" s="374">
        <v>4.9406564584124654E-324</v>
      </c>
      <c r="I156" s="371">
        <v>3.4584595208887258E-323</v>
      </c>
      <c r="J156" s="372">
        <v>3.4584595208887258E-323</v>
      </c>
      <c r="K156" s="375">
        <v>7</v>
      </c>
    </row>
    <row r="157" spans="1:11" ht="14.4" customHeight="1" thickBot="1" x14ac:dyDescent="0.35">
      <c r="A157" s="396" t="s">
        <v>406</v>
      </c>
      <c r="B157" s="376">
        <v>4.9406564584124654E-324</v>
      </c>
      <c r="C157" s="376">
        <v>114.11915999999999</v>
      </c>
      <c r="D157" s="377">
        <v>114.11915999999999</v>
      </c>
      <c r="E157" s="378" t="s">
        <v>262</v>
      </c>
      <c r="F157" s="376">
        <v>4.9406564584124654E-324</v>
      </c>
      <c r="G157" s="377">
        <v>0</v>
      </c>
      <c r="H157" s="379">
        <v>4.9406564584124654E-324</v>
      </c>
      <c r="I157" s="376">
        <v>3.4584595208887258E-323</v>
      </c>
      <c r="J157" s="377">
        <v>3.4584595208887258E-323</v>
      </c>
      <c r="K157" s="384">
        <v>7</v>
      </c>
    </row>
    <row r="158" spans="1:11" ht="14.4" customHeight="1" thickBot="1" x14ac:dyDescent="0.35">
      <c r="A158" s="392" t="s">
        <v>407</v>
      </c>
      <c r="B158" s="376">
        <v>4.9406564584124654E-324</v>
      </c>
      <c r="C158" s="376">
        <v>114.11915999999999</v>
      </c>
      <c r="D158" s="377">
        <v>114.11915999999999</v>
      </c>
      <c r="E158" s="378" t="s">
        <v>262</v>
      </c>
      <c r="F158" s="376">
        <v>4.9406564584124654E-324</v>
      </c>
      <c r="G158" s="377">
        <v>0</v>
      </c>
      <c r="H158" s="379">
        <v>4.9406564584124654E-324</v>
      </c>
      <c r="I158" s="376">
        <v>3.4584595208887258E-323</v>
      </c>
      <c r="J158" s="377">
        <v>3.4584595208887258E-323</v>
      </c>
      <c r="K158" s="384">
        <v>7</v>
      </c>
    </row>
    <row r="159" spans="1:11" ht="14.4" customHeight="1" thickBot="1" x14ac:dyDescent="0.35">
      <c r="A159" s="393" t="s">
        <v>408</v>
      </c>
      <c r="B159" s="371">
        <v>4.9406564584124654E-324</v>
      </c>
      <c r="C159" s="371">
        <v>114.11915999999999</v>
      </c>
      <c r="D159" s="372">
        <v>114.11915999999999</v>
      </c>
      <c r="E159" s="381" t="s">
        <v>262</v>
      </c>
      <c r="F159" s="371">
        <v>4.9406564584124654E-324</v>
      </c>
      <c r="G159" s="372">
        <v>0</v>
      </c>
      <c r="H159" s="374">
        <v>4.9406564584124654E-324</v>
      </c>
      <c r="I159" s="371">
        <v>3.4584595208887258E-323</v>
      </c>
      <c r="J159" s="372">
        <v>3.4584595208887258E-323</v>
      </c>
      <c r="K159" s="375">
        <v>7</v>
      </c>
    </row>
    <row r="160" spans="1:11" ht="14.4" customHeight="1" thickBot="1" x14ac:dyDescent="0.35">
      <c r="A160" s="389" t="s">
        <v>409</v>
      </c>
      <c r="B160" s="371">
        <v>2721.2456184256698</v>
      </c>
      <c r="C160" s="371">
        <v>2194.9801900000002</v>
      </c>
      <c r="D160" s="372">
        <v>-526.26542842566903</v>
      </c>
      <c r="E160" s="373">
        <v>0.80660862626200003</v>
      </c>
      <c r="F160" s="371">
        <v>2513.0076552310802</v>
      </c>
      <c r="G160" s="372">
        <v>1465.92113221813</v>
      </c>
      <c r="H160" s="374">
        <v>318.55901999999998</v>
      </c>
      <c r="I160" s="371">
        <v>1446.9662499999999</v>
      </c>
      <c r="J160" s="372">
        <v>-18.954882218127</v>
      </c>
      <c r="K160" s="375">
        <v>0.57579062562200001</v>
      </c>
    </row>
    <row r="161" spans="1:11" ht="14.4" customHeight="1" thickBot="1" x14ac:dyDescent="0.35">
      <c r="A161" s="394" t="s">
        <v>410</v>
      </c>
      <c r="B161" s="376">
        <v>2721.2456184256698</v>
      </c>
      <c r="C161" s="376">
        <v>2194.9801900000002</v>
      </c>
      <c r="D161" s="377">
        <v>-526.26542842566903</v>
      </c>
      <c r="E161" s="383">
        <v>0.80660862626200003</v>
      </c>
      <c r="F161" s="376">
        <v>2513.0076552310802</v>
      </c>
      <c r="G161" s="377">
        <v>1465.92113221813</v>
      </c>
      <c r="H161" s="379">
        <v>318.55901999999998</v>
      </c>
      <c r="I161" s="376">
        <v>1446.9662499999999</v>
      </c>
      <c r="J161" s="377">
        <v>-18.954882218127</v>
      </c>
      <c r="K161" s="384">
        <v>0.57579062562200001</v>
      </c>
    </row>
    <row r="162" spans="1:11" ht="14.4" customHeight="1" thickBot="1" x14ac:dyDescent="0.35">
      <c r="A162" s="396" t="s">
        <v>41</v>
      </c>
      <c r="B162" s="376">
        <v>2721.2456184256698</v>
      </c>
      <c r="C162" s="376">
        <v>2194.9801900000002</v>
      </c>
      <c r="D162" s="377">
        <v>-526.26542842566903</v>
      </c>
      <c r="E162" s="383">
        <v>0.80660862626200003</v>
      </c>
      <c r="F162" s="376">
        <v>2513.0076552310802</v>
      </c>
      <c r="G162" s="377">
        <v>1465.92113221813</v>
      </c>
      <c r="H162" s="379">
        <v>318.55901999999998</v>
      </c>
      <c r="I162" s="376">
        <v>1446.9662499999999</v>
      </c>
      <c r="J162" s="377">
        <v>-18.954882218127</v>
      </c>
      <c r="K162" s="384">
        <v>0.57579062562200001</v>
      </c>
    </row>
    <row r="163" spans="1:11" ht="14.4" customHeight="1" thickBot="1" x14ac:dyDescent="0.35">
      <c r="A163" s="392" t="s">
        <v>411</v>
      </c>
      <c r="B163" s="376">
        <v>48.045020536617997</v>
      </c>
      <c r="C163" s="376">
        <v>52.33</v>
      </c>
      <c r="D163" s="377">
        <v>4.2849794633810001</v>
      </c>
      <c r="E163" s="383">
        <v>1.0891867547459999</v>
      </c>
      <c r="F163" s="376">
        <v>54.007655231073997</v>
      </c>
      <c r="G163" s="377">
        <v>31.504465551460001</v>
      </c>
      <c r="H163" s="379">
        <v>2.9405800000000002</v>
      </c>
      <c r="I163" s="376">
        <v>29.235980000000001</v>
      </c>
      <c r="J163" s="377">
        <v>-2.26848555146</v>
      </c>
      <c r="K163" s="384">
        <v>0.54133029613799999</v>
      </c>
    </row>
    <row r="164" spans="1:11" ht="14.4" customHeight="1" thickBot="1" x14ac:dyDescent="0.35">
      <c r="A164" s="393" t="s">
        <v>412</v>
      </c>
      <c r="B164" s="371">
        <v>48.045020536617997</v>
      </c>
      <c r="C164" s="371">
        <v>52.33</v>
      </c>
      <c r="D164" s="372">
        <v>4.2849794633810001</v>
      </c>
      <c r="E164" s="373">
        <v>1.0891867547459999</v>
      </c>
      <c r="F164" s="371">
        <v>54.007655231073997</v>
      </c>
      <c r="G164" s="372">
        <v>31.504465551460001</v>
      </c>
      <c r="H164" s="374">
        <v>2.9405800000000002</v>
      </c>
      <c r="I164" s="371">
        <v>29.235980000000001</v>
      </c>
      <c r="J164" s="372">
        <v>-2.26848555146</v>
      </c>
      <c r="K164" s="375">
        <v>0.54133029613799999</v>
      </c>
    </row>
    <row r="165" spans="1:11" ht="14.4" customHeight="1" thickBot="1" x14ac:dyDescent="0.35">
      <c r="A165" s="392" t="s">
        <v>413</v>
      </c>
      <c r="B165" s="376">
        <v>60.200597889084001</v>
      </c>
      <c r="C165" s="376">
        <v>56.782899999999998</v>
      </c>
      <c r="D165" s="377">
        <v>-3.4176978890840002</v>
      </c>
      <c r="E165" s="383">
        <v>0.94322817365699996</v>
      </c>
      <c r="F165" s="376">
        <v>63</v>
      </c>
      <c r="G165" s="377">
        <v>36.75</v>
      </c>
      <c r="H165" s="379">
        <v>3.6665999999999999</v>
      </c>
      <c r="I165" s="376">
        <v>24.0611</v>
      </c>
      <c r="J165" s="377">
        <v>-12.6889</v>
      </c>
      <c r="K165" s="384">
        <v>0.38192222222200001</v>
      </c>
    </row>
    <row r="166" spans="1:11" ht="14.4" customHeight="1" thickBot="1" x14ac:dyDescent="0.35">
      <c r="A166" s="393" t="s">
        <v>414</v>
      </c>
      <c r="B166" s="371">
        <v>60.200597889084001</v>
      </c>
      <c r="C166" s="371">
        <v>56.782899999999998</v>
      </c>
      <c r="D166" s="372">
        <v>-3.4176978890840002</v>
      </c>
      <c r="E166" s="373">
        <v>0.94322817365699996</v>
      </c>
      <c r="F166" s="371">
        <v>63</v>
      </c>
      <c r="G166" s="372">
        <v>36.75</v>
      </c>
      <c r="H166" s="374">
        <v>3.6665999999999999</v>
      </c>
      <c r="I166" s="371">
        <v>24.0611</v>
      </c>
      <c r="J166" s="372">
        <v>-12.6889</v>
      </c>
      <c r="K166" s="375">
        <v>0.38192222222200001</v>
      </c>
    </row>
    <row r="167" spans="1:11" ht="14.4" customHeight="1" thickBot="1" x14ac:dyDescent="0.35">
      <c r="A167" s="392" t="s">
        <v>415</v>
      </c>
      <c r="B167" s="376">
        <v>4.9406564584124654E-324</v>
      </c>
      <c r="C167" s="376">
        <v>0.56000000000000005</v>
      </c>
      <c r="D167" s="377">
        <v>0.56000000000000005</v>
      </c>
      <c r="E167" s="378" t="s">
        <v>262</v>
      </c>
      <c r="F167" s="376">
        <v>4.9406564584124654E-324</v>
      </c>
      <c r="G167" s="377">
        <v>0</v>
      </c>
      <c r="H167" s="379">
        <v>4.9406564584124654E-324</v>
      </c>
      <c r="I167" s="376">
        <v>3.4584595208887258E-323</v>
      </c>
      <c r="J167" s="377">
        <v>3.4584595208887258E-323</v>
      </c>
      <c r="K167" s="384">
        <v>7</v>
      </c>
    </row>
    <row r="168" spans="1:11" ht="14.4" customHeight="1" thickBot="1" x14ac:dyDescent="0.35">
      <c r="A168" s="393" t="s">
        <v>416</v>
      </c>
      <c r="B168" s="371">
        <v>4.9406564584124654E-324</v>
      </c>
      <c r="C168" s="371">
        <v>0.56000000000000005</v>
      </c>
      <c r="D168" s="372">
        <v>0.56000000000000005</v>
      </c>
      <c r="E168" s="381" t="s">
        <v>262</v>
      </c>
      <c r="F168" s="371">
        <v>4.9406564584124654E-324</v>
      </c>
      <c r="G168" s="372">
        <v>0</v>
      </c>
      <c r="H168" s="374">
        <v>4.9406564584124654E-324</v>
      </c>
      <c r="I168" s="371">
        <v>3.4584595208887258E-323</v>
      </c>
      <c r="J168" s="372">
        <v>3.4584595208887258E-323</v>
      </c>
      <c r="K168" s="375">
        <v>7</v>
      </c>
    </row>
    <row r="169" spans="1:11" ht="14.4" customHeight="1" thickBot="1" x14ac:dyDescent="0.35">
      <c r="A169" s="392" t="s">
        <v>417</v>
      </c>
      <c r="B169" s="376">
        <v>357.999999999995</v>
      </c>
      <c r="C169" s="376">
        <v>317.19878</v>
      </c>
      <c r="D169" s="377">
        <v>-40.801219999994998</v>
      </c>
      <c r="E169" s="383">
        <v>0.88603011173099999</v>
      </c>
      <c r="F169" s="376">
        <v>441</v>
      </c>
      <c r="G169" s="377">
        <v>257.25</v>
      </c>
      <c r="H169" s="379">
        <v>63.987430000000003</v>
      </c>
      <c r="I169" s="376">
        <v>221.60933</v>
      </c>
      <c r="J169" s="377">
        <v>-35.64067</v>
      </c>
      <c r="K169" s="384">
        <v>0.50251548752800002</v>
      </c>
    </row>
    <row r="170" spans="1:11" ht="14.4" customHeight="1" thickBot="1" x14ac:dyDescent="0.35">
      <c r="A170" s="393" t="s">
        <v>418</v>
      </c>
      <c r="B170" s="371">
        <v>357.999999999995</v>
      </c>
      <c r="C170" s="371">
        <v>317.19878</v>
      </c>
      <c r="D170" s="372">
        <v>-40.801219999994998</v>
      </c>
      <c r="E170" s="373">
        <v>0.88603011173099999</v>
      </c>
      <c r="F170" s="371">
        <v>441</v>
      </c>
      <c r="G170" s="372">
        <v>257.25</v>
      </c>
      <c r="H170" s="374">
        <v>63.987430000000003</v>
      </c>
      <c r="I170" s="371">
        <v>221.60933</v>
      </c>
      <c r="J170" s="372">
        <v>-35.64067</v>
      </c>
      <c r="K170" s="375">
        <v>0.50251548752800002</v>
      </c>
    </row>
    <row r="171" spans="1:11" ht="14.4" customHeight="1" thickBot="1" x14ac:dyDescent="0.35">
      <c r="A171" s="392" t="s">
        <v>419</v>
      </c>
      <c r="B171" s="376">
        <v>0</v>
      </c>
      <c r="C171" s="376">
        <v>4.9406564584124654E-324</v>
      </c>
      <c r="D171" s="377">
        <v>4.9406564584124654E-324</v>
      </c>
      <c r="E171" s="378" t="s">
        <v>256</v>
      </c>
      <c r="F171" s="376">
        <v>4.9406564584124654E-324</v>
      </c>
      <c r="G171" s="377">
        <v>0</v>
      </c>
      <c r="H171" s="379">
        <v>4.3049999999999997</v>
      </c>
      <c r="I171" s="376">
        <v>11.52974</v>
      </c>
      <c r="J171" s="377">
        <v>11.52974</v>
      </c>
      <c r="K171" s="380" t="s">
        <v>262</v>
      </c>
    </row>
    <row r="172" spans="1:11" ht="14.4" customHeight="1" thickBot="1" x14ac:dyDescent="0.35">
      <c r="A172" s="393" t="s">
        <v>420</v>
      </c>
      <c r="B172" s="371">
        <v>0</v>
      </c>
      <c r="C172" s="371">
        <v>4.9406564584124654E-324</v>
      </c>
      <c r="D172" s="372">
        <v>4.9406564584124654E-324</v>
      </c>
      <c r="E172" s="381" t="s">
        <v>256</v>
      </c>
      <c r="F172" s="371">
        <v>4.9406564584124654E-324</v>
      </c>
      <c r="G172" s="372">
        <v>0</v>
      </c>
      <c r="H172" s="374">
        <v>4.3049999999999997</v>
      </c>
      <c r="I172" s="371">
        <v>11.52974</v>
      </c>
      <c r="J172" s="372">
        <v>11.52974</v>
      </c>
      <c r="K172" s="382" t="s">
        <v>262</v>
      </c>
    </row>
    <row r="173" spans="1:11" ht="14.4" customHeight="1" thickBot="1" x14ac:dyDescent="0.35">
      <c r="A173" s="392" t="s">
        <v>421</v>
      </c>
      <c r="B173" s="376">
        <v>2254.99999999997</v>
      </c>
      <c r="C173" s="376">
        <v>1768.10851</v>
      </c>
      <c r="D173" s="377">
        <v>-486.89148999997002</v>
      </c>
      <c r="E173" s="383">
        <v>0.78408359645199999</v>
      </c>
      <c r="F173" s="376">
        <v>1955</v>
      </c>
      <c r="G173" s="377">
        <v>1140.4166666666699</v>
      </c>
      <c r="H173" s="379">
        <v>243.65941000000001</v>
      </c>
      <c r="I173" s="376">
        <v>1160.5300999999999</v>
      </c>
      <c r="J173" s="377">
        <v>20.113433333332999</v>
      </c>
      <c r="K173" s="384">
        <v>0.59362153452599997</v>
      </c>
    </row>
    <row r="174" spans="1:11" ht="14.4" customHeight="1" thickBot="1" x14ac:dyDescent="0.35">
      <c r="A174" s="393" t="s">
        <v>422</v>
      </c>
      <c r="B174" s="371">
        <v>2254.99999999997</v>
      </c>
      <c r="C174" s="371">
        <v>1768.10851</v>
      </c>
      <c r="D174" s="372">
        <v>-486.89148999997002</v>
      </c>
      <c r="E174" s="373">
        <v>0.78408359645199999</v>
      </c>
      <c r="F174" s="371">
        <v>1955</v>
      </c>
      <c r="G174" s="372">
        <v>1140.4166666666699</v>
      </c>
      <c r="H174" s="374">
        <v>243.65941000000001</v>
      </c>
      <c r="I174" s="371">
        <v>1160.5300999999999</v>
      </c>
      <c r="J174" s="372">
        <v>20.113433333332999</v>
      </c>
      <c r="K174" s="375">
        <v>0.59362153452599997</v>
      </c>
    </row>
    <row r="175" spans="1:11" ht="14.4" customHeight="1" thickBot="1" x14ac:dyDescent="0.35">
      <c r="A175" s="397" t="s">
        <v>423</v>
      </c>
      <c r="B175" s="376">
        <v>0</v>
      </c>
      <c r="C175" s="376">
        <v>11761.84267</v>
      </c>
      <c r="D175" s="377">
        <v>11761.84267</v>
      </c>
      <c r="E175" s="378" t="s">
        <v>256</v>
      </c>
      <c r="F175" s="376">
        <v>4.9406564584124654E-324</v>
      </c>
      <c r="G175" s="377">
        <v>0</v>
      </c>
      <c r="H175" s="379">
        <v>955.45700999999997</v>
      </c>
      <c r="I175" s="376">
        <v>7695.4387299999999</v>
      </c>
      <c r="J175" s="377">
        <v>7695.4387299999999</v>
      </c>
      <c r="K175" s="380" t="s">
        <v>262</v>
      </c>
    </row>
    <row r="176" spans="1:11" ht="14.4" customHeight="1" thickBot="1" x14ac:dyDescent="0.35">
      <c r="A176" s="394" t="s">
        <v>424</v>
      </c>
      <c r="B176" s="376">
        <v>0</v>
      </c>
      <c r="C176" s="376">
        <v>11761.84267</v>
      </c>
      <c r="D176" s="377">
        <v>11761.84267</v>
      </c>
      <c r="E176" s="378" t="s">
        <v>256</v>
      </c>
      <c r="F176" s="376">
        <v>4.9406564584124654E-324</v>
      </c>
      <c r="G176" s="377">
        <v>0</v>
      </c>
      <c r="H176" s="379">
        <v>955.45700999999997</v>
      </c>
      <c r="I176" s="376">
        <v>7695.4387299999999</v>
      </c>
      <c r="J176" s="377">
        <v>7695.4387299999999</v>
      </c>
      <c r="K176" s="380" t="s">
        <v>262</v>
      </c>
    </row>
    <row r="177" spans="1:11" ht="14.4" customHeight="1" thickBot="1" x14ac:dyDescent="0.35">
      <c r="A177" s="396" t="s">
        <v>425</v>
      </c>
      <c r="B177" s="376">
        <v>0</v>
      </c>
      <c r="C177" s="376">
        <v>11761.84267</v>
      </c>
      <c r="D177" s="377">
        <v>11761.84267</v>
      </c>
      <c r="E177" s="378" t="s">
        <v>256</v>
      </c>
      <c r="F177" s="376">
        <v>4.9406564584124654E-324</v>
      </c>
      <c r="G177" s="377">
        <v>0</v>
      </c>
      <c r="H177" s="379">
        <v>955.45700999999997</v>
      </c>
      <c r="I177" s="376">
        <v>7695.4387299999999</v>
      </c>
      <c r="J177" s="377">
        <v>7695.4387299999999</v>
      </c>
      <c r="K177" s="380" t="s">
        <v>262</v>
      </c>
    </row>
    <row r="178" spans="1:11" ht="14.4" customHeight="1" thickBot="1" x14ac:dyDescent="0.35">
      <c r="A178" s="392" t="s">
        <v>426</v>
      </c>
      <c r="B178" s="376">
        <v>0</v>
      </c>
      <c r="C178" s="376">
        <v>11761.84267</v>
      </c>
      <c r="D178" s="377">
        <v>11761.84267</v>
      </c>
      <c r="E178" s="378" t="s">
        <v>256</v>
      </c>
      <c r="F178" s="376">
        <v>4.9406564584124654E-324</v>
      </c>
      <c r="G178" s="377">
        <v>0</v>
      </c>
      <c r="H178" s="379">
        <v>955.45700999999997</v>
      </c>
      <c r="I178" s="376">
        <v>7695.4387299999999</v>
      </c>
      <c r="J178" s="377">
        <v>7695.4387299999999</v>
      </c>
      <c r="K178" s="380" t="s">
        <v>262</v>
      </c>
    </row>
    <row r="179" spans="1:11" ht="14.4" customHeight="1" thickBot="1" x14ac:dyDescent="0.35">
      <c r="A179" s="393" t="s">
        <v>427</v>
      </c>
      <c r="B179" s="371">
        <v>0</v>
      </c>
      <c r="C179" s="371">
        <v>8.1549999999999994</v>
      </c>
      <c r="D179" s="372">
        <v>8.1549999999999994</v>
      </c>
      <c r="E179" s="381" t="s">
        <v>256</v>
      </c>
      <c r="F179" s="371">
        <v>4.9406564584124654E-324</v>
      </c>
      <c r="G179" s="372">
        <v>0</v>
      </c>
      <c r="H179" s="374">
        <v>4.9406564584124654E-324</v>
      </c>
      <c r="I179" s="371">
        <v>33.432000000000002</v>
      </c>
      <c r="J179" s="372">
        <v>33.432000000000002</v>
      </c>
      <c r="K179" s="382" t="s">
        <v>262</v>
      </c>
    </row>
    <row r="180" spans="1:11" ht="14.4" customHeight="1" thickBot="1" x14ac:dyDescent="0.35">
      <c r="A180" s="393" t="s">
        <v>428</v>
      </c>
      <c r="B180" s="371">
        <v>0</v>
      </c>
      <c r="C180" s="371">
        <v>11732.76577</v>
      </c>
      <c r="D180" s="372">
        <v>11732.76577</v>
      </c>
      <c r="E180" s="381" t="s">
        <v>256</v>
      </c>
      <c r="F180" s="371">
        <v>4.9406564584124654E-324</v>
      </c>
      <c r="G180" s="372">
        <v>0</v>
      </c>
      <c r="H180" s="374">
        <v>955.45700999999997</v>
      </c>
      <c r="I180" s="371">
        <v>7607.5307300000004</v>
      </c>
      <c r="J180" s="372">
        <v>7607.5307300000004</v>
      </c>
      <c r="K180" s="382" t="s">
        <v>262</v>
      </c>
    </row>
    <row r="181" spans="1:11" ht="14.4" customHeight="1" thickBot="1" x14ac:dyDescent="0.35">
      <c r="A181" s="393" t="s">
        <v>429</v>
      </c>
      <c r="B181" s="371">
        <v>0</v>
      </c>
      <c r="C181" s="371">
        <v>20.921900000000001</v>
      </c>
      <c r="D181" s="372">
        <v>20.921900000000001</v>
      </c>
      <c r="E181" s="381" t="s">
        <v>256</v>
      </c>
      <c r="F181" s="371">
        <v>4.9406564584124654E-324</v>
      </c>
      <c r="G181" s="372">
        <v>0</v>
      </c>
      <c r="H181" s="374">
        <v>4.9406564584124654E-324</v>
      </c>
      <c r="I181" s="371">
        <v>54.475999999999999</v>
      </c>
      <c r="J181" s="372">
        <v>54.475999999999999</v>
      </c>
      <c r="K181" s="382" t="s">
        <v>262</v>
      </c>
    </row>
    <row r="182" spans="1:11" ht="14.4" customHeight="1" thickBot="1" x14ac:dyDescent="0.35">
      <c r="A182" s="398"/>
      <c r="B182" s="371">
        <v>17064.449555973799</v>
      </c>
      <c r="C182" s="371">
        <v>23002.030549999999</v>
      </c>
      <c r="D182" s="372">
        <v>5937.5809940261997</v>
      </c>
      <c r="E182" s="373">
        <v>1.3479503381889999</v>
      </c>
      <c r="F182" s="371">
        <v>19260.4380273151</v>
      </c>
      <c r="G182" s="372">
        <v>11235.255515933801</v>
      </c>
      <c r="H182" s="374">
        <v>2514.82627</v>
      </c>
      <c r="I182" s="371">
        <v>20198.65524</v>
      </c>
      <c r="J182" s="372">
        <v>8963.3997240661793</v>
      </c>
      <c r="K182" s="375">
        <v>1.0487121430649999</v>
      </c>
    </row>
    <row r="183" spans="1:11" ht="14.4" customHeight="1" thickBot="1" x14ac:dyDescent="0.35">
      <c r="A183" s="399" t="s">
        <v>53</v>
      </c>
      <c r="B183" s="385">
        <v>17064.449555973701</v>
      </c>
      <c r="C183" s="385">
        <v>23002.030549999999</v>
      </c>
      <c r="D183" s="386">
        <v>5937.5809940262698</v>
      </c>
      <c r="E183" s="387" t="s">
        <v>256</v>
      </c>
      <c r="F183" s="385">
        <v>19260.4380273151</v>
      </c>
      <c r="G183" s="386">
        <v>11235.255515933801</v>
      </c>
      <c r="H183" s="385">
        <v>2514.82627</v>
      </c>
      <c r="I183" s="385">
        <v>20198.65524</v>
      </c>
      <c r="J183" s="386">
        <v>8963.3997240661702</v>
      </c>
      <c r="K183" s="388">
        <v>1.0487121430649999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27" t="s">
        <v>123</v>
      </c>
      <c r="B1" s="328"/>
      <c r="C1" s="328"/>
      <c r="D1" s="328"/>
      <c r="E1" s="328"/>
      <c r="F1" s="328"/>
      <c r="G1" s="299"/>
      <c r="H1" s="329"/>
      <c r="I1" s="329"/>
    </row>
    <row r="2" spans="1:10" ht="14.4" customHeight="1" thickBot="1" x14ac:dyDescent="0.35">
      <c r="A2" s="215" t="s">
        <v>255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2012</v>
      </c>
      <c r="D3" s="274">
        <v>2013</v>
      </c>
      <c r="E3" s="7"/>
      <c r="F3" s="322">
        <v>2014</v>
      </c>
      <c r="G3" s="323"/>
      <c r="H3" s="323"/>
      <c r="I3" s="324"/>
    </row>
    <row r="4" spans="1:10" ht="14.4" customHeight="1" thickBot="1" x14ac:dyDescent="0.35">
      <c r="A4" s="278" t="s">
        <v>0</v>
      </c>
      <c r="B4" s="279" t="s">
        <v>242</v>
      </c>
      <c r="C4" s="325" t="s">
        <v>60</v>
      </c>
      <c r="D4" s="326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00" t="s">
        <v>430</v>
      </c>
      <c r="B5" s="401" t="s">
        <v>431</v>
      </c>
      <c r="C5" s="402" t="s">
        <v>432</v>
      </c>
      <c r="D5" s="402" t="s">
        <v>432</v>
      </c>
      <c r="E5" s="402"/>
      <c r="F5" s="402" t="s">
        <v>432</v>
      </c>
      <c r="G5" s="402" t="s">
        <v>432</v>
      </c>
      <c r="H5" s="402" t="s">
        <v>432</v>
      </c>
      <c r="I5" s="403" t="s">
        <v>432</v>
      </c>
      <c r="J5" s="404" t="s">
        <v>56</v>
      </c>
    </row>
    <row r="6" spans="1:10" ht="14.4" customHeight="1" x14ac:dyDescent="0.3">
      <c r="A6" s="400" t="s">
        <v>430</v>
      </c>
      <c r="B6" s="401" t="s">
        <v>265</v>
      </c>
      <c r="C6" s="402">
        <v>26.403059999999996</v>
      </c>
      <c r="D6" s="402">
        <v>25.835739999999998</v>
      </c>
      <c r="E6" s="402"/>
      <c r="F6" s="402">
        <v>25.622239999999994</v>
      </c>
      <c r="G6" s="402">
        <v>26.465186123891083</v>
      </c>
      <c r="H6" s="402">
        <v>-0.84294612389108892</v>
      </c>
      <c r="I6" s="403">
        <v>0.9681488684815962</v>
      </c>
      <c r="J6" s="404" t="s">
        <v>1</v>
      </c>
    </row>
    <row r="7" spans="1:10" ht="14.4" customHeight="1" x14ac:dyDescent="0.3">
      <c r="A7" s="400" t="s">
        <v>430</v>
      </c>
      <c r="B7" s="401" t="s">
        <v>266</v>
      </c>
      <c r="C7" s="402">
        <v>1.03078</v>
      </c>
      <c r="D7" s="402">
        <v>5.6621300000000003</v>
      </c>
      <c r="E7" s="402"/>
      <c r="F7" s="402">
        <v>18.455280000000002</v>
      </c>
      <c r="G7" s="402">
        <v>5.2494953230725834</v>
      </c>
      <c r="H7" s="402">
        <v>13.205784676927419</v>
      </c>
      <c r="I7" s="403">
        <v>3.5156293822923033</v>
      </c>
      <c r="J7" s="404" t="s">
        <v>1</v>
      </c>
    </row>
    <row r="8" spans="1:10" ht="14.4" customHeight="1" x14ac:dyDescent="0.3">
      <c r="A8" s="400" t="s">
        <v>430</v>
      </c>
      <c r="B8" s="401" t="s">
        <v>267</v>
      </c>
      <c r="C8" s="402" t="s">
        <v>432</v>
      </c>
      <c r="D8" s="402">
        <v>1.7714399999999999</v>
      </c>
      <c r="E8" s="402"/>
      <c r="F8" s="402">
        <v>0.39301000000000003</v>
      </c>
      <c r="G8" s="402">
        <v>1.4829274044118332</v>
      </c>
      <c r="H8" s="402">
        <v>-1.0899174044118332</v>
      </c>
      <c r="I8" s="403">
        <v>0.26502308800199009</v>
      </c>
      <c r="J8" s="404" t="s">
        <v>1</v>
      </c>
    </row>
    <row r="9" spans="1:10" ht="14.4" customHeight="1" x14ac:dyDescent="0.3">
      <c r="A9" s="400" t="s">
        <v>430</v>
      </c>
      <c r="B9" s="401" t="s">
        <v>433</v>
      </c>
      <c r="C9" s="402">
        <v>27.433839999999996</v>
      </c>
      <c r="D9" s="402">
        <v>33.269309999999997</v>
      </c>
      <c r="E9" s="402"/>
      <c r="F9" s="402">
        <v>44.470529999999989</v>
      </c>
      <c r="G9" s="402">
        <v>33.197608851375499</v>
      </c>
      <c r="H9" s="402">
        <v>11.272921148624491</v>
      </c>
      <c r="I9" s="403">
        <v>1.33957027444636</v>
      </c>
      <c r="J9" s="404" t="s">
        <v>434</v>
      </c>
    </row>
    <row r="11" spans="1:10" ht="14.4" customHeight="1" x14ac:dyDescent="0.3">
      <c r="A11" s="400" t="s">
        <v>430</v>
      </c>
      <c r="B11" s="401" t="s">
        <v>431</v>
      </c>
      <c r="C11" s="402" t="s">
        <v>432</v>
      </c>
      <c r="D11" s="402" t="s">
        <v>432</v>
      </c>
      <c r="E11" s="402"/>
      <c r="F11" s="402" t="s">
        <v>432</v>
      </c>
      <c r="G11" s="402" t="s">
        <v>432</v>
      </c>
      <c r="H11" s="402" t="s">
        <v>432</v>
      </c>
      <c r="I11" s="403" t="s">
        <v>432</v>
      </c>
      <c r="J11" s="404" t="s">
        <v>56</v>
      </c>
    </row>
    <row r="12" spans="1:10" ht="14.4" customHeight="1" x14ac:dyDescent="0.3">
      <c r="A12" s="400" t="s">
        <v>435</v>
      </c>
      <c r="B12" s="401" t="s">
        <v>436</v>
      </c>
      <c r="C12" s="402" t="s">
        <v>432</v>
      </c>
      <c r="D12" s="402" t="s">
        <v>432</v>
      </c>
      <c r="E12" s="402"/>
      <c r="F12" s="402" t="s">
        <v>432</v>
      </c>
      <c r="G12" s="402" t="s">
        <v>432</v>
      </c>
      <c r="H12" s="402" t="s">
        <v>432</v>
      </c>
      <c r="I12" s="403" t="s">
        <v>432</v>
      </c>
      <c r="J12" s="404" t="s">
        <v>0</v>
      </c>
    </row>
    <row r="13" spans="1:10" ht="14.4" customHeight="1" x14ac:dyDescent="0.3">
      <c r="A13" s="400" t="s">
        <v>435</v>
      </c>
      <c r="B13" s="401" t="s">
        <v>265</v>
      </c>
      <c r="C13" s="402">
        <v>26.403059999999996</v>
      </c>
      <c r="D13" s="402">
        <v>25.835739999999998</v>
      </c>
      <c r="E13" s="402"/>
      <c r="F13" s="402">
        <v>25.622239999999994</v>
      </c>
      <c r="G13" s="402">
        <v>26.465186123891083</v>
      </c>
      <c r="H13" s="402">
        <v>-0.84294612389108892</v>
      </c>
      <c r="I13" s="403">
        <v>0.9681488684815962</v>
      </c>
      <c r="J13" s="404" t="s">
        <v>1</v>
      </c>
    </row>
    <row r="14" spans="1:10" ht="14.4" customHeight="1" x14ac:dyDescent="0.3">
      <c r="A14" s="400" t="s">
        <v>435</v>
      </c>
      <c r="B14" s="401" t="s">
        <v>266</v>
      </c>
      <c r="C14" s="402">
        <v>1.03078</v>
      </c>
      <c r="D14" s="402">
        <v>5.6621300000000003</v>
      </c>
      <c r="E14" s="402"/>
      <c r="F14" s="402">
        <v>18.455280000000002</v>
      </c>
      <c r="G14" s="402">
        <v>5.2494953230725834</v>
      </c>
      <c r="H14" s="402">
        <v>13.205784676927419</v>
      </c>
      <c r="I14" s="403">
        <v>3.5156293822923033</v>
      </c>
      <c r="J14" s="404" t="s">
        <v>1</v>
      </c>
    </row>
    <row r="15" spans="1:10" ht="14.4" customHeight="1" x14ac:dyDescent="0.3">
      <c r="A15" s="400" t="s">
        <v>435</v>
      </c>
      <c r="B15" s="401" t="s">
        <v>267</v>
      </c>
      <c r="C15" s="402" t="s">
        <v>432</v>
      </c>
      <c r="D15" s="402">
        <v>1.7714399999999999</v>
      </c>
      <c r="E15" s="402"/>
      <c r="F15" s="402">
        <v>0.39301000000000003</v>
      </c>
      <c r="G15" s="402">
        <v>1.4829274044118332</v>
      </c>
      <c r="H15" s="402">
        <v>-1.0899174044118332</v>
      </c>
      <c r="I15" s="403">
        <v>0.26502308800199009</v>
      </c>
      <c r="J15" s="404" t="s">
        <v>1</v>
      </c>
    </row>
    <row r="16" spans="1:10" ht="14.4" customHeight="1" x14ac:dyDescent="0.3">
      <c r="A16" s="400" t="s">
        <v>435</v>
      </c>
      <c r="B16" s="401" t="s">
        <v>437</v>
      </c>
      <c r="C16" s="402">
        <v>27.433839999999996</v>
      </c>
      <c r="D16" s="402">
        <v>33.269309999999997</v>
      </c>
      <c r="E16" s="402"/>
      <c r="F16" s="402">
        <v>44.470529999999989</v>
      </c>
      <c r="G16" s="402">
        <v>33.197608851375499</v>
      </c>
      <c r="H16" s="402">
        <v>11.272921148624491</v>
      </c>
      <c r="I16" s="403">
        <v>1.33957027444636</v>
      </c>
      <c r="J16" s="404" t="s">
        <v>438</v>
      </c>
    </row>
    <row r="17" spans="1:10" ht="14.4" customHeight="1" x14ac:dyDescent="0.3">
      <c r="A17" s="400" t="s">
        <v>432</v>
      </c>
      <c r="B17" s="401" t="s">
        <v>432</v>
      </c>
      <c r="C17" s="402" t="s">
        <v>432</v>
      </c>
      <c r="D17" s="402" t="s">
        <v>432</v>
      </c>
      <c r="E17" s="402"/>
      <c r="F17" s="402" t="s">
        <v>432</v>
      </c>
      <c r="G17" s="402" t="s">
        <v>432</v>
      </c>
      <c r="H17" s="402" t="s">
        <v>432</v>
      </c>
      <c r="I17" s="403" t="s">
        <v>432</v>
      </c>
      <c r="J17" s="404" t="s">
        <v>439</v>
      </c>
    </row>
    <row r="18" spans="1:10" ht="14.4" customHeight="1" x14ac:dyDescent="0.3">
      <c r="A18" s="400" t="s">
        <v>430</v>
      </c>
      <c r="B18" s="401" t="s">
        <v>433</v>
      </c>
      <c r="C18" s="402">
        <v>27.433839999999996</v>
      </c>
      <c r="D18" s="402">
        <v>33.269309999999997</v>
      </c>
      <c r="E18" s="402"/>
      <c r="F18" s="402">
        <v>44.470529999999989</v>
      </c>
      <c r="G18" s="402">
        <v>33.197608851375499</v>
      </c>
      <c r="H18" s="402">
        <v>11.272921148624491</v>
      </c>
      <c r="I18" s="403">
        <v>1.33957027444636</v>
      </c>
      <c r="J18" s="404" t="s">
        <v>434</v>
      </c>
    </row>
  </sheetData>
  <mergeCells count="3">
    <mergeCell ref="F3:I3"/>
    <mergeCell ref="C4:D4"/>
    <mergeCell ref="A1:I1"/>
  </mergeCells>
  <conditionalFormatting sqref="F10 F19:F65537">
    <cfRule type="cellIs" dxfId="37" priority="18" stopIfTrue="1" operator="greaterThan">
      <formula>1</formula>
    </cfRule>
  </conditionalFormatting>
  <conditionalFormatting sqref="H5:H9">
    <cfRule type="expression" dxfId="36" priority="14">
      <formula>$H5&gt;0</formula>
    </cfRule>
  </conditionalFormatting>
  <conditionalFormatting sqref="I5:I9">
    <cfRule type="expression" dxfId="35" priority="15">
      <formula>$I5&gt;1</formula>
    </cfRule>
  </conditionalFormatting>
  <conditionalFormatting sqref="B5:B9">
    <cfRule type="expression" dxfId="34" priority="11">
      <formula>OR($J5="NS",$J5="SumaNS",$J5="Účet")</formula>
    </cfRule>
  </conditionalFormatting>
  <conditionalFormatting sqref="B5:D9 F5:I9">
    <cfRule type="expression" dxfId="33" priority="17">
      <formula>AND($J5&lt;&gt;"",$J5&lt;&gt;"mezeraKL")</formula>
    </cfRule>
  </conditionalFormatting>
  <conditionalFormatting sqref="B5:D9 F5:I9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1" priority="13">
      <formula>OR($J5="SumaNS",$J5="NS")</formula>
    </cfRule>
  </conditionalFormatting>
  <conditionalFormatting sqref="A5:A9">
    <cfRule type="expression" dxfId="30" priority="9">
      <formula>AND($J5&lt;&gt;"mezeraKL",$J5&lt;&gt;"")</formula>
    </cfRule>
  </conditionalFormatting>
  <conditionalFormatting sqref="A5:A9">
    <cfRule type="expression" dxfId="29" priority="10">
      <formula>AND($J5&lt;&gt;"",$J5&lt;&gt;"mezeraKL")</formula>
    </cfRule>
  </conditionalFormatting>
  <conditionalFormatting sqref="H11:H18">
    <cfRule type="expression" dxfId="28" priority="5">
      <formula>$H11&gt;0</formula>
    </cfRule>
  </conditionalFormatting>
  <conditionalFormatting sqref="A11:A18">
    <cfRule type="expression" dxfId="27" priority="2">
      <formula>AND($J11&lt;&gt;"mezeraKL",$J11&lt;&gt;"")</formula>
    </cfRule>
  </conditionalFormatting>
  <conditionalFormatting sqref="I11:I18">
    <cfRule type="expression" dxfId="26" priority="6">
      <formula>$I11&gt;1</formula>
    </cfRule>
  </conditionalFormatting>
  <conditionalFormatting sqref="B11:B18">
    <cfRule type="expression" dxfId="25" priority="1">
      <formula>OR($J11="NS",$J11="SumaNS",$J11="Účet")</formula>
    </cfRule>
  </conditionalFormatting>
  <conditionalFormatting sqref="A11:D18 F11:I18">
    <cfRule type="expression" dxfId="24" priority="8">
      <formula>AND($J11&lt;&gt;"",$J11&lt;&gt;"mezeraKL")</formula>
    </cfRule>
  </conditionalFormatting>
  <conditionalFormatting sqref="B11:D18 F11:I18">
    <cfRule type="expression" dxfId="23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2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5" style="194" customWidth="1"/>
    <col min="8" max="8" width="12.44140625" style="194" hidden="1" customWidth="1" outlineLevel="1"/>
    <col min="9" max="9" width="8.5546875" style="194" hidden="1" customWidth="1" outlineLevel="1"/>
    <col min="10" max="10" width="25.77734375" style="194" customWidth="1" collapsed="1"/>
    <col min="11" max="11" width="8.77734375" style="194" customWidth="1"/>
    <col min="12" max="13" width="7.77734375" style="192" customWidth="1"/>
    <col min="14" max="14" width="11.109375" style="192" customWidth="1"/>
    <col min="15" max="16384" width="8.88671875" style="116"/>
  </cols>
  <sheetData>
    <row r="1" spans="1:14" ht="18.600000000000001" customHeight="1" thickBot="1" x14ac:dyDescent="0.4">
      <c r="A1" s="334" t="s">
        <v>143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</row>
    <row r="2" spans="1:14" ht="14.4" customHeight="1" thickBot="1" x14ac:dyDescent="0.35">
      <c r="A2" s="215" t="s">
        <v>255</v>
      </c>
      <c r="B2" s="62"/>
      <c r="C2" s="196"/>
      <c r="D2" s="196"/>
      <c r="E2" s="196"/>
      <c r="F2" s="196"/>
      <c r="G2" s="196"/>
      <c r="H2" s="196"/>
      <c r="I2" s="196"/>
      <c r="J2" s="196"/>
      <c r="K2" s="196"/>
      <c r="L2" s="197"/>
      <c r="M2" s="197"/>
      <c r="N2" s="197"/>
    </row>
    <row r="3" spans="1:14" ht="14.4" customHeight="1" thickBot="1" x14ac:dyDescent="0.35">
      <c r="A3" s="62"/>
      <c r="B3" s="62"/>
      <c r="C3" s="330"/>
      <c r="D3" s="331"/>
      <c r="E3" s="331"/>
      <c r="F3" s="331"/>
      <c r="G3" s="331"/>
      <c r="H3" s="331"/>
      <c r="I3" s="331"/>
      <c r="J3" s="332" t="s">
        <v>114</v>
      </c>
      <c r="K3" s="333"/>
      <c r="L3" s="84">
        <f>IF(M3&lt;&gt;0,N3/M3,0)</f>
        <v>94.220650623654876</v>
      </c>
      <c r="M3" s="84">
        <f>SUBTOTAL(9,M5:M1048576)</f>
        <v>406.50000000000006</v>
      </c>
      <c r="N3" s="85">
        <f>SUBTOTAL(9,N5:N1048576)</f>
        <v>38300.69447851571</v>
      </c>
    </row>
    <row r="4" spans="1:14" s="193" customFormat="1" ht="14.4" customHeight="1" thickBot="1" x14ac:dyDescent="0.35">
      <c r="A4" s="405" t="s">
        <v>4</v>
      </c>
      <c r="B4" s="406" t="s">
        <v>5</v>
      </c>
      <c r="C4" s="406" t="s">
        <v>0</v>
      </c>
      <c r="D4" s="406" t="s">
        <v>6</v>
      </c>
      <c r="E4" s="406" t="s">
        <v>7</v>
      </c>
      <c r="F4" s="406" t="s">
        <v>1</v>
      </c>
      <c r="G4" s="406" t="s">
        <v>8</v>
      </c>
      <c r="H4" s="406" t="s">
        <v>9</v>
      </c>
      <c r="I4" s="406" t="s">
        <v>10</v>
      </c>
      <c r="J4" s="407" t="s">
        <v>11</v>
      </c>
      <c r="K4" s="407" t="s">
        <v>12</v>
      </c>
      <c r="L4" s="408" t="s">
        <v>127</v>
      </c>
      <c r="M4" s="408" t="s">
        <v>13</v>
      </c>
      <c r="N4" s="409" t="s">
        <v>138</v>
      </c>
    </row>
    <row r="5" spans="1:14" ht="14.4" customHeight="1" x14ac:dyDescent="0.3">
      <c r="A5" s="412" t="s">
        <v>430</v>
      </c>
      <c r="B5" s="413" t="s">
        <v>431</v>
      </c>
      <c r="C5" s="414" t="s">
        <v>435</v>
      </c>
      <c r="D5" s="415" t="s">
        <v>553</v>
      </c>
      <c r="E5" s="414" t="s">
        <v>440</v>
      </c>
      <c r="F5" s="415" t="s">
        <v>554</v>
      </c>
      <c r="G5" s="414" t="s">
        <v>441</v>
      </c>
      <c r="H5" s="414" t="s">
        <v>442</v>
      </c>
      <c r="I5" s="414" t="s">
        <v>443</v>
      </c>
      <c r="J5" s="414" t="s">
        <v>444</v>
      </c>
      <c r="K5" s="414" t="s">
        <v>445</v>
      </c>
      <c r="L5" s="416">
        <v>89.376249999999956</v>
      </c>
      <c r="M5" s="416">
        <v>2</v>
      </c>
      <c r="N5" s="417">
        <v>178.75249999999991</v>
      </c>
    </row>
    <row r="6" spans="1:14" ht="14.4" customHeight="1" x14ac:dyDescent="0.3">
      <c r="A6" s="418" t="s">
        <v>430</v>
      </c>
      <c r="B6" s="419" t="s">
        <v>431</v>
      </c>
      <c r="C6" s="420" t="s">
        <v>435</v>
      </c>
      <c r="D6" s="421" t="s">
        <v>553</v>
      </c>
      <c r="E6" s="420" t="s">
        <v>440</v>
      </c>
      <c r="F6" s="421" t="s">
        <v>554</v>
      </c>
      <c r="G6" s="420" t="s">
        <v>441</v>
      </c>
      <c r="H6" s="420" t="s">
        <v>446</v>
      </c>
      <c r="I6" s="420" t="s">
        <v>447</v>
      </c>
      <c r="J6" s="420" t="s">
        <v>448</v>
      </c>
      <c r="K6" s="420" t="s">
        <v>449</v>
      </c>
      <c r="L6" s="422">
        <v>21.897378701632046</v>
      </c>
      <c r="M6" s="422">
        <v>35</v>
      </c>
      <c r="N6" s="423">
        <v>766.40825455712161</v>
      </c>
    </row>
    <row r="7" spans="1:14" ht="14.4" customHeight="1" x14ac:dyDescent="0.3">
      <c r="A7" s="418" t="s">
        <v>430</v>
      </c>
      <c r="B7" s="419" t="s">
        <v>431</v>
      </c>
      <c r="C7" s="420" t="s">
        <v>435</v>
      </c>
      <c r="D7" s="421" t="s">
        <v>553</v>
      </c>
      <c r="E7" s="420" t="s">
        <v>440</v>
      </c>
      <c r="F7" s="421" t="s">
        <v>554</v>
      </c>
      <c r="G7" s="420" t="s">
        <v>441</v>
      </c>
      <c r="H7" s="420" t="s">
        <v>450</v>
      </c>
      <c r="I7" s="420" t="s">
        <v>167</v>
      </c>
      <c r="J7" s="420" t="s">
        <v>451</v>
      </c>
      <c r="K7" s="420"/>
      <c r="L7" s="422">
        <v>46.75</v>
      </c>
      <c r="M7" s="422">
        <v>1</v>
      </c>
      <c r="N7" s="423">
        <v>46.75</v>
      </c>
    </row>
    <row r="8" spans="1:14" ht="14.4" customHeight="1" x14ac:dyDescent="0.3">
      <c r="A8" s="418" t="s">
        <v>430</v>
      </c>
      <c r="B8" s="419" t="s">
        <v>431</v>
      </c>
      <c r="C8" s="420" t="s">
        <v>435</v>
      </c>
      <c r="D8" s="421" t="s">
        <v>553</v>
      </c>
      <c r="E8" s="420" t="s">
        <v>440</v>
      </c>
      <c r="F8" s="421" t="s">
        <v>554</v>
      </c>
      <c r="G8" s="420" t="s">
        <v>441</v>
      </c>
      <c r="H8" s="420" t="s">
        <v>452</v>
      </c>
      <c r="I8" s="420" t="s">
        <v>167</v>
      </c>
      <c r="J8" s="420" t="s">
        <v>453</v>
      </c>
      <c r="K8" s="420"/>
      <c r="L8" s="422">
        <v>375.18118231832648</v>
      </c>
      <c r="M8" s="422">
        <v>22</v>
      </c>
      <c r="N8" s="423">
        <v>8253.9860110031823</v>
      </c>
    </row>
    <row r="9" spans="1:14" ht="14.4" customHeight="1" x14ac:dyDescent="0.3">
      <c r="A9" s="418" t="s">
        <v>430</v>
      </c>
      <c r="B9" s="419" t="s">
        <v>431</v>
      </c>
      <c r="C9" s="420" t="s">
        <v>435</v>
      </c>
      <c r="D9" s="421" t="s">
        <v>553</v>
      </c>
      <c r="E9" s="420" t="s">
        <v>440</v>
      </c>
      <c r="F9" s="421" t="s">
        <v>554</v>
      </c>
      <c r="G9" s="420" t="s">
        <v>441</v>
      </c>
      <c r="H9" s="420" t="s">
        <v>454</v>
      </c>
      <c r="I9" s="420" t="s">
        <v>167</v>
      </c>
      <c r="J9" s="420" t="s">
        <v>455</v>
      </c>
      <c r="K9" s="420" t="s">
        <v>456</v>
      </c>
      <c r="L9" s="422">
        <v>33.66040663504409</v>
      </c>
      <c r="M9" s="422">
        <v>1</v>
      </c>
      <c r="N9" s="423">
        <v>33.66040663504409</v>
      </c>
    </row>
    <row r="10" spans="1:14" ht="14.4" customHeight="1" x14ac:dyDescent="0.3">
      <c r="A10" s="418" t="s">
        <v>430</v>
      </c>
      <c r="B10" s="419" t="s">
        <v>431</v>
      </c>
      <c r="C10" s="420" t="s">
        <v>435</v>
      </c>
      <c r="D10" s="421" t="s">
        <v>553</v>
      </c>
      <c r="E10" s="420" t="s">
        <v>440</v>
      </c>
      <c r="F10" s="421" t="s">
        <v>554</v>
      </c>
      <c r="G10" s="420" t="s">
        <v>441</v>
      </c>
      <c r="H10" s="420" t="s">
        <v>457</v>
      </c>
      <c r="I10" s="420" t="s">
        <v>167</v>
      </c>
      <c r="J10" s="420" t="s">
        <v>458</v>
      </c>
      <c r="K10" s="420" t="s">
        <v>459</v>
      </c>
      <c r="L10" s="422">
        <v>842.57189564129908</v>
      </c>
      <c r="M10" s="422">
        <v>1</v>
      </c>
      <c r="N10" s="423">
        <v>842.57189564129908</v>
      </c>
    </row>
    <row r="11" spans="1:14" ht="14.4" customHeight="1" x14ac:dyDescent="0.3">
      <c r="A11" s="418" t="s">
        <v>430</v>
      </c>
      <c r="B11" s="419" t="s">
        <v>431</v>
      </c>
      <c r="C11" s="420" t="s">
        <v>435</v>
      </c>
      <c r="D11" s="421" t="s">
        <v>553</v>
      </c>
      <c r="E11" s="420" t="s">
        <v>440</v>
      </c>
      <c r="F11" s="421" t="s">
        <v>554</v>
      </c>
      <c r="G11" s="420" t="s">
        <v>441</v>
      </c>
      <c r="H11" s="420" t="s">
        <v>460</v>
      </c>
      <c r="I11" s="420" t="s">
        <v>167</v>
      </c>
      <c r="J11" s="420" t="s">
        <v>461</v>
      </c>
      <c r="K11" s="420"/>
      <c r="L11" s="422">
        <v>133.10005898755898</v>
      </c>
      <c r="M11" s="422">
        <v>2</v>
      </c>
      <c r="N11" s="423">
        <v>266.20011797511796</v>
      </c>
    </row>
    <row r="12" spans="1:14" ht="14.4" customHeight="1" x14ac:dyDescent="0.3">
      <c r="A12" s="418" t="s">
        <v>430</v>
      </c>
      <c r="B12" s="419" t="s">
        <v>431</v>
      </c>
      <c r="C12" s="420" t="s">
        <v>435</v>
      </c>
      <c r="D12" s="421" t="s">
        <v>553</v>
      </c>
      <c r="E12" s="420" t="s">
        <v>440</v>
      </c>
      <c r="F12" s="421" t="s">
        <v>554</v>
      </c>
      <c r="G12" s="420" t="s">
        <v>441</v>
      </c>
      <c r="H12" s="420" t="s">
        <v>462</v>
      </c>
      <c r="I12" s="420" t="s">
        <v>463</v>
      </c>
      <c r="J12" s="420" t="s">
        <v>464</v>
      </c>
      <c r="K12" s="420" t="s">
        <v>465</v>
      </c>
      <c r="L12" s="422">
        <v>50.43</v>
      </c>
      <c r="M12" s="422">
        <v>1</v>
      </c>
      <c r="N12" s="423">
        <v>50.43</v>
      </c>
    </row>
    <row r="13" spans="1:14" ht="14.4" customHeight="1" x14ac:dyDescent="0.3">
      <c r="A13" s="418" t="s">
        <v>430</v>
      </c>
      <c r="B13" s="419" t="s">
        <v>431</v>
      </c>
      <c r="C13" s="420" t="s">
        <v>435</v>
      </c>
      <c r="D13" s="421" t="s">
        <v>553</v>
      </c>
      <c r="E13" s="420" t="s">
        <v>440</v>
      </c>
      <c r="F13" s="421" t="s">
        <v>554</v>
      </c>
      <c r="G13" s="420" t="s">
        <v>441</v>
      </c>
      <c r="H13" s="420" t="s">
        <v>466</v>
      </c>
      <c r="I13" s="420" t="s">
        <v>167</v>
      </c>
      <c r="J13" s="420" t="s">
        <v>467</v>
      </c>
      <c r="K13" s="420"/>
      <c r="L13" s="422">
        <v>8.1070035928785931</v>
      </c>
      <c r="M13" s="422">
        <v>300</v>
      </c>
      <c r="N13" s="423">
        <v>2432.1010778635778</v>
      </c>
    </row>
    <row r="14" spans="1:14" ht="14.4" customHeight="1" x14ac:dyDescent="0.3">
      <c r="A14" s="418" t="s">
        <v>430</v>
      </c>
      <c r="B14" s="419" t="s">
        <v>431</v>
      </c>
      <c r="C14" s="420" t="s">
        <v>435</v>
      </c>
      <c r="D14" s="421" t="s">
        <v>553</v>
      </c>
      <c r="E14" s="420" t="s">
        <v>440</v>
      </c>
      <c r="F14" s="421" t="s">
        <v>554</v>
      </c>
      <c r="G14" s="420" t="s">
        <v>441</v>
      </c>
      <c r="H14" s="420" t="s">
        <v>468</v>
      </c>
      <c r="I14" s="420" t="s">
        <v>167</v>
      </c>
      <c r="J14" s="420" t="s">
        <v>469</v>
      </c>
      <c r="K14" s="420" t="s">
        <v>470</v>
      </c>
      <c r="L14" s="422">
        <v>351.42532070144705</v>
      </c>
      <c r="M14" s="422">
        <v>10</v>
      </c>
      <c r="N14" s="423">
        <v>3514.2532070144707</v>
      </c>
    </row>
    <row r="15" spans="1:14" ht="14.4" customHeight="1" x14ac:dyDescent="0.3">
      <c r="A15" s="418" t="s">
        <v>430</v>
      </c>
      <c r="B15" s="419" t="s">
        <v>431</v>
      </c>
      <c r="C15" s="420" t="s">
        <v>435</v>
      </c>
      <c r="D15" s="421" t="s">
        <v>553</v>
      </c>
      <c r="E15" s="420" t="s">
        <v>440</v>
      </c>
      <c r="F15" s="421" t="s">
        <v>554</v>
      </c>
      <c r="G15" s="420" t="s">
        <v>441</v>
      </c>
      <c r="H15" s="420" t="s">
        <v>471</v>
      </c>
      <c r="I15" s="420" t="s">
        <v>167</v>
      </c>
      <c r="J15" s="420" t="s">
        <v>472</v>
      </c>
      <c r="K15" s="420"/>
      <c r="L15" s="422">
        <v>257.14946776706</v>
      </c>
      <c r="M15" s="422">
        <v>9</v>
      </c>
      <c r="N15" s="423">
        <v>2314.3452099035399</v>
      </c>
    </row>
    <row r="16" spans="1:14" ht="14.4" customHeight="1" x14ac:dyDescent="0.3">
      <c r="A16" s="418" t="s">
        <v>430</v>
      </c>
      <c r="B16" s="419" t="s">
        <v>431</v>
      </c>
      <c r="C16" s="420" t="s">
        <v>435</v>
      </c>
      <c r="D16" s="421" t="s">
        <v>553</v>
      </c>
      <c r="E16" s="420" t="s">
        <v>440</v>
      </c>
      <c r="F16" s="421" t="s">
        <v>554</v>
      </c>
      <c r="G16" s="420" t="s">
        <v>441</v>
      </c>
      <c r="H16" s="420" t="s">
        <v>473</v>
      </c>
      <c r="I16" s="420" t="s">
        <v>473</v>
      </c>
      <c r="J16" s="420" t="s">
        <v>474</v>
      </c>
      <c r="K16" s="420" t="s">
        <v>475</v>
      </c>
      <c r="L16" s="422">
        <v>66.849999999999994</v>
      </c>
      <c r="M16" s="422">
        <v>1</v>
      </c>
      <c r="N16" s="423">
        <v>66.849999999999994</v>
      </c>
    </row>
    <row r="17" spans="1:14" ht="14.4" customHeight="1" x14ac:dyDescent="0.3">
      <c r="A17" s="418" t="s">
        <v>430</v>
      </c>
      <c r="B17" s="419" t="s">
        <v>431</v>
      </c>
      <c r="C17" s="420" t="s">
        <v>435</v>
      </c>
      <c r="D17" s="421" t="s">
        <v>553</v>
      </c>
      <c r="E17" s="420" t="s">
        <v>476</v>
      </c>
      <c r="F17" s="421" t="s">
        <v>555</v>
      </c>
      <c r="G17" s="420"/>
      <c r="H17" s="420" t="s">
        <v>477</v>
      </c>
      <c r="I17" s="420" t="s">
        <v>478</v>
      </c>
      <c r="J17" s="420" t="s">
        <v>479</v>
      </c>
      <c r="K17" s="420" t="s">
        <v>480</v>
      </c>
      <c r="L17" s="422">
        <v>46.14</v>
      </c>
      <c r="M17" s="422">
        <v>1</v>
      </c>
      <c r="N17" s="423">
        <v>46.14</v>
      </c>
    </row>
    <row r="18" spans="1:14" ht="14.4" customHeight="1" x14ac:dyDescent="0.3">
      <c r="A18" s="418" t="s">
        <v>430</v>
      </c>
      <c r="B18" s="419" t="s">
        <v>431</v>
      </c>
      <c r="C18" s="420" t="s">
        <v>435</v>
      </c>
      <c r="D18" s="421" t="s">
        <v>553</v>
      </c>
      <c r="E18" s="420" t="s">
        <v>476</v>
      </c>
      <c r="F18" s="421" t="s">
        <v>555</v>
      </c>
      <c r="G18" s="420" t="s">
        <v>441</v>
      </c>
      <c r="H18" s="420" t="s">
        <v>481</v>
      </c>
      <c r="I18" s="420" t="s">
        <v>481</v>
      </c>
      <c r="J18" s="420" t="s">
        <v>482</v>
      </c>
      <c r="K18" s="420" t="s">
        <v>483</v>
      </c>
      <c r="L18" s="422">
        <v>72.839999999999989</v>
      </c>
      <c r="M18" s="422">
        <v>1</v>
      </c>
      <c r="N18" s="423">
        <v>72.839999999999989</v>
      </c>
    </row>
    <row r="19" spans="1:14" ht="14.4" customHeight="1" x14ac:dyDescent="0.3">
      <c r="A19" s="418" t="s">
        <v>430</v>
      </c>
      <c r="B19" s="419" t="s">
        <v>431</v>
      </c>
      <c r="C19" s="420" t="s">
        <v>435</v>
      </c>
      <c r="D19" s="421" t="s">
        <v>553</v>
      </c>
      <c r="E19" s="420" t="s">
        <v>476</v>
      </c>
      <c r="F19" s="421" t="s">
        <v>555</v>
      </c>
      <c r="G19" s="420" t="s">
        <v>441</v>
      </c>
      <c r="H19" s="420" t="s">
        <v>484</v>
      </c>
      <c r="I19" s="420" t="s">
        <v>485</v>
      </c>
      <c r="J19" s="420" t="s">
        <v>486</v>
      </c>
      <c r="K19" s="420" t="s">
        <v>487</v>
      </c>
      <c r="L19" s="422">
        <v>26.800000000000008</v>
      </c>
      <c r="M19" s="422">
        <v>1</v>
      </c>
      <c r="N19" s="423">
        <v>26.800000000000008</v>
      </c>
    </row>
    <row r="20" spans="1:14" ht="14.4" customHeight="1" x14ac:dyDescent="0.3">
      <c r="A20" s="418" t="s">
        <v>430</v>
      </c>
      <c r="B20" s="419" t="s">
        <v>431</v>
      </c>
      <c r="C20" s="420" t="s">
        <v>435</v>
      </c>
      <c r="D20" s="421" t="s">
        <v>553</v>
      </c>
      <c r="E20" s="420" t="s">
        <v>476</v>
      </c>
      <c r="F20" s="421" t="s">
        <v>555</v>
      </c>
      <c r="G20" s="420" t="s">
        <v>441</v>
      </c>
      <c r="H20" s="420" t="s">
        <v>488</v>
      </c>
      <c r="I20" s="420" t="s">
        <v>489</v>
      </c>
      <c r="J20" s="420" t="s">
        <v>490</v>
      </c>
      <c r="K20" s="420" t="s">
        <v>491</v>
      </c>
      <c r="L20" s="422">
        <v>117.59000000000003</v>
      </c>
      <c r="M20" s="422">
        <v>1</v>
      </c>
      <c r="N20" s="423">
        <v>117.59000000000003</v>
      </c>
    </row>
    <row r="21" spans="1:14" ht="14.4" customHeight="1" x14ac:dyDescent="0.3">
      <c r="A21" s="418" t="s">
        <v>430</v>
      </c>
      <c r="B21" s="419" t="s">
        <v>431</v>
      </c>
      <c r="C21" s="420" t="s">
        <v>435</v>
      </c>
      <c r="D21" s="421" t="s">
        <v>553</v>
      </c>
      <c r="E21" s="420" t="s">
        <v>476</v>
      </c>
      <c r="F21" s="421" t="s">
        <v>555</v>
      </c>
      <c r="G21" s="420" t="s">
        <v>441</v>
      </c>
      <c r="H21" s="420" t="s">
        <v>492</v>
      </c>
      <c r="I21" s="420" t="s">
        <v>493</v>
      </c>
      <c r="J21" s="420" t="s">
        <v>494</v>
      </c>
      <c r="K21" s="420" t="s">
        <v>495</v>
      </c>
      <c r="L21" s="422">
        <v>33.409999999999997</v>
      </c>
      <c r="M21" s="422">
        <v>2</v>
      </c>
      <c r="N21" s="423">
        <v>66.819999999999993</v>
      </c>
    </row>
    <row r="22" spans="1:14" ht="14.4" customHeight="1" x14ac:dyDescent="0.3">
      <c r="A22" s="418" t="s">
        <v>430</v>
      </c>
      <c r="B22" s="419" t="s">
        <v>431</v>
      </c>
      <c r="C22" s="420" t="s">
        <v>435</v>
      </c>
      <c r="D22" s="421" t="s">
        <v>553</v>
      </c>
      <c r="E22" s="420" t="s">
        <v>476</v>
      </c>
      <c r="F22" s="421" t="s">
        <v>555</v>
      </c>
      <c r="G22" s="420" t="s">
        <v>441</v>
      </c>
      <c r="H22" s="420" t="s">
        <v>496</v>
      </c>
      <c r="I22" s="420" t="s">
        <v>496</v>
      </c>
      <c r="J22" s="420" t="s">
        <v>497</v>
      </c>
      <c r="K22" s="420" t="s">
        <v>498</v>
      </c>
      <c r="L22" s="422">
        <v>610.95000000000005</v>
      </c>
      <c r="M22" s="422">
        <v>0.1</v>
      </c>
      <c r="N22" s="423">
        <v>61.095000000000006</v>
      </c>
    </row>
    <row r="23" spans="1:14" ht="14.4" customHeight="1" x14ac:dyDescent="0.3">
      <c r="A23" s="418" t="s">
        <v>430</v>
      </c>
      <c r="B23" s="419" t="s">
        <v>431</v>
      </c>
      <c r="C23" s="420" t="s">
        <v>435</v>
      </c>
      <c r="D23" s="421" t="s">
        <v>553</v>
      </c>
      <c r="E23" s="420" t="s">
        <v>476</v>
      </c>
      <c r="F23" s="421" t="s">
        <v>555</v>
      </c>
      <c r="G23" s="420" t="s">
        <v>441</v>
      </c>
      <c r="H23" s="420" t="s">
        <v>499</v>
      </c>
      <c r="I23" s="420" t="s">
        <v>500</v>
      </c>
      <c r="J23" s="420" t="s">
        <v>501</v>
      </c>
      <c r="K23" s="420" t="s">
        <v>502</v>
      </c>
      <c r="L23" s="422">
        <v>2760.08</v>
      </c>
      <c r="M23" s="422">
        <v>0.19999999999999987</v>
      </c>
      <c r="N23" s="423">
        <v>552.01599999999962</v>
      </c>
    </row>
    <row r="24" spans="1:14" ht="14.4" customHeight="1" x14ac:dyDescent="0.3">
      <c r="A24" s="418" t="s">
        <v>430</v>
      </c>
      <c r="B24" s="419" t="s">
        <v>431</v>
      </c>
      <c r="C24" s="420" t="s">
        <v>435</v>
      </c>
      <c r="D24" s="421" t="s">
        <v>553</v>
      </c>
      <c r="E24" s="420" t="s">
        <v>476</v>
      </c>
      <c r="F24" s="421" t="s">
        <v>555</v>
      </c>
      <c r="G24" s="420" t="s">
        <v>441</v>
      </c>
      <c r="H24" s="420" t="s">
        <v>503</v>
      </c>
      <c r="I24" s="420" t="s">
        <v>504</v>
      </c>
      <c r="J24" s="420" t="s">
        <v>505</v>
      </c>
      <c r="K24" s="420" t="s">
        <v>506</v>
      </c>
      <c r="L24" s="422">
        <v>49.45</v>
      </c>
      <c r="M24" s="422">
        <v>2</v>
      </c>
      <c r="N24" s="423">
        <v>98.9</v>
      </c>
    </row>
    <row r="25" spans="1:14" ht="14.4" customHeight="1" x14ac:dyDescent="0.3">
      <c r="A25" s="418" t="s">
        <v>430</v>
      </c>
      <c r="B25" s="419" t="s">
        <v>431</v>
      </c>
      <c r="C25" s="420" t="s">
        <v>435</v>
      </c>
      <c r="D25" s="421" t="s">
        <v>553</v>
      </c>
      <c r="E25" s="420" t="s">
        <v>476</v>
      </c>
      <c r="F25" s="421" t="s">
        <v>555</v>
      </c>
      <c r="G25" s="420" t="s">
        <v>441</v>
      </c>
      <c r="H25" s="420" t="s">
        <v>507</v>
      </c>
      <c r="I25" s="420" t="s">
        <v>508</v>
      </c>
      <c r="J25" s="420" t="s">
        <v>509</v>
      </c>
      <c r="K25" s="420" t="s">
        <v>510</v>
      </c>
      <c r="L25" s="422">
        <v>115.30999999999999</v>
      </c>
      <c r="M25" s="422">
        <v>1</v>
      </c>
      <c r="N25" s="423">
        <v>115.30999999999999</v>
      </c>
    </row>
    <row r="26" spans="1:14" ht="14.4" customHeight="1" x14ac:dyDescent="0.3">
      <c r="A26" s="418" t="s">
        <v>430</v>
      </c>
      <c r="B26" s="419" t="s">
        <v>431</v>
      </c>
      <c r="C26" s="420" t="s">
        <v>435</v>
      </c>
      <c r="D26" s="421" t="s">
        <v>553</v>
      </c>
      <c r="E26" s="420" t="s">
        <v>476</v>
      </c>
      <c r="F26" s="421" t="s">
        <v>555</v>
      </c>
      <c r="G26" s="420" t="s">
        <v>441</v>
      </c>
      <c r="H26" s="420" t="s">
        <v>511</v>
      </c>
      <c r="I26" s="420" t="s">
        <v>512</v>
      </c>
      <c r="J26" s="420" t="s">
        <v>513</v>
      </c>
      <c r="K26" s="420" t="s">
        <v>514</v>
      </c>
      <c r="L26" s="422">
        <v>84.53000000000003</v>
      </c>
      <c r="M26" s="422">
        <v>1</v>
      </c>
      <c r="N26" s="423">
        <v>84.53000000000003</v>
      </c>
    </row>
    <row r="27" spans="1:14" ht="14.4" customHeight="1" x14ac:dyDescent="0.3">
      <c r="A27" s="418" t="s">
        <v>430</v>
      </c>
      <c r="B27" s="419" t="s">
        <v>431</v>
      </c>
      <c r="C27" s="420" t="s">
        <v>435</v>
      </c>
      <c r="D27" s="421" t="s">
        <v>553</v>
      </c>
      <c r="E27" s="420" t="s">
        <v>476</v>
      </c>
      <c r="F27" s="421" t="s">
        <v>555</v>
      </c>
      <c r="G27" s="420" t="s">
        <v>441</v>
      </c>
      <c r="H27" s="420" t="s">
        <v>515</v>
      </c>
      <c r="I27" s="420" t="s">
        <v>515</v>
      </c>
      <c r="J27" s="420" t="s">
        <v>516</v>
      </c>
      <c r="K27" s="420" t="s">
        <v>517</v>
      </c>
      <c r="L27" s="422">
        <v>1079.105</v>
      </c>
      <c r="M27" s="422">
        <v>1</v>
      </c>
      <c r="N27" s="423">
        <v>1079.105</v>
      </c>
    </row>
    <row r="28" spans="1:14" ht="14.4" customHeight="1" x14ac:dyDescent="0.3">
      <c r="A28" s="418" t="s">
        <v>430</v>
      </c>
      <c r="B28" s="419" t="s">
        <v>431</v>
      </c>
      <c r="C28" s="420" t="s">
        <v>435</v>
      </c>
      <c r="D28" s="421" t="s">
        <v>553</v>
      </c>
      <c r="E28" s="420" t="s">
        <v>476</v>
      </c>
      <c r="F28" s="421" t="s">
        <v>555</v>
      </c>
      <c r="G28" s="420" t="s">
        <v>441</v>
      </c>
      <c r="H28" s="420" t="s">
        <v>518</v>
      </c>
      <c r="I28" s="420" t="s">
        <v>519</v>
      </c>
      <c r="J28" s="420" t="s">
        <v>520</v>
      </c>
      <c r="K28" s="420" t="s">
        <v>521</v>
      </c>
      <c r="L28" s="422">
        <v>59.009797922357322</v>
      </c>
      <c r="M28" s="422">
        <v>1</v>
      </c>
      <c r="N28" s="423">
        <v>59.009797922357322</v>
      </c>
    </row>
    <row r="29" spans="1:14" ht="14.4" customHeight="1" x14ac:dyDescent="0.3">
      <c r="A29" s="418" t="s">
        <v>430</v>
      </c>
      <c r="B29" s="419" t="s">
        <v>431</v>
      </c>
      <c r="C29" s="420" t="s">
        <v>435</v>
      </c>
      <c r="D29" s="421" t="s">
        <v>553</v>
      </c>
      <c r="E29" s="420" t="s">
        <v>476</v>
      </c>
      <c r="F29" s="421" t="s">
        <v>555</v>
      </c>
      <c r="G29" s="420" t="s">
        <v>441</v>
      </c>
      <c r="H29" s="420" t="s">
        <v>522</v>
      </c>
      <c r="I29" s="420" t="s">
        <v>522</v>
      </c>
      <c r="J29" s="420" t="s">
        <v>523</v>
      </c>
      <c r="K29" s="420" t="s">
        <v>524</v>
      </c>
      <c r="L29" s="422">
        <v>12339.57</v>
      </c>
      <c r="M29" s="422">
        <v>0.1</v>
      </c>
      <c r="N29" s="423">
        <v>1233.9570000000001</v>
      </c>
    </row>
    <row r="30" spans="1:14" ht="14.4" customHeight="1" x14ac:dyDescent="0.3">
      <c r="A30" s="418" t="s">
        <v>430</v>
      </c>
      <c r="B30" s="419" t="s">
        <v>431</v>
      </c>
      <c r="C30" s="420" t="s">
        <v>435</v>
      </c>
      <c r="D30" s="421" t="s">
        <v>553</v>
      </c>
      <c r="E30" s="420" t="s">
        <v>476</v>
      </c>
      <c r="F30" s="421" t="s">
        <v>555</v>
      </c>
      <c r="G30" s="420" t="s">
        <v>441</v>
      </c>
      <c r="H30" s="420" t="s">
        <v>525</v>
      </c>
      <c r="I30" s="420" t="s">
        <v>525</v>
      </c>
      <c r="J30" s="420" t="s">
        <v>526</v>
      </c>
      <c r="K30" s="420" t="s">
        <v>527</v>
      </c>
      <c r="L30" s="422">
        <v>11261.389999999998</v>
      </c>
      <c r="M30" s="422">
        <v>0.1</v>
      </c>
      <c r="N30" s="423">
        <v>1126.1389999999999</v>
      </c>
    </row>
    <row r="31" spans="1:14" ht="14.4" customHeight="1" x14ac:dyDescent="0.3">
      <c r="A31" s="418" t="s">
        <v>430</v>
      </c>
      <c r="B31" s="419" t="s">
        <v>431</v>
      </c>
      <c r="C31" s="420" t="s">
        <v>435</v>
      </c>
      <c r="D31" s="421" t="s">
        <v>553</v>
      </c>
      <c r="E31" s="420" t="s">
        <v>476</v>
      </c>
      <c r="F31" s="421" t="s">
        <v>555</v>
      </c>
      <c r="G31" s="420" t="s">
        <v>528</v>
      </c>
      <c r="H31" s="420" t="s">
        <v>529</v>
      </c>
      <c r="I31" s="420" t="s">
        <v>530</v>
      </c>
      <c r="J31" s="420" t="s">
        <v>531</v>
      </c>
      <c r="K31" s="420" t="s">
        <v>532</v>
      </c>
      <c r="L31" s="422">
        <v>75.22</v>
      </c>
      <c r="M31" s="422">
        <v>1</v>
      </c>
      <c r="N31" s="423">
        <v>75.22</v>
      </c>
    </row>
    <row r="32" spans="1:14" ht="14.4" customHeight="1" x14ac:dyDescent="0.3">
      <c r="A32" s="418" t="s">
        <v>430</v>
      </c>
      <c r="B32" s="419" t="s">
        <v>431</v>
      </c>
      <c r="C32" s="420" t="s">
        <v>435</v>
      </c>
      <c r="D32" s="421" t="s">
        <v>553</v>
      </c>
      <c r="E32" s="420" t="s">
        <v>476</v>
      </c>
      <c r="F32" s="421" t="s">
        <v>555</v>
      </c>
      <c r="G32" s="420" t="s">
        <v>528</v>
      </c>
      <c r="H32" s="420" t="s">
        <v>533</v>
      </c>
      <c r="I32" s="420" t="s">
        <v>534</v>
      </c>
      <c r="J32" s="420" t="s">
        <v>535</v>
      </c>
      <c r="K32" s="420" t="s">
        <v>536</v>
      </c>
      <c r="L32" s="422">
        <v>154.054</v>
      </c>
      <c r="M32" s="422">
        <v>1</v>
      </c>
      <c r="N32" s="423">
        <v>154.054</v>
      </c>
    </row>
    <row r="33" spans="1:14" ht="14.4" customHeight="1" x14ac:dyDescent="0.3">
      <c r="A33" s="418" t="s">
        <v>430</v>
      </c>
      <c r="B33" s="419" t="s">
        <v>431</v>
      </c>
      <c r="C33" s="420" t="s">
        <v>435</v>
      </c>
      <c r="D33" s="421" t="s">
        <v>553</v>
      </c>
      <c r="E33" s="420" t="s">
        <v>476</v>
      </c>
      <c r="F33" s="421" t="s">
        <v>555</v>
      </c>
      <c r="G33" s="420" t="s">
        <v>528</v>
      </c>
      <c r="H33" s="420" t="s">
        <v>537</v>
      </c>
      <c r="I33" s="420" t="s">
        <v>538</v>
      </c>
      <c r="J33" s="420" t="s">
        <v>539</v>
      </c>
      <c r="K33" s="420" t="s">
        <v>540</v>
      </c>
      <c r="L33" s="422">
        <v>12592.49</v>
      </c>
      <c r="M33" s="422">
        <v>1</v>
      </c>
      <c r="N33" s="423">
        <v>12592.49</v>
      </c>
    </row>
    <row r="34" spans="1:14" ht="14.4" customHeight="1" x14ac:dyDescent="0.3">
      <c r="A34" s="418" t="s">
        <v>430</v>
      </c>
      <c r="B34" s="419" t="s">
        <v>431</v>
      </c>
      <c r="C34" s="420" t="s">
        <v>435</v>
      </c>
      <c r="D34" s="421" t="s">
        <v>553</v>
      </c>
      <c r="E34" s="420" t="s">
        <v>476</v>
      </c>
      <c r="F34" s="421" t="s">
        <v>555</v>
      </c>
      <c r="G34" s="420" t="s">
        <v>528</v>
      </c>
      <c r="H34" s="420" t="s">
        <v>541</v>
      </c>
      <c r="I34" s="420" t="s">
        <v>542</v>
      </c>
      <c r="J34" s="420" t="s">
        <v>543</v>
      </c>
      <c r="K34" s="420" t="s">
        <v>544</v>
      </c>
      <c r="L34" s="422">
        <v>106.1</v>
      </c>
      <c r="M34" s="422">
        <v>1</v>
      </c>
      <c r="N34" s="423">
        <v>106.1</v>
      </c>
    </row>
    <row r="35" spans="1:14" ht="14.4" customHeight="1" x14ac:dyDescent="0.3">
      <c r="A35" s="418" t="s">
        <v>430</v>
      </c>
      <c r="B35" s="419" t="s">
        <v>431</v>
      </c>
      <c r="C35" s="420" t="s">
        <v>435</v>
      </c>
      <c r="D35" s="421" t="s">
        <v>553</v>
      </c>
      <c r="E35" s="420" t="s">
        <v>476</v>
      </c>
      <c r="F35" s="421" t="s">
        <v>555</v>
      </c>
      <c r="G35" s="420" t="s">
        <v>528</v>
      </c>
      <c r="H35" s="420" t="s">
        <v>545</v>
      </c>
      <c r="I35" s="420" t="s">
        <v>546</v>
      </c>
      <c r="J35" s="420" t="s">
        <v>547</v>
      </c>
      <c r="K35" s="420" t="s">
        <v>548</v>
      </c>
      <c r="L35" s="422">
        <v>448.88499999999999</v>
      </c>
      <c r="M35" s="422">
        <v>4</v>
      </c>
      <c r="N35" s="423">
        <v>1795.54</v>
      </c>
    </row>
    <row r="36" spans="1:14" ht="14.4" customHeight="1" thickBot="1" x14ac:dyDescent="0.35">
      <c r="A36" s="424" t="s">
        <v>430</v>
      </c>
      <c r="B36" s="425" t="s">
        <v>431</v>
      </c>
      <c r="C36" s="426" t="s">
        <v>435</v>
      </c>
      <c r="D36" s="427" t="s">
        <v>553</v>
      </c>
      <c r="E36" s="426" t="s">
        <v>476</v>
      </c>
      <c r="F36" s="427" t="s">
        <v>555</v>
      </c>
      <c r="G36" s="426" t="s">
        <v>528</v>
      </c>
      <c r="H36" s="426" t="s">
        <v>549</v>
      </c>
      <c r="I36" s="426" t="s">
        <v>550</v>
      </c>
      <c r="J36" s="426" t="s">
        <v>551</v>
      </c>
      <c r="K36" s="426" t="s">
        <v>552</v>
      </c>
      <c r="L36" s="428">
        <v>70.73</v>
      </c>
      <c r="M36" s="428">
        <v>1</v>
      </c>
      <c r="N36" s="429">
        <v>70.73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2" customWidth="1"/>
    <col min="3" max="3" width="5.5546875" style="195" customWidth="1"/>
    <col min="4" max="4" width="10" style="192" customWidth="1"/>
    <col min="5" max="5" width="5.5546875" style="195" customWidth="1"/>
    <col min="6" max="6" width="10" style="192" customWidth="1"/>
    <col min="7" max="16384" width="8.88671875" style="116"/>
  </cols>
  <sheetData>
    <row r="1" spans="1:6" ht="37.200000000000003" customHeight="1" thickBot="1" x14ac:dyDescent="0.4">
      <c r="A1" s="335" t="s">
        <v>144</v>
      </c>
      <c r="B1" s="336"/>
      <c r="C1" s="336"/>
      <c r="D1" s="336"/>
      <c r="E1" s="336"/>
      <c r="F1" s="336"/>
    </row>
    <row r="2" spans="1:6" ht="14.4" customHeight="1" thickBot="1" x14ac:dyDescent="0.35">
      <c r="A2" s="215" t="s">
        <v>255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37" t="s">
        <v>116</v>
      </c>
      <c r="C3" s="338"/>
      <c r="D3" s="339" t="s">
        <v>115</v>
      </c>
      <c r="E3" s="338"/>
      <c r="F3" s="72" t="s">
        <v>3</v>
      </c>
    </row>
    <row r="4" spans="1:6" ht="14.4" customHeight="1" thickBot="1" x14ac:dyDescent="0.35">
      <c r="A4" s="430" t="s">
        <v>128</v>
      </c>
      <c r="B4" s="431" t="s">
        <v>14</v>
      </c>
      <c r="C4" s="432" t="s">
        <v>2</v>
      </c>
      <c r="D4" s="431" t="s">
        <v>14</v>
      </c>
      <c r="E4" s="432" t="s">
        <v>2</v>
      </c>
      <c r="F4" s="433" t="s">
        <v>14</v>
      </c>
    </row>
    <row r="5" spans="1:6" ht="14.4" customHeight="1" thickBot="1" x14ac:dyDescent="0.35">
      <c r="A5" s="441" t="s">
        <v>556</v>
      </c>
      <c r="B5" s="410">
        <v>46.14</v>
      </c>
      <c r="C5" s="434">
        <v>3.0553450935699045E-3</v>
      </c>
      <c r="D5" s="410">
        <v>15055.263797922358</v>
      </c>
      <c r="E5" s="434">
        <v>0.99694465490643014</v>
      </c>
      <c r="F5" s="411">
        <v>15101.403797922358</v>
      </c>
    </row>
    <row r="6" spans="1:6" ht="14.4" customHeight="1" thickBot="1" x14ac:dyDescent="0.35">
      <c r="A6" s="437" t="s">
        <v>3</v>
      </c>
      <c r="B6" s="438">
        <v>46.14</v>
      </c>
      <c r="C6" s="439">
        <v>3.0553450935699045E-3</v>
      </c>
      <c r="D6" s="438">
        <v>15055.263797922358</v>
      </c>
      <c r="E6" s="439">
        <v>0.99694465490643014</v>
      </c>
      <c r="F6" s="440">
        <v>15101.403797922358</v>
      </c>
    </row>
    <row r="7" spans="1:6" ht="14.4" customHeight="1" thickBot="1" x14ac:dyDescent="0.35"/>
    <row r="8" spans="1:6" ht="14.4" customHeight="1" x14ac:dyDescent="0.3">
      <c r="A8" s="447" t="s">
        <v>557</v>
      </c>
      <c r="B8" s="416">
        <v>46.14</v>
      </c>
      <c r="C8" s="435">
        <v>1</v>
      </c>
      <c r="D8" s="416"/>
      <c r="E8" s="435">
        <v>0</v>
      </c>
      <c r="F8" s="417">
        <v>46.14</v>
      </c>
    </row>
    <row r="9" spans="1:6" ht="14.4" customHeight="1" x14ac:dyDescent="0.3">
      <c r="A9" s="448" t="s">
        <v>558</v>
      </c>
      <c r="B9" s="422"/>
      <c r="C9" s="443">
        <v>0</v>
      </c>
      <c r="D9" s="422">
        <v>154.054</v>
      </c>
      <c r="E9" s="443">
        <v>1</v>
      </c>
      <c r="F9" s="423">
        <v>154.054</v>
      </c>
    </row>
    <row r="10" spans="1:6" ht="14.4" customHeight="1" x14ac:dyDescent="0.3">
      <c r="A10" s="448" t="s">
        <v>559</v>
      </c>
      <c r="B10" s="422"/>
      <c r="C10" s="443">
        <v>0</v>
      </c>
      <c r="D10" s="422">
        <v>70.73</v>
      </c>
      <c r="E10" s="443">
        <v>1</v>
      </c>
      <c r="F10" s="423">
        <v>70.73</v>
      </c>
    </row>
    <row r="11" spans="1:6" ht="14.4" customHeight="1" x14ac:dyDescent="0.3">
      <c r="A11" s="448" t="s">
        <v>560</v>
      </c>
      <c r="B11" s="422"/>
      <c r="C11" s="443">
        <v>0</v>
      </c>
      <c r="D11" s="422">
        <v>106.1</v>
      </c>
      <c r="E11" s="443">
        <v>1</v>
      </c>
      <c r="F11" s="423">
        <v>106.1</v>
      </c>
    </row>
    <row r="12" spans="1:6" ht="14.4" customHeight="1" x14ac:dyDescent="0.3">
      <c r="A12" s="448" t="s">
        <v>561</v>
      </c>
      <c r="B12" s="422"/>
      <c r="C12" s="443">
        <v>0</v>
      </c>
      <c r="D12" s="422">
        <v>261.1297979223574</v>
      </c>
      <c r="E12" s="443">
        <v>1</v>
      </c>
      <c r="F12" s="423">
        <v>261.1297979223574</v>
      </c>
    </row>
    <row r="13" spans="1:6" ht="14.4" customHeight="1" x14ac:dyDescent="0.3">
      <c r="A13" s="448" t="s">
        <v>562</v>
      </c>
      <c r="B13" s="422"/>
      <c r="C13" s="443">
        <v>0</v>
      </c>
      <c r="D13" s="422">
        <v>12592.49</v>
      </c>
      <c r="E13" s="443">
        <v>1</v>
      </c>
      <c r="F13" s="423">
        <v>12592.49</v>
      </c>
    </row>
    <row r="14" spans="1:6" ht="14.4" customHeight="1" x14ac:dyDescent="0.3">
      <c r="A14" s="448" t="s">
        <v>563</v>
      </c>
      <c r="B14" s="422"/>
      <c r="C14" s="443">
        <v>0</v>
      </c>
      <c r="D14" s="422">
        <v>1795.54</v>
      </c>
      <c r="E14" s="443">
        <v>1</v>
      </c>
      <c r="F14" s="423">
        <v>1795.54</v>
      </c>
    </row>
    <row r="15" spans="1:6" ht="14.4" customHeight="1" thickBot="1" x14ac:dyDescent="0.35">
      <c r="A15" s="449" t="s">
        <v>564</v>
      </c>
      <c r="B15" s="444"/>
      <c r="C15" s="445">
        <v>0</v>
      </c>
      <c r="D15" s="444">
        <v>75.22</v>
      </c>
      <c r="E15" s="445">
        <v>1</v>
      </c>
      <c r="F15" s="446">
        <v>75.22</v>
      </c>
    </row>
    <row r="16" spans="1:6" ht="14.4" customHeight="1" thickBot="1" x14ac:dyDescent="0.35">
      <c r="A16" s="437" t="s">
        <v>3</v>
      </c>
      <c r="B16" s="438">
        <v>46.14</v>
      </c>
      <c r="C16" s="439">
        <v>3.0553450935699045E-3</v>
      </c>
      <c r="D16" s="438">
        <v>15055.263797922358</v>
      </c>
      <c r="E16" s="439">
        <v>0.99694465490643014</v>
      </c>
      <c r="F16" s="440">
        <v>15101.403797922358</v>
      </c>
    </row>
  </sheetData>
  <mergeCells count="3">
    <mergeCell ref="A1:F1"/>
    <mergeCell ref="B3:C3"/>
    <mergeCell ref="D3:E3"/>
  </mergeCells>
  <conditionalFormatting sqref="C5:C1048576">
    <cfRule type="cellIs" dxfId="2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2014-08-20T09:59:19Z</dcterms:modified>
</cp:coreProperties>
</file>