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_xlnm._FilterDatabase" localSheetId="19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9" i="414" l="1"/>
  <c r="A8" i="414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D18" i="419" s="1"/>
  <c r="AC16" i="419"/>
  <c r="AB16" i="419"/>
  <c r="AB18" i="419" s="1"/>
  <c r="AA16" i="419"/>
  <c r="Z16" i="419"/>
  <c r="Z18" i="419" s="1"/>
  <c r="Y16" i="419"/>
  <c r="X16" i="419"/>
  <c r="X18" i="419" s="1"/>
  <c r="W16" i="419"/>
  <c r="V16" i="419"/>
  <c r="U16" i="419"/>
  <c r="T16" i="419"/>
  <c r="T18" i="419" s="1"/>
  <c r="S16" i="419"/>
  <c r="R16" i="419"/>
  <c r="R18" i="419" s="1"/>
  <c r="Q16" i="419"/>
  <c r="P16" i="419"/>
  <c r="P18" i="419" s="1"/>
  <c r="O16" i="419"/>
  <c r="N16" i="419"/>
  <c r="N18" i="419" s="1"/>
  <c r="M16" i="419"/>
  <c r="L16" i="419"/>
  <c r="L18" i="419" s="1"/>
  <c r="K16" i="419"/>
  <c r="J16" i="419"/>
  <c r="J18" i="419" s="1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9" i="414"/>
  <c r="A18" i="414"/>
  <c r="A13" i="414"/>
  <c r="A14" i="414"/>
  <c r="A4" i="414"/>
  <c r="A6" i="339" l="1"/>
  <c r="A5" i="339"/>
  <c r="D4" i="414"/>
  <c r="C17" i="414"/>
  <c r="C14" i="414"/>
  <c r="D17" i="414"/>
  <c r="D14" i="414"/>
  <c r="D8" i="414" l="1"/>
  <c r="C13" i="414" l="1"/>
  <c r="C7" i="414"/>
  <c r="E19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H3" i="387"/>
  <c r="G3" i="387"/>
  <c r="F3" i="387"/>
  <c r="N3" i="220"/>
  <c r="L3" i="220" s="1"/>
  <c r="C20" i="414"/>
  <c r="D20" i="414"/>
  <c r="Q3" i="377" l="1"/>
  <c r="F13" i="339"/>
  <c r="E13" i="339"/>
  <c r="E15" i="339" s="1"/>
  <c r="H12" i="339"/>
  <c r="G12" i="339"/>
  <c r="A4" i="383"/>
  <c r="A25" i="383"/>
  <c r="A2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<sst xmlns="http://schemas.openxmlformats.org/spreadsheetml/2006/main" count="8885" uniqueCount="1682">
  <si>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</si>
  <si>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</si>
  <si>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</si>
  <si>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</si>
  <si>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</si>
  <si>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</si>
  <si>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</si>
  <si>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</si>
  <si>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</si>
  <si>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</si>
  <si>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</si>
  <si>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</si>
  <si>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</si>
  <si>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</si>
  <si>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</si>
  <si>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</si>
  <si>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</si>
  <si>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</si>
  <si>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</si>
  <si>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</si>
  <si>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</si>
  <si>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</si>
  <si>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</si>
  <si>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</si>
  <si>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</si>
  <si>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</si>
  <si>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</si>
  <si>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</si>
  <si>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</si>
  <si>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</si>
  <si>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</si>
  <si>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</si>
  <si>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</si>
  <si>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</si>
  <si>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</si>
  <si>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</si>
  <si>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</si>
  <si>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</si>
  <si>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</si>
  <si>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</si>
  <si>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</si>
  <si>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</si>
  <si>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</si>
  <si>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</si>
  <si>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</si>
  <si>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</si>
  <si>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</si>
  <si>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</si>
  <si>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</si>
  <si>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</si>
  <si>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</si>
  <si>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</si>
  <si>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</si>
  <si>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</si>
  <si>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</si>
  <si>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</si>
  <si>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</si>
  <si>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</si>
  <si>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</si>
  <si>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</si>
  <si>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</si>
  <si>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</si>
  <si>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</si>
  <si>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</si>
  <si>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</si>
  <si>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</si>
  <si>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</si>
  <si>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</si>
  <si>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</si>
  <si>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</si>
  <si>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</si>
  <si>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</si>
  <si>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</si>
  <si>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</si>
  <si>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</si>
  <si>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</si>
  <si>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</si>
  <si>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</si>
  <si>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</si>
  <si>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</si>
  <si>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</si>
  <si>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</si>
  <si>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</si>
  <si>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</si>
  <si>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</si>
  <si>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</si>
  <si>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</si>
  <si>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</si>
  <si>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</si>
  <si>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</si>
  <si>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</si>
  <si>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</si>
  <si>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</si>
  <si>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</si>
  <si>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</si>
  <si>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</si>
  <si>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</si>
  <si>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</si>
  <si>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</si>
  <si>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</si>
  <si>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</si>
  <si>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</si>
  <si>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</si>
  <si>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</si>
  <si>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</si>
  <si>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</si>
  <si>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</si>
  <si>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</si>
  <si>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</si>
  <si>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</si>
  <si>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</si>
  <si>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</si>
  <si>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</si>
  <si>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</si>
  <si>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</si>
  <si>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</si>
  <si>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</si>
  <si>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</si>
  <si>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</si>
  <si>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</si>
  <si>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</si>
  <si>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</si>
  <si>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</si>
  <si>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</si>
  <si>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</si>
  <si>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</si>
  <si>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</si>
  <si>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</si>
  <si>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</si>
  <si>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</si>
  <si>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</si>
  <si>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</si>
  <si>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</si>
  <si>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</si>
  <si>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</si>
  <si>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</si>
  <si>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</si>
  <si>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</si>
  <si>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</si>
  <si>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</si>
  <si>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</si>
  <si>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</si>
  <si>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</si>
  <si>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</si>
  <si>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</si>
  <si>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</si>
  <si>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</si>
  <si>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</si>
  <si>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</si>
  <si>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</si>
  <si>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</si>
  <si>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</si>
  <si>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</si>
  <si>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</si>
  <si>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</si>
  <si>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</si>
  <si>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</si>
  <si>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</si>
  <si>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</si>
  <si>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</si>
  <si>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</si>
  <si>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</si>
  <si>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</si>
  <si>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</si>
  <si>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</si>
  <si>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</si>
  <si>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</si>
  <si>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</si>
  <si>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</si>
  <si>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</si>
  <si>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</si>
  <si>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</si>
  <si>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</si>
  <si>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</si>
  <si>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</si>
  <si>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</si>
  <si>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</si>
  <si>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</si>
  <si>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</si>
  <si>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</si>
  <si>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</si>
  <si>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</si>
  <si>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</si>
  <si>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</si>
  <si>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</si>
  <si>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</si>
  <si>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</si>
  <si>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</si>
  <si>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</si>
  <si>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</si>
  <si>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</si>
  <si>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</si>
  <si>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</si>
  <si>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</si>
  <si>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</si>
  <si>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</si>
  <si>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</si>
  <si>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</si>
  <si>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</si>
  <si>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</si>
  <si>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</si>
  <si>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</si>
  <si>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</si>
  <si>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</si>
  <si>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</si>
  <si>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</si>
  <si>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</si>
  <si>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</si>
  <si>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</si>
  <si>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</si>
  <si>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</si>
  <si>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</si>
  <si>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</si>
  <si>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</si>
  <si>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</si>
  <si>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</si>
  <si>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</si>
  <si>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</si>
  <si>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</si>
  <si>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</si>
  <si>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</si>
  <si>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</si>
  <si>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</si>
  <si>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</si>
  <si>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</si>
  <si>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</si>
  <si>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</si>
  <si>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</si>
  <si>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</si>
  <si>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</si>
  <si>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</si>
  <si>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</si>
  <si>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</si>
  <si>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</si>
  <si>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</si>
  <si>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</si>
  <si>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</si>
  <si>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</si>
  <si>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</si>
  <si>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</si>
  <si>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</si>
  <si>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</si>
  <si>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</si>
  <si>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</si>
  <si>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</si>
  <si>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</si>
  <si>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</si>
  <si>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</si>
  <si>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</si>
  <si>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</si>
  <si>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</si>
  <si>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</si>
  <si>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</si>
  <si>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</si>
  <si>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</si>
  <si>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</si>
  <si>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</si>
  <si>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</si>
  <si>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</si>
  <si>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</si>
  <si>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</si>
  <si>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</si>
  <si>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</si>
  <si>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</si>
  <si>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</si>
  <si>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</si>
  <si>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</si>
  <si>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</si>
  <si>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</si>
  <si>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</si>
  <si>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SVm.)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</si>
  <si>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</si>
  <si>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</si>
  <si>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</si>
  <si>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</si>
  <si>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</si>
  <si>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</si>
  <si>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</si>
  <si>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</si>
  <si>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</si>
  <si>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</si>
  <si>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(ř.733)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</si>
  <si>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</si>
  <si>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</si>
  <si>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</si>
  <si>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</si>
  <si>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</si>
  <si>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</si>
  <si>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--</t>
  </si>
  <si>
    <t>50118001     ND - ostatní (všeob.sklad) (sk.V38)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</si>
  <si>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</si>
  <si>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</si>
  <si>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</si>
  <si>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</si>
  <si>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</si>
  <si>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</si>
  <si>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</si>
  <si>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</si>
  <si>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</si>
  <si>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</si>
  <si>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</si>
  <si>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</si>
  <si>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</si>
  <si>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</si>
  <si>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</si>
  <si>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</si>
  <si>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</si>
  <si>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</si>
  <si>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</si>
  <si>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</si>
  <si>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</si>
  <si>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</si>
  <si>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</si>
  <si>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</si>
  <si>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</si>
  <si>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</si>
  <si>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</si>
  <si>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</si>
  <si>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</si>
  <si>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</si>
  <si>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</si>
  <si>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</si>
  <si>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</si>
  <si>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</si>
  <si>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</si>
  <si>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</si>
  <si>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</si>
  <si>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</si>
  <si>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</si>
  <si>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</si>
  <si>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</si>
  <si>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</si>
  <si>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</si>
  <si>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</si>
  <si>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</si>
  <si>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</si>
  <si>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</si>
  <si>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</si>
  <si>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</si>
  <si>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</si>
  <si>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</si>
  <si>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</si>
  <si>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</si>
  <si>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</si>
  <si>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</si>
  <si>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</si>
  <si>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</si>
  <si>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</si>
  <si>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</si>
  <si>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</si>
  <si>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</si>
  <si>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</si>
  <si>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</si>
  <si>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</si>
  <si>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</si>
  <si>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</si>
  <si>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</si>
  <si>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</si>
  <si>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</si>
  <si>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</si>
  <si>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</si>
  <si>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</si>
  <si>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</si>
  <si>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</si>
  <si>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</si>
  <si>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</si>
  <si>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</si>
  <si>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</si>
  <si>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</si>
  <si>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</si>
  <si>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</si>
  <si>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</si>
  <si>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</si>
  <si>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</si>
  <si>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</si>
  <si>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</si>
  <si>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</si>
  <si>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</si>
  <si>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</si>
  <si>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</si>
  <si>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</si>
  <si>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</si>
  <si>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</si>
  <si>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</si>
  <si>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</si>
  <si>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</si>
  <si>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</si>
  <si>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</si>
  <si>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</si>
  <si>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</si>
  <si>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</si>
  <si>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</si>
  <si>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</si>
  <si>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</si>
  <si>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</si>
  <si>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</si>
  <si>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</si>
  <si>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</si>
  <si>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</si>
  <si>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</si>
  <si>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</si>
  <si>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</si>
  <si>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</si>
  <si>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64908050     náhrady od pojišť. (zaměstn.)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</si>
  <si>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</si>
  <si>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</si>
  <si>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</si>
  <si>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</si>
  <si>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</si>
  <si>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</si>
  <si>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</si>
  <si>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</si>
  <si>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</si>
  <si>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</si>
  <si>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</si>
  <si>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</si>
  <si>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</si>
  <si>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</si>
  <si>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</si>
  <si>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</si>
  <si>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</si>
  <si>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</si>
  <si>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</si>
  <si>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</si>
  <si>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</si>
  <si>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</si>
  <si>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</si>
  <si>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</si>
  <si>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</si>
  <si>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</si>
  <si>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</si>
  <si>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</si>
  <si>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</si>
  <si>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Ústav mikrobiologie</t>
  </si>
  <si>
    <t/>
  </si>
  <si>
    <t>Ústav mikrobiologie Celkem</t>
  </si>
  <si>
    <t>SumaKL</t>
  </si>
  <si>
    <t>4041</t>
  </si>
  <si>
    <t>mikrobiologie - laboratoř</t>
  </si>
  <si>
    <t>mikrobiologie - laboratoř Celkem</t>
  </si>
  <si>
    <t>SumaNS</t>
  </si>
  <si>
    <t>mezeraNS</t>
  </si>
  <si>
    <t>50113001</t>
  </si>
  <si>
    <t>O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</si>
  <si>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</si>
  <si>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</si>
  <si>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</si>
  <si>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</si>
  <si>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</si>
  <si>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</si>
  <si>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</si>
  <si>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132272</t>
  </si>
  <si>
    <t>146257</t>
  </si>
  <si>
    <t>IMODIUM</t>
  </si>
  <si>
    <t>POR CPS DUR 8X2MG</t>
  </si>
  <si>
    <t>189244</t>
  </si>
  <si>
    <t>89244</t>
  </si>
  <si>
    <t>AQUA PRO INJECTIONE ARDEAPHARMA</t>
  </si>
  <si>
    <t>INF 1X250ML</t>
  </si>
  <si>
    <t>102963</t>
  </si>
  <si>
    <t>2963</t>
  </si>
  <si>
    <t>PREDNISON 20 LECIVA</t>
  </si>
  <si>
    <t>TBL 20X20MG(BLISTR)</t>
  </si>
  <si>
    <t>900321</t>
  </si>
  <si>
    <t>KL PRIPRAVEK</t>
  </si>
  <si>
    <t>155911</t>
  </si>
  <si>
    <t>55911</t>
  </si>
  <si>
    <t>PEROXID VODÍKU 3% COO</t>
  </si>
  <si>
    <t>DRM SOL 1X100ML 3%</t>
  </si>
  <si>
    <t>500038</t>
  </si>
  <si>
    <t>KL OBAL</t>
  </si>
  <si>
    <t>lékovky, kelímky</t>
  </si>
  <si>
    <t>192414</t>
  </si>
  <si>
    <t>92414</t>
  </si>
  <si>
    <t>SEPTONEX</t>
  </si>
  <si>
    <t>SPR 1X45ML</t>
  </si>
  <si>
    <t>920056</t>
  </si>
  <si>
    <t>KL ETHANOLUM 70% 800 g</t>
  </si>
  <si>
    <t>921176</t>
  </si>
  <si>
    <t>KL Paraffinum perliq. 800g  HVLP</t>
  </si>
  <si>
    <t>841503</t>
  </si>
  <si>
    <t>MO BRALENKA  25ml</t>
  </si>
  <si>
    <t>920136</t>
  </si>
  <si>
    <t>KL ETHANOLUM BENZINO DEN. 4 kg</t>
  </si>
  <si>
    <t>UN 1170</t>
  </si>
  <si>
    <t>921175</t>
  </si>
  <si>
    <t>KL Formol 4% 100 g MIK</t>
  </si>
  <si>
    <t>930308</t>
  </si>
  <si>
    <t>KL GLYCEROLUM 85% 1200G</t>
  </si>
  <si>
    <t>191949</t>
  </si>
  <si>
    <t>CLARINASE REPETABS</t>
  </si>
  <si>
    <t>POR TBL PRO 14 II</t>
  </si>
  <si>
    <t>202924</t>
  </si>
  <si>
    <t>ENDIARON</t>
  </si>
  <si>
    <t>POR TBL FLM 10X250MG</t>
  </si>
  <si>
    <t>201452</t>
  </si>
  <si>
    <t>OPHTAL</t>
  </si>
  <si>
    <t>OPH AQA 4X25ML PLAST</t>
  </si>
  <si>
    <t>930182</t>
  </si>
  <si>
    <t>KL PERSTERIL 35% 1000G</t>
  </si>
  <si>
    <t>148692</t>
  </si>
  <si>
    <t>CHLORAMPHENICOL VUAB 1 G</t>
  </si>
  <si>
    <t>INJ PLV SOL 1X1GM</t>
  </si>
  <si>
    <t>P</t>
  </si>
  <si>
    <t>203097</t>
  </si>
  <si>
    <t>AMOKSIKLAV 1 G</t>
  </si>
  <si>
    <t>POR TBL FLM 21X1GM</t>
  </si>
  <si>
    <t>50113013</t>
  </si>
  <si>
    <t>989957</t>
  </si>
  <si>
    <t>185481</t>
  </si>
  <si>
    <t>EDICIN 0,5 G</t>
  </si>
  <si>
    <t>INF PLV SOL 10X500MG</t>
  </si>
  <si>
    <t>101066</t>
  </si>
  <si>
    <t>1066</t>
  </si>
  <si>
    <t>FRAMYKOIN</t>
  </si>
  <si>
    <t>UNG 1X10GM</t>
  </si>
  <si>
    <t>102427</t>
  </si>
  <si>
    <t>2427</t>
  </si>
  <si>
    <t>ENTIZOL</t>
  </si>
  <si>
    <t>TBL 20X250MG</t>
  </si>
  <si>
    <t>147727</t>
  </si>
  <si>
    <t>47727</t>
  </si>
  <si>
    <t>ZINNAT 500 MG</t>
  </si>
  <si>
    <t>TBL OBD 10X500MG</t>
  </si>
  <si>
    <t>183487</t>
  </si>
  <si>
    <t>83487</t>
  </si>
  <si>
    <t>MERONEM 500MG I.V.</t>
  </si>
  <si>
    <t>INJ SIC 10X500MG</t>
  </si>
  <si>
    <t>112737</t>
  </si>
  <si>
    <t>12737</t>
  </si>
  <si>
    <t>DOXYHEXAL 200 TABS</t>
  </si>
  <si>
    <t>TBL 10X200MG</t>
  </si>
  <si>
    <t>105114</t>
  </si>
  <si>
    <t>5114</t>
  </si>
  <si>
    <t>TARGOCID 200MG</t>
  </si>
  <si>
    <t>INJ SIC 1X200MG+SOL</t>
  </si>
  <si>
    <t>844851</t>
  </si>
  <si>
    <t>107135</t>
  </si>
  <si>
    <t>DALACIN C 150 MG</t>
  </si>
  <si>
    <t>POR CPS DUR 16x150mg</t>
  </si>
  <si>
    <t>190986</t>
  </si>
  <si>
    <t>90986</t>
  </si>
  <si>
    <t>DEOXYMYKOIN</t>
  </si>
  <si>
    <t>TBL 10X100MG</t>
  </si>
  <si>
    <t>147976</t>
  </si>
  <si>
    <t>MEROPENEM HOSPIRA 500 MG</t>
  </si>
  <si>
    <t>INJ+INF PLV SOL 10X500MG</t>
  </si>
  <si>
    <t>156183</t>
  </si>
  <si>
    <t>MEROPENEM KABI 500 MG</t>
  </si>
  <si>
    <t>96414</t>
  </si>
  <si>
    <t>GENTAMICIN LEK 80 MG/2 ML</t>
  </si>
  <si>
    <t>INJ SOL 10X2ML/80MG</t>
  </si>
  <si>
    <t>105951</t>
  </si>
  <si>
    <t>5951</t>
  </si>
  <si>
    <t>AMOKSIKLAV 1G</t>
  </si>
  <si>
    <t>TBL OBD 14X1GM</t>
  </si>
  <si>
    <t>116600</t>
  </si>
  <si>
    <t>16600</t>
  </si>
  <si>
    <t>UNASYN</t>
  </si>
  <si>
    <t>INJ PLV SOL 1X1.5GM</t>
  </si>
  <si>
    <t>158092</t>
  </si>
  <si>
    <t>58092</t>
  </si>
  <si>
    <t>CEFAZOLIN SANDOZ 1 G</t>
  </si>
  <si>
    <t>INJ SIC 10X1GM</t>
  </si>
  <si>
    <t>117041</t>
  </si>
  <si>
    <t>17041</t>
  </si>
  <si>
    <t>CEFOBID 1 G</t>
  </si>
  <si>
    <t>INJ SIC 1X1GM</t>
  </si>
  <si>
    <t>185524</t>
  </si>
  <si>
    <t>85524</t>
  </si>
  <si>
    <t>AMOKSIKLAV</t>
  </si>
  <si>
    <t>TBL OBD 21X375MG</t>
  </si>
  <si>
    <t>25746</t>
  </si>
  <si>
    <t>INVANZ 1 G</t>
  </si>
  <si>
    <t>INF PLV SOL 1X1GM</t>
  </si>
  <si>
    <t>103952</t>
  </si>
  <si>
    <t>3952</t>
  </si>
  <si>
    <t>AMIKIN</t>
  </si>
  <si>
    <t>INJ 1X2ML/500MG</t>
  </si>
  <si>
    <t>168999</t>
  </si>
  <si>
    <t>68999</t>
  </si>
  <si>
    <t>AMPICILIN BIOTIKA</t>
  </si>
  <si>
    <t>INJ 10X500MG</t>
  </si>
  <si>
    <t>101093</t>
  </si>
  <si>
    <t>1093</t>
  </si>
  <si>
    <t>PENICILIN G 1,0 DRASELNÁ SO. BIOTIKA</t>
  </si>
  <si>
    <t>INJ PLV SOL 10X1MU</t>
  </si>
  <si>
    <t>94176</t>
  </si>
  <si>
    <t>CEFOTAXIME LEK 1 G PRÁŠEK PRO INJEKČNÍ ROZTOK</t>
  </si>
  <si>
    <t>151458</t>
  </si>
  <si>
    <t>CEFUROXIM KABI 1500 MG</t>
  </si>
  <si>
    <t>INJ+INF PLV SOL 10X1.5GM</t>
  </si>
  <si>
    <t>166265</t>
  </si>
  <si>
    <t>VANCOMYCIN MYLAN 500 MG</t>
  </si>
  <si>
    <t>INF PLV SOL 1X500MG</t>
  </si>
  <si>
    <t>Ústav mikrobiologie, mikrobiologie - laboratoř</t>
  </si>
  <si>
    <t>Lékárna - léčiva</t>
  </si>
  <si>
    <t>Lékárna - antibiotika</t>
  </si>
  <si>
    <t>4041 - Ústav mikrobiologie, mikrobiologie - laboratoř</t>
  </si>
  <si>
    <t>J01CR02 - Amoxicilin a enzymový inhibitor</t>
  </si>
  <si>
    <t>J01DH02 - Meropenem</t>
  </si>
  <si>
    <t>J01XA01 - Vankomycin</t>
  </si>
  <si>
    <t>J01GB03 - Gentamicin</t>
  </si>
  <si>
    <t>J01DD12 - Cefoperazon</t>
  </si>
  <si>
    <t>J01CR01 - Ampicilin a enzymový inhibitor</t>
  </si>
  <si>
    <t>J01DH03 - Ertapenem</t>
  </si>
  <si>
    <t>J01DB04 - Cefazolin</t>
  </si>
  <si>
    <t>J01GB06 - Amikacin</t>
  </si>
  <si>
    <t>J01DC02 - Cefuroxim</t>
  </si>
  <si>
    <t>J01CA01 - Ampicilin</t>
  </si>
  <si>
    <t>J01DD01 - Cefotaxim</t>
  </si>
  <si>
    <t>J01CA01</t>
  </si>
  <si>
    <t>AMPICILIN 0,5 BIOTIKA</t>
  </si>
  <si>
    <t>INJ PLV SOL 10X500MG</t>
  </si>
  <si>
    <t>J01CR01</t>
  </si>
  <si>
    <t>J01CR02</t>
  </si>
  <si>
    <t>POR TBL FLM 21</t>
  </si>
  <si>
    <t>POR TBL FLM 14</t>
  </si>
  <si>
    <t>AMOKSIKLAV 375 MG</t>
  </si>
  <si>
    <t>J01DB04</t>
  </si>
  <si>
    <t>INJ PLV SOL 10X1GM</t>
  </si>
  <si>
    <t>J01DC02</t>
  </si>
  <si>
    <t>IMS+IVN INJ+INF PLV SOL 10X1.5</t>
  </si>
  <si>
    <t>J01DD01</t>
  </si>
  <si>
    <t>J01DD12</t>
  </si>
  <si>
    <t>J01DH02</t>
  </si>
  <si>
    <t>IVN INJ+INF PLV SOL 10X500MG</t>
  </si>
  <si>
    <t>MERONEM 500 MG</t>
  </si>
  <si>
    <t>J01DH03</t>
  </si>
  <si>
    <t>IVN INF PLV SOL 1X1GM</t>
  </si>
  <si>
    <t>J01GB03</t>
  </si>
  <si>
    <t>INJ+INF SOL 10X2ML/80MG</t>
  </si>
  <si>
    <t>J01GB06</t>
  </si>
  <si>
    <t>AMIKIN 500 MG</t>
  </si>
  <si>
    <t>INJ SOL 1X2ML/500MG</t>
  </si>
  <si>
    <t>J01XA01</t>
  </si>
  <si>
    <t>IVN+POR INF PLV SOL 1X500MG</t>
  </si>
  <si>
    <t>Přehled plnění pozitivního listu - spotřeba léčivých přípravků - orientační přehled</t>
  </si>
  <si>
    <t>40 - Ústav mikrobiologie</t>
  </si>
  <si>
    <t>4041 - mikrobiologie - laboratoř</t>
  </si>
  <si>
    <t>ZA320</t>
  </si>
  <si>
    <t>Kompresa gáza 5 x 5 cm/100 ks nest. 06001</t>
  </si>
  <si>
    <t>ZA321</t>
  </si>
  <si>
    <t>Kompresa gáza 7,5 cm x 7,5 cm/100 ks 06002</t>
  </si>
  <si>
    <t>ZA413</t>
  </si>
  <si>
    <t>Kompresa gáza 10 x 10 cm/100 ks 17 nití, 8 vrstev 06003</t>
  </si>
  <si>
    <t>ZA446</t>
  </si>
  <si>
    <t>Vata buničitá přířezy 20 x 30 cm 1230200129</t>
  </si>
  <si>
    <t>ZC100</t>
  </si>
  <si>
    <t>Vata buničitá dělená 2 role / 500 ks 40 x 50 mm 1230200310</t>
  </si>
  <si>
    <t>ZL684</t>
  </si>
  <si>
    <t>Náplast santiband standard poinjekční jednotl. baleno 19 mm x 72 mm 652</t>
  </si>
  <si>
    <t>ZL789</t>
  </si>
  <si>
    <t>Obvaz sterilní hotový č. 2 A4091360</t>
  </si>
  <si>
    <t>ZL999</t>
  </si>
  <si>
    <t>Rychloobvaz 8 x 4 cm / 3 ks ( pro obj. 1 kus = 3 náplasti) 001445510</t>
  </si>
  <si>
    <t>ZA534</t>
  </si>
  <si>
    <t>Váleček zubní Celluron č.3 á 432 ks 430183</t>
  </si>
  <si>
    <t>ZN366</t>
  </si>
  <si>
    <t>Náplast poinjekční elastická tkaná jednotl. baleno 19 mm x 72 mm P-CURE1972ELAST</t>
  </si>
  <si>
    <t>ZA751</t>
  </si>
  <si>
    <t>Papír filtrační archy 50 x 50 cm bal. 12,5 kg PPER2R/80G/50X50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</si>
  <si>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</si>
  <si>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</si>
  <si>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</si>
  <si>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</si>
  <si>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</si>
  <si>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</si>
  <si>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ZB370</t>
  </si>
  <si>
    <t>Pipeta pasteurova 1 ml nesterilní bal. á 500 ks 1501</t>
  </si>
  <si>
    <t>ZB863</t>
  </si>
  <si>
    <t>Klička inokulační 10 ml modrá bal. á 20 ks 1682</t>
  </si>
  <si>
    <t>ZE159</t>
  </si>
  <si>
    <t>Nádoba na kontaminovaný odpad 2 l 15-0003</t>
  </si>
  <si>
    <t>ZF159</t>
  </si>
  <si>
    <t>Nádoba na kontaminovaný odpad 1 l 15-0002</t>
  </si>
  <si>
    <t>ZD195</t>
  </si>
  <si>
    <t>Zkumavka PS 4 ml 400948</t>
  </si>
  <si>
    <t>ZB808</t>
  </si>
  <si>
    <t>Mikrozkumavka 1,5 ml 72.692.105</t>
  </si>
  <si>
    <t>ZH772</t>
  </si>
  <si>
    <t>Střička 500 ml bal. 10 ks 215-9017</t>
  </si>
  <si>
    <t>ZB931</t>
  </si>
  <si>
    <t>Parafilm M 38 m/10 cm (291-1213) BRND701605</t>
  </si>
  <si>
    <t>ZB472</t>
  </si>
  <si>
    <t>Nůžky rovné chirurgické hrotnatotupé B397113080110</t>
  </si>
  <si>
    <t>ZI767</t>
  </si>
  <si>
    <t>Klička inokulační modrá 10 ul WR086-03-0718</t>
  </si>
  <si>
    <t>ZF005</t>
  </si>
  <si>
    <t>Vanička promývací pro profiblot 48 MG-21040</t>
  </si>
  <si>
    <t>ZB222</t>
  </si>
  <si>
    <t>Pipeta pasteurova 1 ml sterilní bal. á 2000 ks 1501/SG</t>
  </si>
  <si>
    <t>ZJ214</t>
  </si>
  <si>
    <t>Střička PE barevný šroubový uzávěr - širokohrdlá barva žlutá 500 ml 331852191638</t>
  </si>
  <si>
    <t>ZN706</t>
  </si>
  <si>
    <t>Box na mikrozkumavky na zamrazování vzorků PP 96 (8 x 12) bal. á 5 ks 211-218</t>
  </si>
  <si>
    <t>ZC008</t>
  </si>
  <si>
    <t>Špička modrá typ Gilson 200-1000ul BSR 067</t>
  </si>
  <si>
    <t>ZC774</t>
  </si>
  <si>
    <t>Sklo podložní řezané, čiré 76 x 26 mm VTRA635901000076</t>
  </si>
  <si>
    <t>ZC831</t>
  </si>
  <si>
    <t>Sklo podložní mat. okraj 2501</t>
  </si>
  <si>
    <t>ZE719</t>
  </si>
  <si>
    <t>Špička pipetovací 0.5-10ul á 1000 ks BUN001P-BP(3110)</t>
  </si>
  <si>
    <t>ZI560</t>
  </si>
  <si>
    <t>Špička žlutá dlouhá manžeta gilson 1 - 200 ul FLME28063</t>
  </si>
  <si>
    <t>ZB438</t>
  </si>
  <si>
    <t>Zkumavka falcon sterilní 12 x 75,5 ml 352052</t>
  </si>
  <si>
    <t>ZL822</t>
  </si>
  <si>
    <t>Pipeta pasteurova 1 ml jednotlivě balená bal. á 500 ks 331690270400</t>
  </si>
  <si>
    <t>ZD868</t>
  </si>
  <si>
    <t>Mikrozkumavka eppendorf 1,5 ml FLME23053</t>
  </si>
  <si>
    <t>ZB828</t>
  </si>
  <si>
    <t>Klička bakteriologická 3,0 mm Mir.05</t>
  </si>
  <si>
    <t>ZG349</t>
  </si>
  <si>
    <t>Špička pipetovací s filtrem 100ul á 960 ks 4211S</t>
  </si>
  <si>
    <t>ZM667</t>
  </si>
  <si>
    <t>Špička pipetovací s filtrem 1000ul ULTRAFINE bal. á 576 ks 732-0534</t>
  </si>
  <si>
    <t>Špička pipetovací s filtrem 1000ul ULTRAFINE bal. á 576 ks (732-0534) VWRI732-0534</t>
  </si>
  <si>
    <t>ZM883</t>
  </si>
  <si>
    <t>Kuličky zirkonium/křemík pr. 0,5 mm 110791105z</t>
  </si>
  <si>
    <t>ZM992</t>
  </si>
  <si>
    <t>Špička pipetovací s filtrem 100ul bal. á 960 ks 732-0523</t>
  </si>
  <si>
    <t>Špička pipetovací s filtrem 100ul bal. á 960 ks (732-0523) VWRI732-0523</t>
  </si>
  <si>
    <t>ZM986</t>
  </si>
  <si>
    <t>Zkumavka falcon sterilní do přístroje LIAISON 734-0442</t>
  </si>
  <si>
    <t>Zkumavka falcon sterilní do přístroje LIAISON (734-0442) BDAA352052</t>
  </si>
  <si>
    <t>ZE002</t>
  </si>
  <si>
    <t>Kulička skleněná tvrzená pr. 4 mm bal. á 1 kg VTRABALL4</t>
  </si>
  <si>
    <t>ZB829</t>
  </si>
  <si>
    <t>Klička bakteriologická 1,5 mm Mir.03</t>
  </si>
  <si>
    <t>ZF458</t>
  </si>
  <si>
    <t>Zkumavka skleněná průměr 15 mm délka 160 mm bal. á 336 ks 634423015167</t>
  </si>
  <si>
    <t>ZL715</t>
  </si>
  <si>
    <t>Špička s filtrem SSNC filtertips 0,5 - 10 ul type bal. á 768 ks B95010</t>
  </si>
  <si>
    <t>ZM666</t>
  </si>
  <si>
    <t>Špička pipetovací s filtrem 10ul se stupnicí bal. á 960 ks (732-0519) VWRI732-0519</t>
  </si>
  <si>
    <t>ZA832</t>
  </si>
  <si>
    <t>Jehla injekční 0,9 x 40 mm žlutá 4657519</t>
  </si>
  <si>
    <t>ZB556</t>
  </si>
  <si>
    <t>Jehla injekční 1,2 x 40 mm růžová 4665120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</si>
  <si>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</si>
  <si>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</si>
  <si>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</si>
  <si>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</si>
  <si>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</si>
  <si>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</si>
  <si>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804536</t>
  </si>
  <si>
    <t xml:space="preserve">-Diagnostikum připr. </t>
  </si>
  <si>
    <t>801474</t>
  </si>
  <si>
    <t>-Pufr 0,1M FOSFATOVY  PH 6,0 500 ML</t>
  </si>
  <si>
    <t>804197</t>
  </si>
  <si>
    <t>-Pufr na sputa (MIK) 1000 ml</t>
  </si>
  <si>
    <t>DF223</t>
  </si>
  <si>
    <t>MH bujon (2ml)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</si>
  <si>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</si>
  <si>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</si>
  <si>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</si>
  <si>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</si>
  <si>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</si>
  <si>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</si>
  <si>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</si>
  <si>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</si>
  <si>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</si>
  <si>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</si>
  <si>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DG382</t>
  </si>
  <si>
    <t>Bactec Plus Aerobic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</si>
  <si>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</si>
  <si>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</si>
  <si>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</si>
  <si>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</si>
  <si>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</si>
  <si>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</si>
  <si>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</si>
  <si>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</si>
  <si>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</si>
  <si>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CHLOROVOD.35% P.A.</t>
  </si>
  <si>
    <t>kyselina CHLOROVODÍKOVÁ 35% P.A.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</si>
  <si>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</si>
  <si>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</si>
  <si>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</si>
  <si>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</si>
  <si>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</si>
  <si>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</si>
  <si>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</si>
  <si>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</si>
  <si>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</si>
  <si>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</si>
  <si>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</si>
  <si>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</si>
  <si>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DD347</t>
  </si>
  <si>
    <t>Legionella BCYE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</si>
  <si>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</si>
  <si>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</si>
  <si>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</si>
  <si>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</si>
  <si>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</si>
  <si>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</si>
  <si>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</si>
  <si>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</si>
  <si>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</si>
  <si>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</si>
  <si>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</si>
  <si>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</si>
  <si>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</si>
  <si>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</si>
  <si>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</si>
  <si>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</si>
  <si>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</si>
  <si>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</si>
  <si>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</si>
  <si>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</si>
  <si>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</si>
  <si>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</si>
  <si>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</si>
  <si>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</si>
  <si>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DC692</t>
  </si>
  <si>
    <t>CINIDLO PRO TEST FENYLALANIN</t>
  </si>
  <si>
    <t>DA112</t>
  </si>
  <si>
    <t>Liaison XL-Control CMV IgG</t>
  </si>
  <si>
    <t>DA147</t>
  </si>
  <si>
    <t>Liaison XL-HAV IgM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</si>
  <si>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</si>
  <si>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</si>
  <si>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</si>
  <si>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</si>
  <si>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</si>
  <si>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</si>
  <si>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</si>
  <si>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</si>
  <si>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DB167</t>
  </si>
  <si>
    <t>Set MIC G1 Gram- bakterie</t>
  </si>
  <si>
    <t>DB168</t>
  </si>
  <si>
    <t>Set MIC G2 Gram- bakterie</t>
  </si>
  <si>
    <t>DC074</t>
  </si>
  <si>
    <t>Liaison VZV IgG</t>
  </si>
  <si>
    <t>DG223</t>
  </si>
  <si>
    <t>ACETON CISTY</t>
  </si>
  <si>
    <t>DD659</t>
  </si>
  <si>
    <t>kyselina octová p.a.</t>
  </si>
  <si>
    <t>DA184</t>
  </si>
  <si>
    <t>Liaison XL-HBc IgM (50test)</t>
  </si>
  <si>
    <t>DA153</t>
  </si>
  <si>
    <t>Liaison XL-HBeAg</t>
  </si>
  <si>
    <t>DB095</t>
  </si>
  <si>
    <t>Liaison XL-Control anti-HBs II</t>
  </si>
  <si>
    <t>DE530</t>
  </si>
  <si>
    <t>Rapid ID NF Plus</t>
  </si>
  <si>
    <t>DA185</t>
  </si>
  <si>
    <t>Liaison XL-control anti HBc</t>
  </si>
  <si>
    <t>DC053</t>
  </si>
  <si>
    <t>SACKY 160X200 200KS</t>
  </si>
  <si>
    <t>DD597</t>
  </si>
  <si>
    <t>DC agar</t>
  </si>
  <si>
    <t>DB099</t>
  </si>
  <si>
    <t>Immutrep-RPR (500t)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</si>
  <si>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</si>
  <si>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</si>
  <si>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</si>
  <si>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</si>
  <si>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</si>
  <si>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</si>
  <si>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</si>
  <si>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</si>
  <si>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</si>
  <si>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</si>
  <si>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</si>
  <si>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</si>
  <si>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</si>
  <si>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</si>
  <si>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DD457</t>
  </si>
  <si>
    <t>Liaison VZV IgM</t>
  </si>
  <si>
    <t>DE499</t>
  </si>
  <si>
    <t>Liaison a-Borrelia IgM QUANT</t>
  </si>
  <si>
    <t>DA088</t>
  </si>
  <si>
    <t>Liaison MCP-IgM</t>
  </si>
  <si>
    <t>DB008</t>
  </si>
  <si>
    <t>Yersinia Serokit</t>
  </si>
  <si>
    <t>DB952</t>
  </si>
  <si>
    <t>Borrelia IgG Eco Line</t>
  </si>
  <si>
    <t>DC843</t>
  </si>
  <si>
    <t>Liaison HBsAg</t>
  </si>
  <si>
    <t>DB194</t>
  </si>
  <si>
    <t>Cefotaxim 5ug</t>
  </si>
  <si>
    <t>DA124</t>
  </si>
  <si>
    <t>Clostridium diff. select. agar (10 ploten)</t>
  </si>
  <si>
    <t>DD112</t>
  </si>
  <si>
    <t>Liaison Borrelia IgG</t>
  </si>
  <si>
    <t>DA087</t>
  </si>
  <si>
    <t>Liaison MCP-IgG</t>
  </si>
  <si>
    <t>DB986</t>
  </si>
  <si>
    <t>Light Check for LIAISON</t>
  </si>
  <si>
    <t>DB087</t>
  </si>
  <si>
    <t>Liaison XL-EBV IgM</t>
  </si>
  <si>
    <t>DG393</t>
  </si>
  <si>
    <t>Ethanol 96%</t>
  </si>
  <si>
    <t>DB310</t>
  </si>
  <si>
    <t>Ethanolum benzino den. 4kg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</si>
  <si>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</si>
  <si>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</si>
  <si>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</si>
  <si>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</si>
  <si>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</si>
  <si>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</si>
  <si>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DA751</t>
  </si>
  <si>
    <t>ELITex Bicolor dubliniensis (Fumouze)</t>
  </si>
  <si>
    <t>DA110</t>
  </si>
  <si>
    <t>Liaison XL-CMV IgG</t>
  </si>
  <si>
    <t>DA079</t>
  </si>
  <si>
    <t>Liaison XL-HBsAg Quant</t>
  </si>
  <si>
    <t>DB088</t>
  </si>
  <si>
    <t>Liaison XL-VCA IgG</t>
  </si>
  <si>
    <t>DB145</t>
  </si>
  <si>
    <t>PathoDxtra Extraction Reagents</t>
  </si>
  <si>
    <t>DA427</t>
  </si>
  <si>
    <t>PathoDxtra Strep Grouping Kit, 60 tests</t>
  </si>
  <si>
    <t>DA594</t>
  </si>
  <si>
    <t>Aztreonam 50mg</t>
  </si>
  <si>
    <t>DA115</t>
  </si>
  <si>
    <t>Liaison control Bor.liquor IgG</t>
  </si>
  <si>
    <t>DE324</t>
  </si>
  <si>
    <t>Certest Rota-Adeno 50test kazety</t>
  </si>
  <si>
    <t>DA111</t>
  </si>
  <si>
    <t>Liaison XL-CMV IgM</t>
  </si>
  <si>
    <t>DE263</t>
  </si>
  <si>
    <t>Mueller Hinton  Broth 500 g</t>
  </si>
  <si>
    <t>DB303</t>
  </si>
  <si>
    <t>Anyplex II. RB5 Detection (50 reakcí)</t>
  </si>
  <si>
    <t>DB086</t>
  </si>
  <si>
    <t>Liaison XL-EBNA IgG</t>
  </si>
  <si>
    <t>DC236</t>
  </si>
  <si>
    <t>DIETHYLETER P.A. NESTAB.</t>
  </si>
  <si>
    <t>DA116</t>
  </si>
  <si>
    <t>Liaison control Bor.liquor IgM</t>
  </si>
  <si>
    <t>DA083</t>
  </si>
  <si>
    <t>Liaison XL-HIV Ag/Ab</t>
  </si>
  <si>
    <t>DA080</t>
  </si>
  <si>
    <t>Liaison XL-WASH SYSTEM</t>
  </si>
  <si>
    <t>DA688</t>
  </si>
  <si>
    <t>Ampicillin (2ug), 200 ks</t>
  </si>
  <si>
    <t>DB302</t>
  </si>
  <si>
    <t>Anyplex II HPV28 (100 reakcí)</t>
  </si>
  <si>
    <t>DA084</t>
  </si>
  <si>
    <t>Liaison XL-Control HCV Ab</t>
  </si>
  <si>
    <t>DA149</t>
  </si>
  <si>
    <t>Liaison XL-Control HAV IgM</t>
  </si>
  <si>
    <t>DA252</t>
  </si>
  <si>
    <t>EIA TBE Virus IgG</t>
  </si>
  <si>
    <t>DB508</t>
  </si>
  <si>
    <t>ITEST X+V-FAKTOR</t>
  </si>
  <si>
    <t>DD601</t>
  </si>
  <si>
    <t>Mueller Hinton</t>
  </si>
  <si>
    <t>DB734</t>
  </si>
  <si>
    <t>ITEST ASO</t>
  </si>
  <si>
    <t>DG307</t>
  </si>
  <si>
    <t>EI Varicella zoster virus IgG</t>
  </si>
  <si>
    <t>DB096</t>
  </si>
  <si>
    <t>Liaison XL-anti-HBs II</t>
  </si>
  <si>
    <t>DA154</t>
  </si>
  <si>
    <t>Liaison XL-anti-HBe</t>
  </si>
  <si>
    <t>DD145</t>
  </si>
  <si>
    <t>MYCOPLASMA IST II</t>
  </si>
  <si>
    <t>DG304</t>
  </si>
  <si>
    <t>EI Measles virus IgG</t>
  </si>
  <si>
    <t>DD646</t>
  </si>
  <si>
    <t>S.typhi-antigen 0 susp.(TO)</t>
  </si>
  <si>
    <t>DG305</t>
  </si>
  <si>
    <t>EI Mumps virus IgG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</si>
  <si>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</si>
  <si>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</si>
  <si>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</si>
  <si>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</si>
  <si>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</si>
  <si>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</si>
  <si>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</si>
  <si>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</si>
  <si>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</si>
  <si>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</si>
  <si>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</si>
  <si>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</si>
  <si>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DB624</t>
  </si>
  <si>
    <t>Liaison HSV 1+2 IgM</t>
  </si>
  <si>
    <t>DA253</t>
  </si>
  <si>
    <t>EIA TBE Virus IgM</t>
  </si>
  <si>
    <t>DF880</t>
  </si>
  <si>
    <t>GeneProof Borrelia Burgdorferi 50testů</t>
  </si>
  <si>
    <t>DC787</t>
  </si>
  <si>
    <t>AMIKACIN</t>
  </si>
  <si>
    <t>DD704</t>
  </si>
  <si>
    <t>S.enteritidis- antigen H susp.(ENH)</t>
  </si>
  <si>
    <t>DD288</t>
  </si>
  <si>
    <t>Liaison Control HSV 1,2 IgG</t>
  </si>
  <si>
    <t>DD703</t>
  </si>
  <si>
    <t>S.paratyphi-antigen 0 susp.(BO)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</si>
  <si>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</si>
  <si>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</si>
  <si>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</si>
  <si>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</si>
  <si>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</si>
  <si>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</si>
  <si>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</si>
  <si>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</si>
  <si>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DG557</t>
  </si>
  <si>
    <t>Liaison Control Chlamydie trachomatis IgG</t>
  </si>
  <si>
    <t>DE650</t>
  </si>
  <si>
    <t>COKOLADOVY AGAR (bez ATB)</t>
  </si>
  <si>
    <t>DF919</t>
  </si>
  <si>
    <t>SERODIA TP-PA (Gali)</t>
  </si>
  <si>
    <t>DD782</t>
  </si>
  <si>
    <t>SALMO.PARA-B.SUSP.H (BH)</t>
  </si>
  <si>
    <t>DD072</t>
  </si>
  <si>
    <t>Liaison HBc IgM (50test)</t>
  </si>
  <si>
    <t>DA976</t>
  </si>
  <si>
    <t>OXI test  diagnostics</t>
  </si>
  <si>
    <t>DB162</t>
  </si>
  <si>
    <t>Liaison XL Cleaning Tool</t>
  </si>
  <si>
    <t>DE066</t>
  </si>
  <si>
    <t>Monolisa HCV Ag-Ab Ultra (96 tests)</t>
  </si>
  <si>
    <t>DG273</t>
  </si>
  <si>
    <t>Liaison Chlamidia trachomatis IgG</t>
  </si>
  <si>
    <t>DA146</t>
  </si>
  <si>
    <t>Liaison XL-anti-HAV</t>
  </si>
  <si>
    <t>DG303</t>
  </si>
  <si>
    <t>EI Herpes simplex virus IgG</t>
  </si>
  <si>
    <t>DF626</t>
  </si>
  <si>
    <t>Nitrocefin - diagnostics (50 proužků )</t>
  </si>
  <si>
    <t>DG306</t>
  </si>
  <si>
    <t>EI Rubella virus IgG</t>
  </si>
  <si>
    <t>DD705</t>
  </si>
  <si>
    <t>S.typhi-antigen H susp.(TH)</t>
  </si>
  <si>
    <t>DC900</t>
  </si>
  <si>
    <t>OXACILLIN /1MCG/, 4x50 ks</t>
  </si>
  <si>
    <t>DC441</t>
  </si>
  <si>
    <t>Reaction Modules for Liaison</t>
  </si>
  <si>
    <t>DG301</t>
  </si>
  <si>
    <t>EI Cytomegalovirus IgG</t>
  </si>
  <si>
    <t>DA086</t>
  </si>
  <si>
    <t>Liaison XL-Control HBsAg Quant</t>
  </si>
  <si>
    <t>801473</t>
  </si>
  <si>
    <t>-Pufr 0,1M FOSFATOVY PH 8,0 50 ML</t>
  </si>
  <si>
    <t>DB610</t>
  </si>
  <si>
    <t>ITEST BACITRACIN H</t>
  </si>
  <si>
    <t>DC022</t>
  </si>
  <si>
    <t>EIA TOXOPLASMA IGG</t>
  </si>
  <si>
    <t>DA152</t>
  </si>
  <si>
    <t>FLUCONAZOLE FL 256 WW F30</t>
  </si>
  <si>
    <t>FLUCONAZOLE FL 256 WW F30 (30 testů)</t>
  </si>
  <si>
    <t>DB697</t>
  </si>
  <si>
    <t>EIA TOXOPLASMA IGA</t>
  </si>
  <si>
    <t>DG340</t>
  </si>
  <si>
    <t>Bordetella pertussis toxin IgA</t>
  </si>
  <si>
    <t>DC061</t>
  </si>
  <si>
    <t>AMOX+CLAVULINIC ACID 200 ks</t>
  </si>
  <si>
    <t>DC067</t>
  </si>
  <si>
    <t>CHLORAMPHENICOL</t>
  </si>
  <si>
    <t>DC071</t>
  </si>
  <si>
    <t>ERYTHROMYCIN</t>
  </si>
  <si>
    <t>DB698</t>
  </si>
  <si>
    <t>EIA TOXOPLASMA IGM</t>
  </si>
  <si>
    <t>DA800</t>
  </si>
  <si>
    <t>Penicilin 0,6ug</t>
  </si>
  <si>
    <t>DC081</t>
  </si>
  <si>
    <t>TETRACYCLIN  (30IU)</t>
  </si>
  <si>
    <t>DA975</t>
  </si>
  <si>
    <t>PYR test  diagnostics</t>
  </si>
  <si>
    <t>DG600</t>
  </si>
  <si>
    <t>Brilliance™ ESBL Agar</t>
  </si>
  <si>
    <t>DB570</t>
  </si>
  <si>
    <t>Antimyc.sens.test</t>
  </si>
  <si>
    <t>DE793</t>
  </si>
  <si>
    <t>Želatina-Tween (PM)</t>
  </si>
  <si>
    <t>DD144</t>
  </si>
  <si>
    <t>CINIDLO PRO TEST NITRATY</t>
  </si>
  <si>
    <t>DG341</t>
  </si>
  <si>
    <t>Bordetella pertussis toxin IgG</t>
  </si>
  <si>
    <t>DG608</t>
  </si>
  <si>
    <t>Legionella Urine Antigen</t>
  </si>
  <si>
    <t>DE768</t>
  </si>
  <si>
    <t>Trichrom (100ml)</t>
  </si>
  <si>
    <t>DB535</t>
  </si>
  <si>
    <t>N-ACETYL-L-CYSTEIN 100g</t>
  </si>
  <si>
    <t>DE766</t>
  </si>
  <si>
    <t>Karbolxylol - parazitologie</t>
  </si>
  <si>
    <t>DG614</t>
  </si>
  <si>
    <t>GeneProof Mycobacterium tbc PCR KIT</t>
  </si>
  <si>
    <t>DA113</t>
  </si>
  <si>
    <t>Liaison XL-Control CMV IgM</t>
  </si>
  <si>
    <t>DB085</t>
  </si>
  <si>
    <t>Liaison XL-EA-G</t>
  </si>
  <si>
    <t>DC027</t>
  </si>
  <si>
    <t>Deoxycholát sodný</t>
  </si>
  <si>
    <t>DG594</t>
  </si>
  <si>
    <t>DEFIBR.KREV KRALICI V ALS. 20 ml</t>
  </si>
  <si>
    <t>DD907</t>
  </si>
  <si>
    <t>MRSA-SCREEN latex.agl.</t>
  </si>
  <si>
    <t>DD660</t>
  </si>
  <si>
    <t>Anaerobní krevní agar (Schadler agar)</t>
  </si>
  <si>
    <t>DC161</t>
  </si>
  <si>
    <t>IDEIA CHLAMYDIA BLOCK REAGENTS</t>
  </si>
  <si>
    <t>DC614</t>
  </si>
  <si>
    <t>Krevni agar B.pertussis</t>
  </si>
  <si>
    <t>DA312</t>
  </si>
  <si>
    <t>GO AGAR/GO agar s ATB(biplate)</t>
  </si>
  <si>
    <t>DF415</t>
  </si>
  <si>
    <t>Pneumocystis merifluor</t>
  </si>
  <si>
    <t>DG071</t>
  </si>
  <si>
    <t>GeneProof PathogenFree RNA Isolation Kit</t>
  </si>
  <si>
    <t>DB585</t>
  </si>
  <si>
    <t>Liaison HSV 1+2 IgG</t>
  </si>
  <si>
    <t>DG602</t>
  </si>
  <si>
    <t>C.difficile toxin A+B Card</t>
  </si>
  <si>
    <t>DA186</t>
  </si>
  <si>
    <t>Liaison XL-Control HBc IgM</t>
  </si>
  <si>
    <t>DD300</t>
  </si>
  <si>
    <t>STAPHAUREX PLUS</t>
  </si>
  <si>
    <t>DE765</t>
  </si>
  <si>
    <t>Malachitová zeleň - parazitologie</t>
  </si>
  <si>
    <t>DB608</t>
  </si>
  <si>
    <t>ITEST OPTOCHIN 100 ks</t>
  </si>
  <si>
    <t>DA081</t>
  </si>
  <si>
    <t>Liaison XL-STARTER KIT</t>
  </si>
  <si>
    <t>DE857</t>
  </si>
  <si>
    <t>Anilinxylen (100ml)</t>
  </si>
  <si>
    <t>DB365</t>
  </si>
  <si>
    <t>Liaison Control HSV 1,2 IgM</t>
  </si>
  <si>
    <t>DG601</t>
  </si>
  <si>
    <t>C.difficile Ag (GDH) Card</t>
  </si>
  <si>
    <t>DC190</t>
  </si>
  <si>
    <t>Liaison Wash/System liquid</t>
  </si>
  <si>
    <t>DB663</t>
  </si>
  <si>
    <t>Liaison Control HBsAg</t>
  </si>
  <si>
    <t>DC754</t>
  </si>
  <si>
    <t>SIRAN ZINECNATY 7H2O P.A.</t>
  </si>
  <si>
    <t>DG167</t>
  </si>
  <si>
    <t>CHLORID SODNY P.A.</t>
  </si>
  <si>
    <t>DA629</t>
  </si>
  <si>
    <t>WASP-LOOP CLEANING SOLUTION (1 X 50 ML)</t>
  </si>
  <si>
    <t>DC068</t>
  </si>
  <si>
    <t>CIPROFLOXACIN</t>
  </si>
  <si>
    <t>DC023</t>
  </si>
  <si>
    <t>ITEST BACITRACIN S</t>
  </si>
  <si>
    <t>DB193</t>
  </si>
  <si>
    <t>SÁČKY STŘEDNÍ PRO anaerob. kultivaci</t>
  </si>
  <si>
    <t>DE354</t>
  </si>
  <si>
    <t>Pastorex Streptococcus A,B,C,D,F,G</t>
  </si>
  <si>
    <t>DD652</t>
  </si>
  <si>
    <t>Imersní olej pro mikroskopii 500 ml OLYMPUS</t>
  </si>
  <si>
    <t>DB967</t>
  </si>
  <si>
    <t>Liaison Control VZV IgG</t>
  </si>
  <si>
    <t>DC425</t>
  </si>
  <si>
    <t>CHLORID DRASELNY P.A</t>
  </si>
  <si>
    <t>DE500</t>
  </si>
  <si>
    <t>Liaison a-Borrelia IgM QUANT control</t>
  </si>
  <si>
    <t>DA085</t>
  </si>
  <si>
    <t>Liaison XL-Control HIV Ab/Ag</t>
  </si>
  <si>
    <t>DF800</t>
  </si>
  <si>
    <t>Monovalent E Coli (055:B5)</t>
  </si>
  <si>
    <t>DC991</t>
  </si>
  <si>
    <t>CINIDLO PRO TEST FOSFATAZA</t>
  </si>
  <si>
    <t>DF801</t>
  </si>
  <si>
    <t>Monovalent E Coli (026:B6)</t>
  </si>
  <si>
    <t>DD836</t>
  </si>
  <si>
    <t>S.typhi Vi antigen susp.</t>
  </si>
  <si>
    <t>DG826</t>
  </si>
  <si>
    <t>Pufr.fyziologický roztok 2ml</t>
  </si>
  <si>
    <t>DC905</t>
  </si>
  <si>
    <t>ANAEROTEST FUER DIE MIKRO</t>
  </si>
  <si>
    <t>DC063</t>
  </si>
  <si>
    <t>CEFOXITIN</t>
  </si>
  <si>
    <t>DE620</t>
  </si>
  <si>
    <t>Cefepime 30ug</t>
  </si>
  <si>
    <t>DA187</t>
  </si>
  <si>
    <t>Piperacillin sodium salt 1 g</t>
  </si>
  <si>
    <t>DD327</t>
  </si>
  <si>
    <t>Liaison cont. anti HBc</t>
  </si>
  <si>
    <t>DD238</t>
  </si>
  <si>
    <t>HIV AG/AB COMBINATION 96 TEST</t>
  </si>
  <si>
    <t>DB090</t>
  </si>
  <si>
    <t>Liaison XL-Control EBNA IgG</t>
  </si>
  <si>
    <t>DB673</t>
  </si>
  <si>
    <t>Liaison HBsAg konfirmační test</t>
  </si>
  <si>
    <t>DG977</t>
  </si>
  <si>
    <t>GeneProof PathogenFree DNA isol 250 rc</t>
  </si>
  <si>
    <t>DB226</t>
  </si>
  <si>
    <t>Methylenová modř 25g</t>
  </si>
  <si>
    <t>DH095</t>
  </si>
  <si>
    <t>Gonorrea Ag CARD 25 ks</t>
  </si>
  <si>
    <t>DG203</t>
  </si>
  <si>
    <t>CHLORID VAPENATÝ.BEZV. P.A.</t>
  </si>
  <si>
    <t>DH174</t>
  </si>
  <si>
    <t>Salmonella z</t>
  </si>
  <si>
    <t>DF428</t>
  </si>
  <si>
    <t>Salmonella, Monovalent H Antisera</t>
  </si>
  <si>
    <t>DA161</t>
  </si>
  <si>
    <t>Sabouraud Dextrose agar s CMP a CHM (šikmý)</t>
  </si>
  <si>
    <t>DH171</t>
  </si>
  <si>
    <t>Salmonella k</t>
  </si>
  <si>
    <t>DF352</t>
  </si>
  <si>
    <t>Salmonella H antis. C</t>
  </si>
  <si>
    <t>DB196</t>
  </si>
  <si>
    <t>Furantoin 100ug</t>
  </si>
  <si>
    <t>DF840</t>
  </si>
  <si>
    <t>MGIT TB IDENTIFICATION TEST</t>
  </si>
  <si>
    <t>DH170</t>
  </si>
  <si>
    <t>Salmonella (mix eh+ enx)</t>
  </si>
  <si>
    <t>DC904</t>
  </si>
  <si>
    <t>TB COLOR KARBOL-FUCHSIN 2,5 l</t>
  </si>
  <si>
    <t>DH173</t>
  </si>
  <si>
    <t>Salmonella H:r</t>
  </si>
  <si>
    <t>DH172</t>
  </si>
  <si>
    <t>Salmonella y</t>
  </si>
  <si>
    <t>DA405</t>
  </si>
  <si>
    <t>Liqui - NOX</t>
  </si>
  <si>
    <t>DE295</t>
  </si>
  <si>
    <t>SD Rapid test Norovirus</t>
  </si>
  <si>
    <t>DH209</t>
  </si>
  <si>
    <t>Cefotaxime 256</t>
  </si>
  <si>
    <t>DC865</t>
  </si>
  <si>
    <t>Gas Pak Anaerob.systém sáčky</t>
  </si>
  <si>
    <t>DH183</t>
  </si>
  <si>
    <t>Salmonella H Z10</t>
  </si>
  <si>
    <t>DC740</t>
  </si>
  <si>
    <t>Liaison Borrelia IgG control</t>
  </si>
  <si>
    <t>DG834</t>
  </si>
  <si>
    <t>R-DIARSV (100 reakcí)</t>
  </si>
  <si>
    <t>DB199</t>
  </si>
  <si>
    <t>vankomycin 5ug</t>
  </si>
  <si>
    <t>DF799</t>
  </si>
  <si>
    <t>Monovalent E Coli (0111:B4)</t>
  </si>
  <si>
    <t>DB722</t>
  </si>
  <si>
    <t>Ampicillin (10ug), 200 ks</t>
  </si>
  <si>
    <t>DC069</t>
  </si>
  <si>
    <t>CLINDAMYCIN 2IU</t>
  </si>
  <si>
    <t>DF805</t>
  </si>
  <si>
    <t>Monovalent E coli (0126:B16)</t>
  </si>
  <si>
    <t>DB609</t>
  </si>
  <si>
    <t>ITEST VK</t>
  </si>
  <si>
    <t>DC664</t>
  </si>
  <si>
    <t>PLATELIA ASPERGILLUS AG 96t</t>
  </si>
  <si>
    <t>DC082</t>
  </si>
  <si>
    <t>TRIMETHOPRIME-SULFAM (1,25+23,75)</t>
  </si>
  <si>
    <t>DF798</t>
  </si>
  <si>
    <t>E Coli Mixture IV (114+12+142)</t>
  </si>
  <si>
    <t>DE603</t>
  </si>
  <si>
    <t>Ceftazidime + clavulanic acid 30+10 ug</t>
  </si>
  <si>
    <t>DA777</t>
  </si>
  <si>
    <t>Ceftazidime 10 µg</t>
  </si>
  <si>
    <t>DE583</t>
  </si>
  <si>
    <t>V.cholerae polyv. 01, 1 ml</t>
  </si>
  <si>
    <t>DC054</t>
  </si>
  <si>
    <t>SACKY MALÉ PRO CAMPYLOB.</t>
  </si>
  <si>
    <t>DB829</t>
  </si>
  <si>
    <t>IDEIA PCE CHLAMYDIA</t>
  </si>
  <si>
    <t>DE801</t>
  </si>
  <si>
    <t>FLU A/B Typing real time detection</t>
  </si>
  <si>
    <t>DG292</t>
  </si>
  <si>
    <t>Hippurát test diagnostics</t>
  </si>
  <si>
    <t>DF767</t>
  </si>
  <si>
    <t>Indoxyl test diagnostics</t>
  </si>
  <si>
    <t>DG315</t>
  </si>
  <si>
    <t>EliGene Adenovirus RT</t>
  </si>
  <si>
    <t>DB092</t>
  </si>
  <si>
    <t>Liaison XL-Control EA IgG</t>
  </si>
  <si>
    <t>DB763</t>
  </si>
  <si>
    <t>Liaison cont. anti HAV</t>
  </si>
  <si>
    <t>DF008</t>
  </si>
  <si>
    <t>Yersinia Serokit kontroly</t>
  </si>
  <si>
    <t>DF954</t>
  </si>
  <si>
    <t>Dryspot Pneumo Latex Test</t>
  </si>
  <si>
    <t>DD852</t>
  </si>
  <si>
    <t>Meropenem 4x50</t>
  </si>
  <si>
    <t>DB457</t>
  </si>
  <si>
    <t>Liaison anti-HAV</t>
  </si>
  <si>
    <t>DC750</t>
  </si>
  <si>
    <t>Liaison Control HAV IgM</t>
  </si>
  <si>
    <t>DA194</t>
  </si>
  <si>
    <t>Liaison XL-Control-Anti-HBe</t>
  </si>
  <si>
    <t>DB982</t>
  </si>
  <si>
    <t>SACKY 250*300 200KS VC. KAT</t>
  </si>
  <si>
    <t>DD386</t>
  </si>
  <si>
    <t>Liaison HBeAg</t>
  </si>
  <si>
    <t>DA193</t>
  </si>
  <si>
    <t>Liaison XL-Control-HBeAg</t>
  </si>
  <si>
    <t>DB068</t>
  </si>
  <si>
    <t>Liaison XL Disposable Tips</t>
  </si>
  <si>
    <t>DA089</t>
  </si>
  <si>
    <t>Liaison controls MCP-IgG</t>
  </si>
  <si>
    <t>DA090</t>
  </si>
  <si>
    <t>Liaison controls MCP-IgM</t>
  </si>
  <si>
    <t>DC763</t>
  </si>
  <si>
    <t>Liaison Control VZV IgM</t>
  </si>
  <si>
    <t>DA114</t>
  </si>
  <si>
    <t>Liaison XL-HBsAg Confirmatory Test</t>
  </si>
  <si>
    <t>DC988</t>
  </si>
  <si>
    <t>AZTREONAM 30 MCG, 4x50</t>
  </si>
  <si>
    <t>DB089</t>
  </si>
  <si>
    <t>Liaison XL-Control VCA IgG</t>
  </si>
  <si>
    <t>DA216</t>
  </si>
  <si>
    <t>LATEXOVA SUSP.ANTI  E.coli</t>
  </si>
  <si>
    <t>DA969</t>
  </si>
  <si>
    <t>ONP TEST diagnostics</t>
  </si>
  <si>
    <t>DB091</t>
  </si>
  <si>
    <t>Liaison XL-Control EBV IgM</t>
  </si>
  <si>
    <t>DC164</t>
  </si>
  <si>
    <t>ATB ID 32 C</t>
  </si>
  <si>
    <t>DC168</t>
  </si>
  <si>
    <t>H.INFLUENZAE B</t>
  </si>
  <si>
    <t>DC188</t>
  </si>
  <si>
    <t>Starter kit 1+2</t>
  </si>
  <si>
    <t>DC812</t>
  </si>
  <si>
    <t>STAPHYTEST 16</t>
  </si>
  <si>
    <t>DC891</t>
  </si>
  <si>
    <t>Gentamycin (10ug) 200ks</t>
  </si>
  <si>
    <t>DC909</t>
  </si>
  <si>
    <t>Cefoxitin sodium</t>
  </si>
  <si>
    <t>DD002</t>
  </si>
  <si>
    <t>TCBS agar</t>
  </si>
  <si>
    <t>DD358</t>
  </si>
  <si>
    <t>SOUPRAVA LISTERIOZA PA</t>
  </si>
  <si>
    <t>DE760</t>
  </si>
  <si>
    <t>Ofloxacin</t>
  </si>
  <si>
    <t>DF513</t>
  </si>
  <si>
    <t>E.coli o124</t>
  </si>
  <si>
    <t>DF802</t>
  </si>
  <si>
    <t>Monovalent E Coli (086:B7)</t>
  </si>
  <si>
    <t>DF807</t>
  </si>
  <si>
    <t>Monovalent E Coli (0142:K86)</t>
  </si>
  <si>
    <t>DG162</t>
  </si>
  <si>
    <t>HYDROXID DRASELNY P.A.</t>
  </si>
  <si>
    <t>DG700</t>
  </si>
  <si>
    <t>Francisella tularensis 50 vyšetř.</t>
  </si>
  <si>
    <t>DA144</t>
  </si>
  <si>
    <t>Yersinia Polyvalent Antiserum 03 (2 ml)</t>
  </si>
  <si>
    <t>DA160</t>
  </si>
  <si>
    <t>Sabouraud Dextrose agar s CMP (šikmý)</t>
  </si>
  <si>
    <t>DA747</t>
  </si>
  <si>
    <t>Meropenem MP32 - (30 testů)</t>
  </si>
  <si>
    <t>DA750</t>
  </si>
  <si>
    <t>Tetracycline TC 256 (30 testů)</t>
  </si>
  <si>
    <t>DA779</t>
  </si>
  <si>
    <t>LINEZOLID LZ 256 (30 testů)</t>
  </si>
  <si>
    <t>DB198</t>
  </si>
  <si>
    <t>Piperacilin + tazobaktam 30ug+6ug</t>
  </si>
  <si>
    <t>DB693</t>
  </si>
  <si>
    <t>NITROCEFIN 2X5 KS</t>
  </si>
  <si>
    <t>DC033</t>
  </si>
  <si>
    <t>AMOXI/CLAV 2/1XL 0,016-256ug/ml</t>
  </si>
  <si>
    <t>DC269</t>
  </si>
  <si>
    <t>CEFTAZIDIME</t>
  </si>
  <si>
    <t>DC502</t>
  </si>
  <si>
    <t>IMMUNOQuick NoRotAdeno - 20 testů</t>
  </si>
  <si>
    <t>DC746</t>
  </si>
  <si>
    <t>CINIDLO PRO TEST ACETOIN</t>
  </si>
  <si>
    <t>DD537</t>
  </si>
  <si>
    <t>Colistin sodium methanesulfonate 1g</t>
  </si>
  <si>
    <t>DD663</t>
  </si>
  <si>
    <t>kyselina boritá p.a.</t>
  </si>
  <si>
    <t>DE498</t>
  </si>
  <si>
    <t>Rapid ANA II Syst.</t>
  </si>
  <si>
    <t>DE559</t>
  </si>
  <si>
    <t>CARBA set</t>
  </si>
  <si>
    <t>DF416</t>
  </si>
  <si>
    <t>Wellcolex colour Shigella</t>
  </si>
  <si>
    <t>DG163</t>
  </si>
  <si>
    <t>HYDROXID SODNY P.A.</t>
  </si>
  <si>
    <t>DA748</t>
  </si>
  <si>
    <t>Ciprofloxacin CI32 (30 testů)</t>
  </si>
  <si>
    <t>DA978</t>
  </si>
  <si>
    <t>Činidlo pro PYR diagnostics</t>
  </si>
  <si>
    <t>DB397</t>
  </si>
  <si>
    <t>Liaison anti-HBc celkově</t>
  </si>
  <si>
    <t>DB470</t>
  </si>
  <si>
    <t>Metronidazole MZH 256 (30 testů)</t>
  </si>
  <si>
    <t>DC021</t>
  </si>
  <si>
    <t>ETI-HA-IGMK PLUS (HAV IgM EIA)</t>
  </si>
  <si>
    <t>DC397</t>
  </si>
  <si>
    <t>Liaison Cleaning kit</t>
  </si>
  <si>
    <t>DC903</t>
  </si>
  <si>
    <t>Liaison anti-HBe</t>
  </si>
  <si>
    <t>DE212</t>
  </si>
  <si>
    <t>OFLOXACIN 4x50 ks</t>
  </si>
  <si>
    <t>DF794</t>
  </si>
  <si>
    <t>E Coli mixture I+II+III</t>
  </si>
  <si>
    <t>DG329</t>
  </si>
  <si>
    <t>Anti-Salmonella O 7</t>
  </si>
  <si>
    <t>DH250</t>
  </si>
  <si>
    <t>Parvovirus B19</t>
  </si>
  <si>
    <t>DH251</t>
  </si>
  <si>
    <t>Parvovirus B19 + IgG/RF absorbent</t>
  </si>
  <si>
    <t>DA627</t>
  </si>
  <si>
    <t>WASP-DISPOSABLE DRIP TRAY W ABSORBING SP</t>
  </si>
  <si>
    <t>DA628</t>
  </si>
  <si>
    <t>WASP-DOCKING STATION SPLASH PROTECTIVE</t>
  </si>
  <si>
    <t>DA749</t>
  </si>
  <si>
    <t>Azithromycin AZ 256 (30 testů)</t>
  </si>
  <si>
    <t>DB197</t>
  </si>
  <si>
    <t>gentamycin 30ug</t>
  </si>
  <si>
    <t>DB422</t>
  </si>
  <si>
    <t>ITEST V-FAKTOR</t>
  </si>
  <si>
    <t>DB506</t>
  </si>
  <si>
    <t>ITEST X-FAKTOR</t>
  </si>
  <si>
    <t>DC034</t>
  </si>
  <si>
    <t>Pip/Tazo/Noc-4PTC 256</t>
  </si>
  <si>
    <t>DC055</t>
  </si>
  <si>
    <t>Teicoplanin TP 256</t>
  </si>
  <si>
    <t>DC170</t>
  </si>
  <si>
    <t>N.MENINGITIDIS SK.B</t>
  </si>
  <si>
    <t>DC172</t>
  </si>
  <si>
    <t>N.MENINGITIDIS SK.X</t>
  </si>
  <si>
    <t>DC173</t>
  </si>
  <si>
    <t>N.MENINGITIDIS SK.Y</t>
  </si>
  <si>
    <t>DC963</t>
  </si>
  <si>
    <t>Clauberg</t>
  </si>
  <si>
    <t>DD901</t>
  </si>
  <si>
    <t>Safranin O 100g</t>
  </si>
  <si>
    <t>DF476</t>
  </si>
  <si>
    <t>E.coli 0125</t>
  </si>
  <si>
    <t>DF803</t>
  </si>
  <si>
    <t>Monovalent E Coli (0119:B14)</t>
  </si>
  <si>
    <t>DF806</t>
  </si>
  <si>
    <t>Monovalent E Coli (0114:K90)</t>
  </si>
  <si>
    <t>DG573</t>
  </si>
  <si>
    <t>Antiserum Salmonella MONOVALENT O:8</t>
  </si>
  <si>
    <t>DG676</t>
  </si>
  <si>
    <t>Mixture HL</t>
  </si>
  <si>
    <t>DH339</t>
  </si>
  <si>
    <t>Clindamycin CM32</t>
  </si>
  <si>
    <t>DC264</t>
  </si>
  <si>
    <t>DNA promývací pufr 500ml</t>
  </si>
  <si>
    <t>DF460</t>
  </si>
  <si>
    <t>DNA vazebny pufr 150 ml</t>
  </si>
  <si>
    <t>DH340</t>
  </si>
  <si>
    <t>Ertapenem ETP 32</t>
  </si>
  <si>
    <t>DC691</t>
  </si>
  <si>
    <t>CINIDLO PRO TEST INDOL</t>
  </si>
  <si>
    <t>DC759</t>
  </si>
  <si>
    <t>ČINIDLO PRO TEST HIPPURAT</t>
  </si>
  <si>
    <t>DF804</t>
  </si>
  <si>
    <t>Monovalent E Coli (0127:B8)</t>
  </si>
  <si>
    <t>DF796</t>
  </si>
  <si>
    <t>E Coli Mixture II (86+119+126)</t>
  </si>
  <si>
    <t>DF228</t>
  </si>
  <si>
    <t>činidlo pro VP - diagnostics</t>
  </si>
  <si>
    <t>DC169</t>
  </si>
  <si>
    <t>N.MENINGITIDIS SK.A</t>
  </si>
  <si>
    <t>DC171</t>
  </si>
  <si>
    <t>N.MENINGITIDIS SK.C</t>
  </si>
  <si>
    <t>DC989</t>
  </si>
  <si>
    <t>WELLCOGEN BACTERIAL ANTI</t>
  </si>
  <si>
    <t>DC507</t>
  </si>
  <si>
    <t>Rapid Innova Nitrate B Reagent</t>
  </si>
  <si>
    <t>DH404</t>
  </si>
  <si>
    <t>α-Cyano-4-hydroxycinnamic acid</t>
  </si>
  <si>
    <t>801325</t>
  </si>
  <si>
    <t>-KYS.SULFOSALICYLOVA 20%,LEK 200 G</t>
  </si>
  <si>
    <t>DB611</t>
  </si>
  <si>
    <t>ITEST NOVOBIOCIN</t>
  </si>
  <si>
    <t>DF898</t>
  </si>
  <si>
    <t>RPMI agar (PM)</t>
  </si>
  <si>
    <t>DA145</t>
  </si>
  <si>
    <t>Sabouraud Dextrose agar (šikmý)</t>
  </si>
  <si>
    <t>DB093</t>
  </si>
  <si>
    <t>Liaison XL-Control MCP IgG</t>
  </si>
  <si>
    <t>DH336</t>
  </si>
  <si>
    <t>Proteinase K (Serva) 10ml</t>
  </si>
  <si>
    <t>DF060</t>
  </si>
  <si>
    <t>Malachitová zeleň (500ml)</t>
  </si>
  <si>
    <t>DG089</t>
  </si>
  <si>
    <t>Detection of COLISTIN resistence</t>
  </si>
  <si>
    <t>DF400</t>
  </si>
  <si>
    <t>ZR Fungal/Bacterial DNA Kit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</si>
  <si>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</si>
  <si>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</si>
  <si>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</si>
  <si>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</si>
  <si>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</si>
  <si>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</si>
  <si>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</si>
  <si>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</si>
  <si>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</si>
  <si>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</si>
  <si>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</si>
  <si>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</si>
  <si>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</si>
  <si>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</si>
  <si>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</si>
  <si>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</si>
  <si>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802 - Pracoviště lékařské mikrobiologie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</si>
  <si>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</si>
  <si>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</si>
  <si>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</si>
  <si>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</si>
  <si>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</si>
  <si>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</si>
  <si>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</si>
  <si>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</si>
  <si>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</si>
  <si>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</si>
  <si>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</si>
  <si>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</si>
  <si>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</si>
  <si>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</si>
  <si>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</si>
  <si>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</si>
  <si>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</si>
  <si>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</si>
  <si>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</si>
  <si>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</si>
  <si>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</si>
  <si>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</si>
  <si>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</si>
  <si>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</si>
  <si>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82056</t>
  </si>
  <si>
    <t>MIKROSKOPICKÉ STANOVENÍ MIKROBIÁLNÍHO OBRAZU POŠEV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</si>
  <si>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</si>
  <si>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</si>
  <si>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</si>
  <si>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</si>
  <si>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</si>
  <si>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</si>
  <si>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</si>
  <si>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</si>
  <si>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</si>
  <si>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</si>
  <si>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</si>
  <si>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</si>
  <si>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</si>
  <si>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</si>
  <si>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</si>
  <si>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</si>
  <si>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82141</t>
  </si>
  <si>
    <t>PAUL - BUNNELL - DAVIDSOHNŮV TEST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</si>
  <si>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</si>
  <si>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</si>
  <si>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</si>
  <si>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</si>
  <si>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</si>
  <si>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</si>
  <si>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</si>
  <si>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</si>
  <si>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</si>
  <si>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</si>
  <si>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</si>
  <si>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</si>
  <si>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</si>
  <si>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</si>
  <si>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</si>
  <si>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</si>
  <si>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</si>
  <si>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</si>
  <si>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</si>
  <si>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</si>
  <si>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</si>
  <si>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</si>
  <si>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</si>
  <si>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</si>
  <si>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</si>
  <si>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</si>
  <si>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</si>
  <si>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</si>
  <si>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</si>
  <si>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</si>
  <si>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</si>
  <si>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</si>
  <si>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</si>
  <si>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</si>
  <si>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</si>
  <si>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</si>
  <si>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</si>
  <si>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</si>
  <si>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</si>
  <si>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</si>
  <si>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</si>
  <si>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</si>
  <si>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</si>
  <si>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</si>
  <si>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</si>
  <si>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</si>
  <si>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</si>
  <si>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</si>
  <si>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</si>
  <si>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</si>
  <si>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</si>
  <si>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</si>
  <si>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</si>
  <si>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</si>
  <si>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</si>
  <si>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</si>
  <si>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</si>
  <si>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</si>
  <si>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</si>
  <si>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</si>
  <si>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</si>
  <si>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</si>
  <si>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</si>
  <si>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</si>
  <si>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</si>
  <si>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</si>
  <si>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</si>
  <si>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</si>
  <si>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</si>
  <si>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</si>
  <si>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</si>
  <si>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</si>
  <si>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</si>
  <si>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</si>
  <si>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</si>
  <si>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</si>
  <si>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</si>
  <si>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</si>
  <si>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82053</t>
  </si>
  <si>
    <t>MIKROSKOPICKÉ VYŠETŘENÍ NATIVNÍHO PREPARÁTU</t>
  </si>
  <si>
    <t>82129</t>
  </si>
  <si>
    <t xml:space="preserve">PŘÍMÁ IDENTIFIKACE BAKTERIÁLNÍHO NEBO MYKOTICKÉHO </t>
  </si>
  <si>
    <t>84015</t>
  </si>
  <si>
    <t>VYŠETŘENÍ STOLICE NA KRYPTOSPORIDIÓZU</t>
  </si>
  <si>
    <t>84013</t>
  </si>
  <si>
    <t>SPECIALIZOVANÉ PARAZITOLOGICKÉ VYŠETŘENÍ STOLICE P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</si>
  <si>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</si>
  <si>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</si>
  <si>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</si>
  <si>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</si>
  <si>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</si>
  <si>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</si>
  <si>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</si>
  <si>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</si>
  <si>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</si>
  <si>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</si>
  <si>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</si>
  <si>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</si>
  <si>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</si>
  <si>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</si>
  <si>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</si>
  <si>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</si>
  <si>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</si>
  <si>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</si>
  <si>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</si>
  <si>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</si>
  <si>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</si>
  <si>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</si>
  <si>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</si>
  <si>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</si>
  <si>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</si>
  <si>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</si>
  <si>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</si>
  <si>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</si>
  <si>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</si>
  <si>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</si>
  <si>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</si>
  <si>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</si>
  <si>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</si>
  <si>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82061</t>
  </si>
  <si>
    <t>IDENTIFIKACE ANAEROBNÍHO KMENE PODROBNÁ</t>
  </si>
  <si>
    <t>05</t>
  </si>
  <si>
    <t>06</t>
  </si>
  <si>
    <t>07</t>
  </si>
  <si>
    <t>08</t>
  </si>
  <si>
    <t>09</t>
  </si>
  <si>
    <t>10</t>
  </si>
  <si>
    <t>11</t>
  </si>
  <si>
    <t>82033</t>
  </si>
  <si>
    <t>KONTROLA STERILITY KLINICKÉHO VZORKU</t>
  </si>
  <si>
    <t>12</t>
  </si>
  <si>
    <t>13</t>
  </si>
  <si>
    <t>14</t>
  </si>
  <si>
    <t>16</t>
  </si>
  <si>
    <t>17</t>
  </si>
  <si>
    <t>18</t>
  </si>
  <si>
    <t>20</t>
  </si>
  <si>
    <t>84023</t>
  </si>
  <si>
    <t>MIKROSKOPICKÉ VYŠETŘENÍ NA MALÁRII</t>
  </si>
  <si>
    <t>21</t>
  </si>
  <si>
    <t>22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</si>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</sst>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43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3" fillId="8" borderId="63" xfId="0" applyNumberFormat="1" applyFont="1" applyFill="1" applyBorder="1"/>
    <xf numFmtId="3" fontId="53" fillId="8" borderId="6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5" fillId="2" borderId="69" xfId="0" applyNumberFormat="1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5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40" fillId="0" borderId="90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64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5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5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5" xfId="0" applyNumberFormat="1" applyFont="1" applyBorder="1"/>
    <xf numFmtId="173" fontId="32" fillId="0" borderId="93" xfId="0" applyNumberFormat="1" applyFont="1" applyBorder="1"/>
    <xf numFmtId="9" fontId="32" fillId="0" borderId="91" xfId="0" applyNumberFormat="1" applyFont="1" applyBorder="1"/>
    <xf numFmtId="173" fontId="39" fillId="4" borderId="126" xfId="0" applyNumberFormat="1" applyFont="1" applyFill="1" applyBorder="1" applyAlignment="1">
      <alignment horizontal="center"/>
    </xf>
    <xf numFmtId="173" fontId="32" fillId="0" borderId="127" xfId="0" applyNumberFormat="1" applyFont="1" applyBorder="1" applyAlignment="1">
      <alignment horizontal="right"/>
    </xf>
    <xf numFmtId="175" fontId="32" fillId="0" borderId="127" xfId="0" applyNumberFormat="1" applyFont="1" applyBorder="1" applyAlignment="1">
      <alignment horizontal="right"/>
    </xf>
    <xf numFmtId="173" fontId="32" fillId="0" borderId="128" xfId="0" applyNumberFormat="1" applyFont="1" applyBorder="1" applyAlignment="1">
      <alignment horizontal="right"/>
    </xf>
    <xf numFmtId="0" fontId="0" fillId="0" borderId="1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169" fontId="32" fillId="0" borderId="67" xfId="0" applyNumberFormat="1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0.97128678622729325</c:v>
                </c:pt>
                <c:pt idx="1">
                  <c:v>0.91693525150919253</c:v>
                </c:pt>
                <c:pt idx="2">
                  <c:v>0.93937148873331699</c:v>
                </c:pt>
                <c:pt idx="3">
                  <c:v>0.92167273408789141</c:v>
                </c:pt>
                <c:pt idx="4">
                  <c:v>0.92050099550125097</c:v>
                </c:pt>
                <c:pt idx="5">
                  <c:v>0.93154587716152626</c:v>
                </c:pt>
                <c:pt idx="6">
                  <c:v>0.89290966292947271</c:v>
                </c:pt>
                <c:pt idx="7">
                  <c:v>0.89126198510057753</c:v>
                </c:pt>
                <c:pt idx="8">
                  <c:v>0.88333006557544891</c:v>
                </c:pt>
                <c:pt idx="9">
                  <c:v>0.906476756434342</c:v>
                </c:pt>
                <c:pt idx="10">
                  <c:v>0.88948014726352398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323752"/>
        <c:axId val="110232179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0.78824820808777452</c:v>
                </c:pt>
                <c:pt idx="1">
                  <c:v>0.78824820808777452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2322184"/>
        <c:axId val="1102322576"/>
      </c:scatterChart>
      <c:catAx>
        <c:axId val="1102323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02321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23217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02323752"/>
        <c:crosses val="autoZero"/>
        <c:crossBetween val="between"/>
      </c:valAx>
      <c:valAx>
        <c:axId val="11023221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02322576"/>
        <c:crosses val="max"/>
        <c:crossBetween val="midCat"/>
      </c:valAx>
      <c:valAx>
        <c:axId val="11023225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023221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102.21875" style="116" bestFit="1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305" t="s">
        <v>95</v>
      </c>
      <c r="B1" s="305"/>
    </row>
    <row r="2" spans="1:3" ht="14.4" customHeight="1" thickBot="1" x14ac:dyDescent="0.35">
      <c r="A2" s="214" t="s">
        <v>259</v>
      </c>
      <c r="B2" s="46"/>
    </row>
    <row r="3" spans="1:3" ht="14.4" customHeight="1" thickBot="1" x14ac:dyDescent="0.35">
      <c r="A3" s="301" t="s">
        <v>125</v>
      </c>
      <c r="B3" s="302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106</v>
      </c>
      <c r="C4" s="47" t="s">
        <v>107</v>
      </c>
    </row>
    <row r="5" spans="1:3" ht="14.4" customHeight="1" x14ac:dyDescent="0.3">
      <c r="A5" s="130" t="str">
        <f t="shared" si="0"/>
        <v>HI</v>
      </c>
      <c r="B5" s="75" t="s">
        <v>122</v>
      </c>
      <c r="C5" s="47" t="s">
        <v>98</v>
      </c>
    </row>
    <row r="6" spans="1:3" ht="14.4" customHeight="1" x14ac:dyDescent="0.3">
      <c r="A6" s="131" t="str">
        <f t="shared" si="0"/>
        <v>HI Graf</v>
      </c>
      <c r="B6" s="76" t="s">
        <v>91</v>
      </c>
      <c r="C6" s="47" t="s">
        <v>99</v>
      </c>
    </row>
    <row r="7" spans="1:3" ht="14.4" customHeight="1" x14ac:dyDescent="0.3">
      <c r="A7" s="131" t="str">
        <f t="shared" si="0"/>
        <v>Man Tab</v>
      </c>
      <c r="B7" s="76" t="s">
        <v>261</v>
      </c>
      <c r="C7" s="47" t="s">
        <v>100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3" t="s">
        <v>96</v>
      </c>
      <c r="B10" s="302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123</v>
      </c>
      <c r="C11" s="47" t="s">
        <v>101</v>
      </c>
    </row>
    <row r="12" spans="1:3" ht="14.4" customHeight="1" x14ac:dyDescent="0.3">
      <c r="A12" s="131" t="str">
        <f t="shared" ref="A12:A18" si="2">HYPERLINK("#'"&amp;C12&amp;"'!A1",C12)</f>
        <v>LŽ Detail</v>
      </c>
      <c r="B12" s="76" t="s">
        <v>143</v>
      </c>
      <c r="C12" s="47" t="s">
        <v>102</v>
      </c>
    </row>
    <row r="13" spans="1:3" ht="28.8" customHeight="1" x14ac:dyDescent="0.3">
      <c r="A13" s="131" t="str">
        <f t="shared" si="2"/>
        <v>LŽ PL</v>
      </c>
      <c r="B13" s="455" t="s">
        <v>144</v>
      </c>
      <c r="C13" s="47" t="s">
        <v>129</v>
      </c>
    </row>
    <row r="14" spans="1:3" ht="14.4" customHeight="1" x14ac:dyDescent="0.3">
      <c r="A14" s="131" t="str">
        <f t="shared" si="2"/>
        <v>LŽ PL Detail</v>
      </c>
      <c r="B14" s="76" t="s">
        <v>637</v>
      </c>
      <c r="C14" s="47" t="s">
        <v>130</v>
      </c>
    </row>
    <row r="15" spans="1:3" ht="14.4" customHeight="1" x14ac:dyDescent="0.3">
      <c r="A15" s="131" t="str">
        <f t="shared" si="2"/>
        <v>LŽ Statim</v>
      </c>
      <c r="B15" s="288" t="s">
        <v>222</v>
      </c>
      <c r="C15" s="47" t="s">
        <v>232</v>
      </c>
    </row>
    <row r="16" spans="1:3" ht="14.4" customHeight="1" x14ac:dyDescent="0.3">
      <c r="A16" s="133" t="str">
        <f t="shared" ref="A16" si="3">HYPERLINK("#'"&amp;C16&amp;"'!A1",C16)</f>
        <v>Materiál Žádanky</v>
      </c>
      <c r="B16" s="76" t="s">
        <v>124</v>
      </c>
      <c r="C16" s="47" t="s">
        <v>103</v>
      </c>
    </row>
    <row r="17" spans="1:3" ht="14.4" customHeight="1" x14ac:dyDescent="0.3">
      <c r="A17" s="131" t="str">
        <f t="shared" si="2"/>
        <v>MŽ Detail</v>
      </c>
      <c r="B17" s="76" t="s">
        <v>1485</v>
      </c>
      <c r="C17" s="47" t="s">
        <v>104</v>
      </c>
    </row>
    <row r="18" spans="1:3" ht="14.4" customHeight="1" thickBot="1" x14ac:dyDescent="0.35">
      <c r="A18" s="133" t="str">
        <f t="shared" si="2"/>
        <v>Osobní náklady</v>
      </c>
      <c r="B18" s="76" t="s">
        <v>93</v>
      </c>
      <c r="C18" s="47" t="s">
        <v>105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4" t="s">
        <v>97</v>
      </c>
      <c r="B20" s="302"/>
    </row>
    <row r="21" spans="1:3" ht="14.4" customHeight="1" x14ac:dyDescent="0.3">
      <c r="A21" s="134" t="str">
        <f t="shared" ref="A21:A25" si="4">HYPERLINK("#'"&amp;C21&amp;"'!A1",C21)</f>
        <v>ZV Vykáz.-A</v>
      </c>
      <c r="B21" s="75" t="s">
        <v>1488</v>
      </c>
      <c r="C21" s="47" t="s">
        <v>108</v>
      </c>
    </row>
    <row r="22" spans="1:3" ht="14.4" customHeight="1" x14ac:dyDescent="0.3">
      <c r="A22" s="131" t="str">
        <f t="shared" ref="A22" si="5">HYPERLINK("#'"&amp;C22&amp;"'!A1",C22)</f>
        <v>ZV Vykáz.-A Lékaři</v>
      </c>
      <c r="B22" s="76" t="s">
        <v>1493</v>
      </c>
      <c r="C22" s="47" t="s">
        <v>235</v>
      </c>
    </row>
    <row r="23" spans="1:3" ht="14.4" customHeight="1" x14ac:dyDescent="0.3">
      <c r="A23" s="131" t="str">
        <f t="shared" si="4"/>
        <v>ZV Vykáz.-A Detail</v>
      </c>
      <c r="B23" s="76" t="s">
        <v>1618</v>
      </c>
      <c r="C23" s="47" t="s">
        <v>109</v>
      </c>
    </row>
    <row r="24" spans="1:3" ht="14.4" customHeight="1" x14ac:dyDescent="0.3">
      <c r="A24" s="131" t="str">
        <f t="shared" si="4"/>
        <v>ZV Vykáz.-H</v>
      </c>
      <c r="B24" s="76" t="s">
        <v>112</v>
      </c>
      <c r="C24" s="47" t="s">
        <v>110</v>
      </c>
    </row>
    <row r="25" spans="1:3" ht="14.4" customHeight="1" x14ac:dyDescent="0.3">
      <c r="A25" s="131" t="str">
        <f t="shared" si="4"/>
        <v>ZV Vykáz.-H Detail</v>
      </c>
      <c r="B25" s="76" t="s">
        <v>1681</v>
      </c>
      <c r="C25" s="47" t="s">
        <v>111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6"/>
  </cols>
  <sheetData>
    <row r="1" spans="1:13" ht="18.600000000000001" customHeight="1" thickBot="1" x14ac:dyDescent="0.4">
      <c r="A1" s="343" t="s">
        <v>637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14" t="s">
        <v>259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113</v>
      </c>
      <c r="F3" s="43">
        <f>SUBTOTAL(9,F6:F1048576)</f>
        <v>1.1000000000000001</v>
      </c>
      <c r="G3" s="43">
        <f>SUBTOTAL(9,G6:G1048576)</f>
        <v>329.52700000000004</v>
      </c>
      <c r="H3" s="44">
        <f>IF(M3=0,0,G3/M3)</f>
        <v>0.12833285106228012</v>
      </c>
      <c r="I3" s="43">
        <f>SUBTOTAL(9,I6:I1048576)</f>
        <v>16.7</v>
      </c>
      <c r="J3" s="43">
        <f>SUBTOTAL(9,J6:J1048576)</f>
        <v>2238.2255066444609</v>
      </c>
      <c r="K3" s="44">
        <f>IF(M3=0,0,J3/M3)</f>
        <v>0.8716671489377199</v>
      </c>
      <c r="L3" s="43">
        <f>SUBTOTAL(9,L6:L1048576)</f>
        <v>17.799999999999997</v>
      </c>
      <c r="M3" s="45">
        <f>SUBTOTAL(9,M6:M1048576)</f>
        <v>2567.7525066444609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115</v>
      </c>
      <c r="G4" s="348"/>
      <c r="H4" s="349"/>
      <c r="I4" s="350" t="s">
        <v>114</v>
      </c>
      <c r="J4" s="348"/>
      <c r="K4" s="349"/>
      <c r="L4" s="351" t="s">
        <v>3</v>
      </c>
      <c r="M4" s="352"/>
    </row>
    <row r="5" spans="1:13" ht="14.4" customHeight="1" thickBot="1" x14ac:dyDescent="0.35">
      <c r="A5" s="442" t="s">
        <v>116</v>
      </c>
      <c r="B5" s="463" t="s">
        <v>117</v>
      </c>
      <c r="C5" s="463" t="s">
        <v>58</v>
      </c>
      <c r="D5" s="463" t="s">
        <v>118</v>
      </c>
      <c r="E5" s="463" t="s">
        <v>119</v>
      </c>
      <c r="F5" s="464" t="s">
        <v>15</v>
      </c>
      <c r="G5" s="464" t="s">
        <v>14</v>
      </c>
      <c r="H5" s="444" t="s">
        <v>120</v>
      </c>
      <c r="I5" s="443" t="s">
        <v>15</v>
      </c>
      <c r="J5" s="464" t="s">
        <v>14</v>
      </c>
      <c r="K5" s="444" t="s">
        <v>120</v>
      </c>
      <c r="L5" s="443" t="s">
        <v>15</v>
      </c>
      <c r="M5" s="465" t="s">
        <v>14</v>
      </c>
    </row>
    <row r="6" spans="1:13" ht="14.4" customHeight="1" x14ac:dyDescent="0.3">
      <c r="A6" s="424" t="s">
        <v>437</v>
      </c>
      <c r="B6" s="425" t="s">
        <v>611</v>
      </c>
      <c r="C6" s="425" t="s">
        <v>580</v>
      </c>
      <c r="D6" s="425" t="s">
        <v>612</v>
      </c>
      <c r="E6" s="425" t="s">
        <v>613</v>
      </c>
      <c r="F6" s="428"/>
      <c r="G6" s="428"/>
      <c r="H6" s="447">
        <v>0</v>
      </c>
      <c r="I6" s="428">
        <v>0.30000000000000004</v>
      </c>
      <c r="J6" s="428">
        <v>40.689</v>
      </c>
      <c r="K6" s="447">
        <v>1</v>
      </c>
      <c r="L6" s="428">
        <v>0.30000000000000004</v>
      </c>
      <c r="M6" s="429">
        <v>40.689</v>
      </c>
    </row>
    <row r="7" spans="1:13" ht="14.4" customHeight="1" x14ac:dyDescent="0.3">
      <c r="A7" s="430" t="s">
        <v>437</v>
      </c>
      <c r="B7" s="431" t="s">
        <v>614</v>
      </c>
      <c r="C7" s="431" t="s">
        <v>557</v>
      </c>
      <c r="D7" s="431" t="s">
        <v>558</v>
      </c>
      <c r="E7" s="431" t="s">
        <v>559</v>
      </c>
      <c r="F7" s="434"/>
      <c r="G7" s="434"/>
      <c r="H7" s="456">
        <v>0</v>
      </c>
      <c r="I7" s="434">
        <v>2</v>
      </c>
      <c r="J7" s="434">
        <v>40.061999999999998</v>
      </c>
      <c r="K7" s="456">
        <v>1</v>
      </c>
      <c r="L7" s="434">
        <v>2</v>
      </c>
      <c r="M7" s="435">
        <v>40.061999999999998</v>
      </c>
    </row>
    <row r="8" spans="1:13" ht="14.4" customHeight="1" x14ac:dyDescent="0.3">
      <c r="A8" s="430" t="s">
        <v>437</v>
      </c>
      <c r="B8" s="431" t="s">
        <v>615</v>
      </c>
      <c r="C8" s="431" t="s">
        <v>504</v>
      </c>
      <c r="D8" s="431" t="s">
        <v>505</v>
      </c>
      <c r="E8" s="431" t="s">
        <v>616</v>
      </c>
      <c r="F8" s="434">
        <v>1</v>
      </c>
      <c r="G8" s="434">
        <v>176.72000000000003</v>
      </c>
      <c r="H8" s="456">
        <v>1</v>
      </c>
      <c r="I8" s="434"/>
      <c r="J8" s="434"/>
      <c r="K8" s="456">
        <v>0</v>
      </c>
      <c r="L8" s="434">
        <v>1</v>
      </c>
      <c r="M8" s="435">
        <v>176.72000000000003</v>
      </c>
    </row>
    <row r="9" spans="1:13" ht="14.4" customHeight="1" x14ac:dyDescent="0.3">
      <c r="A9" s="430" t="s">
        <v>437</v>
      </c>
      <c r="B9" s="431" t="s">
        <v>615</v>
      </c>
      <c r="C9" s="431" t="s">
        <v>553</v>
      </c>
      <c r="D9" s="431" t="s">
        <v>505</v>
      </c>
      <c r="E9" s="431" t="s">
        <v>617</v>
      </c>
      <c r="F9" s="434"/>
      <c r="G9" s="434"/>
      <c r="H9" s="456">
        <v>0</v>
      </c>
      <c r="I9" s="434">
        <v>3</v>
      </c>
      <c r="J9" s="434">
        <v>347.38000000000022</v>
      </c>
      <c r="K9" s="456">
        <v>1</v>
      </c>
      <c r="L9" s="434">
        <v>3</v>
      </c>
      <c r="M9" s="435">
        <v>347.38000000000022</v>
      </c>
    </row>
    <row r="10" spans="1:13" ht="14.4" customHeight="1" x14ac:dyDescent="0.3">
      <c r="A10" s="430" t="s">
        <v>437</v>
      </c>
      <c r="B10" s="431" t="s">
        <v>615</v>
      </c>
      <c r="C10" s="431" t="s">
        <v>569</v>
      </c>
      <c r="D10" s="431" t="s">
        <v>618</v>
      </c>
      <c r="E10" s="431" t="s">
        <v>616</v>
      </c>
      <c r="F10" s="434"/>
      <c r="G10" s="434"/>
      <c r="H10" s="456">
        <v>0</v>
      </c>
      <c r="I10" s="434">
        <v>2</v>
      </c>
      <c r="J10" s="434">
        <v>166.74</v>
      </c>
      <c r="K10" s="456">
        <v>1</v>
      </c>
      <c r="L10" s="434">
        <v>2</v>
      </c>
      <c r="M10" s="435">
        <v>166.74</v>
      </c>
    </row>
    <row r="11" spans="1:13" ht="14.4" customHeight="1" x14ac:dyDescent="0.3">
      <c r="A11" s="430" t="s">
        <v>437</v>
      </c>
      <c r="B11" s="431" t="s">
        <v>619</v>
      </c>
      <c r="C11" s="431" t="s">
        <v>561</v>
      </c>
      <c r="D11" s="431" t="s">
        <v>562</v>
      </c>
      <c r="E11" s="431" t="s">
        <v>620</v>
      </c>
      <c r="F11" s="434"/>
      <c r="G11" s="434"/>
      <c r="H11" s="456">
        <v>0</v>
      </c>
      <c r="I11" s="434">
        <v>0.1</v>
      </c>
      <c r="J11" s="434">
        <v>13.861343714063427</v>
      </c>
      <c r="K11" s="456">
        <v>1</v>
      </c>
      <c r="L11" s="434">
        <v>0.1</v>
      </c>
      <c r="M11" s="435">
        <v>13.861343714063427</v>
      </c>
    </row>
    <row r="12" spans="1:13" ht="14.4" customHeight="1" x14ac:dyDescent="0.3">
      <c r="A12" s="430" t="s">
        <v>437</v>
      </c>
      <c r="B12" s="431" t="s">
        <v>621</v>
      </c>
      <c r="C12" s="431" t="s">
        <v>589</v>
      </c>
      <c r="D12" s="431" t="s">
        <v>590</v>
      </c>
      <c r="E12" s="431" t="s">
        <v>622</v>
      </c>
      <c r="F12" s="434"/>
      <c r="G12" s="434"/>
      <c r="H12" s="456">
        <v>0</v>
      </c>
      <c r="I12" s="434">
        <v>0.1</v>
      </c>
      <c r="J12" s="434">
        <v>21.78</v>
      </c>
      <c r="K12" s="456">
        <v>1</v>
      </c>
      <c r="L12" s="434">
        <v>0.1</v>
      </c>
      <c r="M12" s="435">
        <v>21.78</v>
      </c>
    </row>
    <row r="13" spans="1:13" ht="14.4" customHeight="1" x14ac:dyDescent="0.3">
      <c r="A13" s="430" t="s">
        <v>437</v>
      </c>
      <c r="B13" s="431" t="s">
        <v>623</v>
      </c>
      <c r="C13" s="431" t="s">
        <v>587</v>
      </c>
      <c r="D13" s="431" t="s">
        <v>588</v>
      </c>
      <c r="E13" s="431" t="s">
        <v>502</v>
      </c>
      <c r="F13" s="434"/>
      <c r="G13" s="434"/>
      <c r="H13" s="456">
        <v>0</v>
      </c>
      <c r="I13" s="434">
        <v>2</v>
      </c>
      <c r="J13" s="434">
        <v>59.88</v>
      </c>
      <c r="K13" s="456">
        <v>1</v>
      </c>
      <c r="L13" s="434">
        <v>2</v>
      </c>
      <c r="M13" s="435">
        <v>59.88</v>
      </c>
    </row>
    <row r="14" spans="1:13" ht="14.4" customHeight="1" x14ac:dyDescent="0.3">
      <c r="A14" s="430" t="s">
        <v>437</v>
      </c>
      <c r="B14" s="431" t="s">
        <v>624</v>
      </c>
      <c r="C14" s="431" t="s">
        <v>565</v>
      </c>
      <c r="D14" s="431" t="s">
        <v>566</v>
      </c>
      <c r="E14" s="431" t="s">
        <v>502</v>
      </c>
      <c r="F14" s="434"/>
      <c r="G14" s="434"/>
      <c r="H14" s="456">
        <v>0</v>
      </c>
      <c r="I14" s="434">
        <v>2</v>
      </c>
      <c r="J14" s="434">
        <v>216.99199999999999</v>
      </c>
      <c r="K14" s="456">
        <v>1</v>
      </c>
      <c r="L14" s="434">
        <v>2</v>
      </c>
      <c r="M14" s="435">
        <v>216.99199999999999</v>
      </c>
    </row>
    <row r="15" spans="1:13" ht="14.4" customHeight="1" x14ac:dyDescent="0.3">
      <c r="A15" s="430" t="s">
        <v>437</v>
      </c>
      <c r="B15" s="431" t="s">
        <v>625</v>
      </c>
      <c r="C15" s="431" t="s">
        <v>544</v>
      </c>
      <c r="D15" s="431" t="s">
        <v>545</v>
      </c>
      <c r="E15" s="431" t="s">
        <v>626</v>
      </c>
      <c r="F15" s="434"/>
      <c r="G15" s="434"/>
      <c r="H15" s="456">
        <v>0</v>
      </c>
      <c r="I15" s="434">
        <v>0.2</v>
      </c>
      <c r="J15" s="434">
        <v>110.26400000000001</v>
      </c>
      <c r="K15" s="456">
        <v>1</v>
      </c>
      <c r="L15" s="434">
        <v>0.2</v>
      </c>
      <c r="M15" s="435">
        <v>110.26400000000001</v>
      </c>
    </row>
    <row r="16" spans="1:13" ht="14.4" customHeight="1" x14ac:dyDescent="0.3">
      <c r="A16" s="430" t="s">
        <v>437</v>
      </c>
      <c r="B16" s="431" t="s">
        <v>625</v>
      </c>
      <c r="C16" s="431" t="s">
        <v>525</v>
      </c>
      <c r="D16" s="431" t="s">
        <v>627</v>
      </c>
      <c r="E16" s="431" t="s">
        <v>546</v>
      </c>
      <c r="F16" s="434">
        <v>0.1</v>
      </c>
      <c r="G16" s="434">
        <v>152.80699999999999</v>
      </c>
      <c r="H16" s="456">
        <v>1</v>
      </c>
      <c r="I16" s="434"/>
      <c r="J16" s="434"/>
      <c r="K16" s="456">
        <v>0</v>
      </c>
      <c r="L16" s="434">
        <v>0.1</v>
      </c>
      <c r="M16" s="435">
        <v>152.80699999999999</v>
      </c>
    </row>
    <row r="17" spans="1:13" ht="14.4" customHeight="1" x14ac:dyDescent="0.3">
      <c r="A17" s="430" t="s">
        <v>437</v>
      </c>
      <c r="B17" s="431" t="s">
        <v>628</v>
      </c>
      <c r="C17" s="431" t="s">
        <v>572</v>
      </c>
      <c r="D17" s="431" t="s">
        <v>573</v>
      </c>
      <c r="E17" s="431" t="s">
        <v>629</v>
      </c>
      <c r="F17" s="434"/>
      <c r="G17" s="434"/>
      <c r="H17" s="456">
        <v>0</v>
      </c>
      <c r="I17" s="434">
        <v>1</v>
      </c>
      <c r="J17" s="434">
        <v>1005.7959999999998</v>
      </c>
      <c r="K17" s="456">
        <v>1</v>
      </c>
      <c r="L17" s="434">
        <v>1</v>
      </c>
      <c r="M17" s="435">
        <v>1005.7959999999998</v>
      </c>
    </row>
    <row r="18" spans="1:13" ht="14.4" customHeight="1" x14ac:dyDescent="0.3">
      <c r="A18" s="430" t="s">
        <v>437</v>
      </c>
      <c r="B18" s="431" t="s">
        <v>630</v>
      </c>
      <c r="C18" s="431" t="s">
        <v>549</v>
      </c>
      <c r="D18" s="431" t="s">
        <v>550</v>
      </c>
      <c r="E18" s="431" t="s">
        <v>631</v>
      </c>
      <c r="F18" s="434"/>
      <c r="G18" s="434"/>
      <c r="H18" s="456">
        <v>0</v>
      </c>
      <c r="I18" s="434">
        <v>1</v>
      </c>
      <c r="J18" s="434">
        <v>68.2</v>
      </c>
      <c r="K18" s="456">
        <v>1</v>
      </c>
      <c r="L18" s="434">
        <v>1</v>
      </c>
      <c r="M18" s="435">
        <v>68.2</v>
      </c>
    </row>
    <row r="19" spans="1:13" ht="14.4" customHeight="1" x14ac:dyDescent="0.3">
      <c r="A19" s="430" t="s">
        <v>437</v>
      </c>
      <c r="B19" s="431" t="s">
        <v>632</v>
      </c>
      <c r="C19" s="431" t="s">
        <v>576</v>
      </c>
      <c r="D19" s="431" t="s">
        <v>633</v>
      </c>
      <c r="E19" s="431" t="s">
        <v>634</v>
      </c>
      <c r="F19" s="434"/>
      <c r="G19" s="434"/>
      <c r="H19" s="456">
        <v>0</v>
      </c>
      <c r="I19" s="434">
        <v>1</v>
      </c>
      <c r="J19" s="434">
        <v>77.262414193935456</v>
      </c>
      <c r="K19" s="456">
        <v>1</v>
      </c>
      <c r="L19" s="434">
        <v>1</v>
      </c>
      <c r="M19" s="435">
        <v>77.262414193935456</v>
      </c>
    </row>
    <row r="20" spans="1:13" ht="14.4" customHeight="1" thickBot="1" x14ac:dyDescent="0.35">
      <c r="A20" s="436" t="s">
        <v>437</v>
      </c>
      <c r="B20" s="437" t="s">
        <v>635</v>
      </c>
      <c r="C20" s="437" t="s">
        <v>592</v>
      </c>
      <c r="D20" s="437" t="s">
        <v>593</v>
      </c>
      <c r="E20" s="437" t="s">
        <v>636</v>
      </c>
      <c r="F20" s="440"/>
      <c r="G20" s="440"/>
      <c r="H20" s="448">
        <v>0</v>
      </c>
      <c r="I20" s="440">
        <v>2</v>
      </c>
      <c r="J20" s="440">
        <v>69.318748736462084</v>
      </c>
      <c r="K20" s="448">
        <v>1</v>
      </c>
      <c r="L20" s="440">
        <v>2</v>
      </c>
      <c r="M20" s="441">
        <v>69.318748736462084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2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6"/>
  </cols>
  <sheetData>
    <row r="1" spans="1:17" ht="18.600000000000001" customHeight="1" thickBot="1" x14ac:dyDescent="0.4">
      <c r="A1" s="343" t="s">
        <v>222</v>
      </c>
      <c r="B1" s="343"/>
      <c r="C1" s="343"/>
      <c r="D1" s="343"/>
      <c r="E1" s="343"/>
      <c r="F1" s="306"/>
      <c r="G1" s="306"/>
      <c r="H1" s="306"/>
      <c r="I1" s="30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14" t="s">
        <v>259</v>
      </c>
      <c r="B2" s="198"/>
      <c r="C2" s="198"/>
      <c r="D2" s="198"/>
      <c r="E2" s="198"/>
    </row>
    <row r="3" spans="1:17" ht="14.4" customHeight="1" thickBot="1" x14ac:dyDescent="0.35">
      <c r="A3" s="281" t="s">
        <v>3</v>
      </c>
      <c r="B3" s="285">
        <f>SUM(B6:B1048576)</f>
        <v>83</v>
      </c>
      <c r="C3" s="286">
        <f>SUM(C6:C1048576)</f>
        <v>0</v>
      </c>
      <c r="D3" s="286">
        <f>SUM(D6:D1048576)</f>
        <v>0</v>
      </c>
      <c r="E3" s="287">
        <f>SUM(E6:E1048576)</f>
        <v>0</v>
      </c>
      <c r="F3" s="284">
        <f>IF(SUM($B3:$E3)=0,"",B3/SUM($B3:$E3))</f>
        <v>1</v>
      </c>
      <c r="G3" s="282">
        <f t="shared" ref="G3:I3" si="0">IF(SUM($B3:$E3)=0,"",C3/SUM($B3:$E3))</f>
        <v>0</v>
      </c>
      <c r="H3" s="282">
        <f t="shared" si="0"/>
        <v>0</v>
      </c>
      <c r="I3" s="283">
        <f t="shared" si="0"/>
        <v>0</v>
      </c>
      <c r="J3" s="286">
        <f>SUM(J6:J1048576)</f>
        <v>55</v>
      </c>
      <c r="K3" s="286">
        <f>SUM(K6:K1048576)</f>
        <v>0</v>
      </c>
      <c r="L3" s="286">
        <f>SUM(L6:L1048576)</f>
        <v>0</v>
      </c>
      <c r="M3" s="287">
        <f>SUM(M6:M1048576)</f>
        <v>0</v>
      </c>
      <c r="N3" s="284">
        <f>IF(SUM($J3:$M3)=0,"",J3/SUM($J3:$M3))</f>
        <v>1</v>
      </c>
      <c r="O3" s="282">
        <f t="shared" ref="O3:Q3" si="1">IF(SUM($J3:$M3)=0,"",K3/SUM($J3:$M3))</f>
        <v>0</v>
      </c>
      <c r="P3" s="282">
        <f t="shared" si="1"/>
        <v>0</v>
      </c>
      <c r="Q3" s="283">
        <f t="shared" si="1"/>
        <v>0</v>
      </c>
    </row>
    <row r="4" spans="1:17" ht="14.4" customHeight="1" thickBot="1" x14ac:dyDescent="0.35">
      <c r="A4" s="280"/>
      <c r="B4" s="356" t="s">
        <v>224</v>
      </c>
      <c r="C4" s="357"/>
      <c r="D4" s="357"/>
      <c r="E4" s="358"/>
      <c r="F4" s="353" t="s">
        <v>229</v>
      </c>
      <c r="G4" s="354"/>
      <c r="H4" s="354"/>
      <c r="I4" s="355"/>
      <c r="J4" s="356" t="s">
        <v>230</v>
      </c>
      <c r="K4" s="357"/>
      <c r="L4" s="357"/>
      <c r="M4" s="358"/>
      <c r="N4" s="353" t="s">
        <v>231</v>
      </c>
      <c r="O4" s="354"/>
      <c r="P4" s="354"/>
      <c r="Q4" s="355"/>
    </row>
    <row r="5" spans="1:17" ht="14.4" customHeight="1" thickBot="1" x14ac:dyDescent="0.35">
      <c r="A5" s="466" t="s">
        <v>223</v>
      </c>
      <c r="B5" s="467" t="s">
        <v>225</v>
      </c>
      <c r="C5" s="467" t="s">
        <v>226</v>
      </c>
      <c r="D5" s="467" t="s">
        <v>227</v>
      </c>
      <c r="E5" s="468" t="s">
        <v>228</v>
      </c>
      <c r="F5" s="469" t="s">
        <v>225</v>
      </c>
      <c r="G5" s="470" t="s">
        <v>226</v>
      </c>
      <c r="H5" s="470" t="s">
        <v>227</v>
      </c>
      <c r="I5" s="471" t="s">
        <v>228</v>
      </c>
      <c r="J5" s="467" t="s">
        <v>225</v>
      </c>
      <c r="K5" s="467" t="s">
        <v>226</v>
      </c>
      <c r="L5" s="467" t="s">
        <v>227</v>
      </c>
      <c r="M5" s="468" t="s">
        <v>228</v>
      </c>
      <c r="N5" s="469" t="s">
        <v>225</v>
      </c>
      <c r="O5" s="470" t="s">
        <v>226</v>
      </c>
      <c r="P5" s="470" t="s">
        <v>227</v>
      </c>
      <c r="Q5" s="471" t="s">
        <v>228</v>
      </c>
    </row>
    <row r="6" spans="1:17" ht="14.4" customHeight="1" x14ac:dyDescent="0.3">
      <c r="A6" s="474" t="s">
        <v>638</v>
      </c>
      <c r="B6" s="478"/>
      <c r="C6" s="428"/>
      <c r="D6" s="428"/>
      <c r="E6" s="429"/>
      <c r="F6" s="476"/>
      <c r="G6" s="447"/>
      <c r="H6" s="447"/>
      <c r="I6" s="480"/>
      <c r="J6" s="478"/>
      <c r="K6" s="428"/>
      <c r="L6" s="428"/>
      <c r="M6" s="429"/>
      <c r="N6" s="476"/>
      <c r="O6" s="447"/>
      <c r="P6" s="447"/>
      <c r="Q6" s="472"/>
    </row>
    <row r="7" spans="1:17" ht="14.4" customHeight="1" thickBot="1" x14ac:dyDescent="0.35">
      <c r="A7" s="475" t="s">
        <v>639</v>
      </c>
      <c r="B7" s="479">
        <v>83</v>
      </c>
      <c r="C7" s="440"/>
      <c r="D7" s="440"/>
      <c r="E7" s="441"/>
      <c r="F7" s="477">
        <v>1</v>
      </c>
      <c r="G7" s="448">
        <v>0</v>
      </c>
      <c r="H7" s="448">
        <v>0</v>
      </c>
      <c r="I7" s="481">
        <v>0</v>
      </c>
      <c r="J7" s="479">
        <v>55</v>
      </c>
      <c r="K7" s="440"/>
      <c r="L7" s="440"/>
      <c r="M7" s="441"/>
      <c r="N7" s="477">
        <v>1</v>
      </c>
      <c r="O7" s="448">
        <v>0</v>
      </c>
      <c r="P7" s="448">
        <v>0</v>
      </c>
      <c r="Q7" s="47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124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259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2013</v>
      </c>
      <c r="D3" s="273">
        <v>2014</v>
      </c>
      <c r="E3" s="7"/>
      <c r="F3" s="329">
        <v>2015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221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2" t="s">
        <v>432</v>
      </c>
      <c r="B5" s="413" t="s">
        <v>433</v>
      </c>
      <c r="C5" s="414" t="s">
        <v>434</v>
      </c>
      <c r="D5" s="414" t="s">
        <v>434</v>
      </c>
      <c r="E5" s="414"/>
      <c r="F5" s="414" t="s">
        <v>434</v>
      </c>
      <c r="G5" s="414" t="s">
        <v>434</v>
      </c>
      <c r="H5" s="414" t="s">
        <v>434</v>
      </c>
      <c r="I5" s="415" t="s">
        <v>434</v>
      </c>
      <c r="J5" s="416" t="s">
        <v>56</v>
      </c>
    </row>
    <row r="6" spans="1:10" ht="14.4" customHeight="1" x14ac:dyDescent="0.3">
      <c r="A6" s="412" t="s">
        <v>432</v>
      </c>
      <c r="B6" s="413" t="s">
        <v>272</v>
      </c>
      <c r="C6" s="414">
        <v>14603.1162</v>
      </c>
      <c r="D6" s="414">
        <v>15623.840310000011</v>
      </c>
      <c r="E6" s="414"/>
      <c r="F6" s="414">
        <v>16793.239949999999</v>
      </c>
      <c r="G6" s="414">
        <v>17141.666255229542</v>
      </c>
      <c r="H6" s="414">
        <v>-348.42630522954278</v>
      </c>
      <c r="I6" s="415">
        <v>0.9796737201598914</v>
      </c>
      <c r="J6" s="416" t="s">
        <v>1</v>
      </c>
    </row>
    <row r="7" spans="1:10" ht="14.4" customHeight="1" x14ac:dyDescent="0.3">
      <c r="A7" s="412" t="s">
        <v>432</v>
      </c>
      <c r="B7" s="413" t="s">
        <v>273</v>
      </c>
      <c r="C7" s="414">
        <v>84.90679999999999</v>
      </c>
      <c r="D7" s="414">
        <v>89.539169999999984</v>
      </c>
      <c r="E7" s="414"/>
      <c r="F7" s="414">
        <v>118.86420999999899</v>
      </c>
      <c r="G7" s="414">
        <v>94.416663692770825</v>
      </c>
      <c r="H7" s="414">
        <v>24.447546307228166</v>
      </c>
      <c r="I7" s="415">
        <v>1.2589325374467772</v>
      </c>
      <c r="J7" s="416" t="s">
        <v>1</v>
      </c>
    </row>
    <row r="8" spans="1:10" ht="14.4" customHeight="1" x14ac:dyDescent="0.3">
      <c r="A8" s="412" t="s">
        <v>432</v>
      </c>
      <c r="B8" s="413" t="s">
        <v>274</v>
      </c>
      <c r="C8" s="414">
        <v>15.489389999999997</v>
      </c>
      <c r="D8" s="414">
        <v>11.544519999999999</v>
      </c>
      <c r="E8" s="414"/>
      <c r="F8" s="414">
        <v>13.363429999998999</v>
      </c>
      <c r="G8" s="414">
        <v>14.666666204701501</v>
      </c>
      <c r="H8" s="414">
        <v>-1.3032362047025021</v>
      </c>
      <c r="I8" s="415">
        <v>0.91114298324422627</v>
      </c>
      <c r="J8" s="416" t="s">
        <v>1</v>
      </c>
    </row>
    <row r="9" spans="1:10" ht="14.4" customHeight="1" x14ac:dyDescent="0.3">
      <c r="A9" s="412" t="s">
        <v>432</v>
      </c>
      <c r="B9" s="413" t="s">
        <v>275</v>
      </c>
      <c r="C9" s="414">
        <v>116.17244999999899</v>
      </c>
      <c r="D9" s="414">
        <v>85.311639999999983</v>
      </c>
      <c r="E9" s="414"/>
      <c r="F9" s="414">
        <v>54.559589999998991</v>
      </c>
      <c r="G9" s="414">
        <v>98.083330243945738</v>
      </c>
      <c r="H9" s="414">
        <v>-43.523740243946747</v>
      </c>
      <c r="I9" s="415">
        <v>0.55625751964479941</v>
      </c>
      <c r="J9" s="416" t="s">
        <v>1</v>
      </c>
    </row>
    <row r="10" spans="1:10" ht="14.4" customHeight="1" x14ac:dyDescent="0.3">
      <c r="A10" s="412" t="s">
        <v>432</v>
      </c>
      <c r="B10" s="413" t="s">
        <v>276</v>
      </c>
      <c r="C10" s="414">
        <v>0.86099999999999988</v>
      </c>
      <c r="D10" s="414">
        <v>0.96300000000000008</v>
      </c>
      <c r="E10" s="414"/>
      <c r="F10" s="414">
        <v>1.0479999999999998</v>
      </c>
      <c r="G10" s="414">
        <v>1.0798332993204165</v>
      </c>
      <c r="H10" s="414">
        <v>-3.1833299320416675E-2</v>
      </c>
      <c r="I10" s="415">
        <v>0.97052017256695944</v>
      </c>
      <c r="J10" s="416" t="s">
        <v>1</v>
      </c>
    </row>
    <row r="11" spans="1:10" ht="14.4" customHeight="1" x14ac:dyDescent="0.3">
      <c r="A11" s="412" t="s">
        <v>432</v>
      </c>
      <c r="B11" s="413" t="s">
        <v>277</v>
      </c>
      <c r="C11" s="414">
        <v>19.566000000000003</v>
      </c>
      <c r="D11" s="414">
        <v>22.935999999999996</v>
      </c>
      <c r="E11" s="414"/>
      <c r="F11" s="414">
        <v>17.753999999998999</v>
      </c>
      <c r="G11" s="414">
        <v>23.833332582641084</v>
      </c>
      <c r="H11" s="414">
        <v>-6.0793325826420848</v>
      </c>
      <c r="I11" s="415">
        <v>0.7449231003863076</v>
      </c>
      <c r="J11" s="416" t="s">
        <v>1</v>
      </c>
    </row>
    <row r="12" spans="1:10" ht="14.4" customHeight="1" x14ac:dyDescent="0.3">
      <c r="A12" s="412" t="s">
        <v>432</v>
      </c>
      <c r="B12" s="413" t="s">
        <v>435</v>
      </c>
      <c r="C12" s="414">
        <v>14840.111840000001</v>
      </c>
      <c r="D12" s="414">
        <v>15834.134640000009</v>
      </c>
      <c r="E12" s="414"/>
      <c r="F12" s="414">
        <v>16998.829179999997</v>
      </c>
      <c r="G12" s="414">
        <v>17373.746081252924</v>
      </c>
      <c r="H12" s="414">
        <v>-374.91690125292735</v>
      </c>
      <c r="I12" s="415">
        <v>0.97842049149909704</v>
      </c>
      <c r="J12" s="416" t="s">
        <v>436</v>
      </c>
    </row>
    <row r="14" spans="1:10" ht="14.4" customHeight="1" x14ac:dyDescent="0.3">
      <c r="A14" s="412" t="s">
        <v>432</v>
      </c>
      <c r="B14" s="413" t="s">
        <v>433</v>
      </c>
      <c r="C14" s="414" t="s">
        <v>434</v>
      </c>
      <c r="D14" s="414" t="s">
        <v>434</v>
      </c>
      <c r="E14" s="414"/>
      <c r="F14" s="414" t="s">
        <v>434</v>
      </c>
      <c r="G14" s="414" t="s">
        <v>434</v>
      </c>
      <c r="H14" s="414" t="s">
        <v>434</v>
      </c>
      <c r="I14" s="415" t="s">
        <v>434</v>
      </c>
      <c r="J14" s="416" t="s">
        <v>56</v>
      </c>
    </row>
    <row r="15" spans="1:10" ht="14.4" customHeight="1" x14ac:dyDescent="0.3">
      <c r="A15" s="412" t="s">
        <v>437</v>
      </c>
      <c r="B15" s="413" t="s">
        <v>438</v>
      </c>
      <c r="C15" s="414" t="s">
        <v>434</v>
      </c>
      <c r="D15" s="414" t="s">
        <v>434</v>
      </c>
      <c r="E15" s="414"/>
      <c r="F15" s="414" t="s">
        <v>434</v>
      </c>
      <c r="G15" s="414" t="s">
        <v>434</v>
      </c>
      <c r="H15" s="414" t="s">
        <v>434</v>
      </c>
      <c r="I15" s="415" t="s">
        <v>434</v>
      </c>
      <c r="J15" s="416" t="s">
        <v>0</v>
      </c>
    </row>
    <row r="16" spans="1:10" ht="14.4" customHeight="1" x14ac:dyDescent="0.3">
      <c r="A16" s="412" t="s">
        <v>437</v>
      </c>
      <c r="B16" s="413" t="s">
        <v>272</v>
      </c>
      <c r="C16" s="414">
        <v>14603.1162</v>
      </c>
      <c r="D16" s="414">
        <v>15623.840310000011</v>
      </c>
      <c r="E16" s="414"/>
      <c r="F16" s="414">
        <v>16793.239949999999</v>
      </c>
      <c r="G16" s="414">
        <v>17141.666255229542</v>
      </c>
      <c r="H16" s="414">
        <v>-348.42630522954278</v>
      </c>
      <c r="I16" s="415">
        <v>0.9796737201598914</v>
      </c>
      <c r="J16" s="416" t="s">
        <v>1</v>
      </c>
    </row>
    <row r="17" spans="1:10" ht="14.4" customHeight="1" x14ac:dyDescent="0.3">
      <c r="A17" s="412" t="s">
        <v>437</v>
      </c>
      <c r="B17" s="413" t="s">
        <v>273</v>
      </c>
      <c r="C17" s="414">
        <v>84.90679999999999</v>
      </c>
      <c r="D17" s="414">
        <v>89.539169999999984</v>
      </c>
      <c r="E17" s="414"/>
      <c r="F17" s="414">
        <v>118.86420999999899</v>
      </c>
      <c r="G17" s="414">
        <v>94.416663692770825</v>
      </c>
      <c r="H17" s="414">
        <v>24.447546307228166</v>
      </c>
      <c r="I17" s="415">
        <v>1.2589325374467772</v>
      </c>
      <c r="J17" s="416" t="s">
        <v>1</v>
      </c>
    </row>
    <row r="18" spans="1:10" ht="14.4" customHeight="1" x14ac:dyDescent="0.3">
      <c r="A18" s="412" t="s">
        <v>437</v>
      </c>
      <c r="B18" s="413" t="s">
        <v>274</v>
      </c>
      <c r="C18" s="414">
        <v>15.489389999999997</v>
      </c>
      <c r="D18" s="414">
        <v>11.544519999999999</v>
      </c>
      <c r="E18" s="414"/>
      <c r="F18" s="414">
        <v>13.363429999998999</v>
      </c>
      <c r="G18" s="414">
        <v>14.666666204701501</v>
      </c>
      <c r="H18" s="414">
        <v>-1.3032362047025021</v>
      </c>
      <c r="I18" s="415">
        <v>0.91114298324422627</v>
      </c>
      <c r="J18" s="416" t="s">
        <v>1</v>
      </c>
    </row>
    <row r="19" spans="1:10" ht="14.4" customHeight="1" x14ac:dyDescent="0.3">
      <c r="A19" s="412" t="s">
        <v>437</v>
      </c>
      <c r="B19" s="413" t="s">
        <v>275</v>
      </c>
      <c r="C19" s="414">
        <v>116.17244999999899</v>
      </c>
      <c r="D19" s="414">
        <v>85.311639999999983</v>
      </c>
      <c r="E19" s="414"/>
      <c r="F19" s="414">
        <v>54.559589999998991</v>
      </c>
      <c r="G19" s="414">
        <v>98.083330243945738</v>
      </c>
      <c r="H19" s="414">
        <v>-43.523740243946747</v>
      </c>
      <c r="I19" s="415">
        <v>0.55625751964479941</v>
      </c>
      <c r="J19" s="416" t="s">
        <v>1</v>
      </c>
    </row>
    <row r="20" spans="1:10" ht="14.4" customHeight="1" x14ac:dyDescent="0.3">
      <c r="A20" s="412" t="s">
        <v>437</v>
      </c>
      <c r="B20" s="413" t="s">
        <v>276</v>
      </c>
      <c r="C20" s="414">
        <v>0.86099999999999988</v>
      </c>
      <c r="D20" s="414">
        <v>0.96300000000000008</v>
      </c>
      <c r="E20" s="414"/>
      <c r="F20" s="414">
        <v>1.0479999999999998</v>
      </c>
      <c r="G20" s="414">
        <v>1.0798332993204165</v>
      </c>
      <c r="H20" s="414">
        <v>-3.1833299320416675E-2</v>
      </c>
      <c r="I20" s="415">
        <v>0.97052017256695944</v>
      </c>
      <c r="J20" s="416" t="s">
        <v>1</v>
      </c>
    </row>
    <row r="21" spans="1:10" ht="14.4" customHeight="1" x14ac:dyDescent="0.3">
      <c r="A21" s="412" t="s">
        <v>437</v>
      </c>
      <c r="B21" s="413" t="s">
        <v>277</v>
      </c>
      <c r="C21" s="414">
        <v>19.566000000000003</v>
      </c>
      <c r="D21" s="414">
        <v>22.935999999999996</v>
      </c>
      <c r="E21" s="414"/>
      <c r="F21" s="414">
        <v>17.753999999998999</v>
      </c>
      <c r="G21" s="414">
        <v>23.833332582641084</v>
      </c>
      <c r="H21" s="414">
        <v>-6.0793325826420848</v>
      </c>
      <c r="I21" s="415">
        <v>0.7449231003863076</v>
      </c>
      <c r="J21" s="416" t="s">
        <v>1</v>
      </c>
    </row>
    <row r="22" spans="1:10" ht="14.4" customHeight="1" x14ac:dyDescent="0.3">
      <c r="A22" s="412" t="s">
        <v>437</v>
      </c>
      <c r="B22" s="413" t="s">
        <v>439</v>
      </c>
      <c r="C22" s="414">
        <v>14840.111840000001</v>
      </c>
      <c r="D22" s="414">
        <v>15834.134640000009</v>
      </c>
      <c r="E22" s="414"/>
      <c r="F22" s="414">
        <v>16998.829179999997</v>
      </c>
      <c r="G22" s="414">
        <v>17373.746081252924</v>
      </c>
      <c r="H22" s="414">
        <v>-374.91690125292735</v>
      </c>
      <c r="I22" s="415">
        <v>0.97842049149909704</v>
      </c>
      <c r="J22" s="416" t="s">
        <v>440</v>
      </c>
    </row>
    <row r="23" spans="1:10" ht="14.4" customHeight="1" x14ac:dyDescent="0.3">
      <c r="A23" s="412" t="s">
        <v>434</v>
      </c>
      <c r="B23" s="413" t="s">
        <v>434</v>
      </c>
      <c r="C23" s="414" t="s">
        <v>434</v>
      </c>
      <c r="D23" s="414" t="s">
        <v>434</v>
      </c>
      <c r="E23" s="414"/>
      <c r="F23" s="414" t="s">
        <v>434</v>
      </c>
      <c r="G23" s="414" t="s">
        <v>434</v>
      </c>
      <c r="H23" s="414" t="s">
        <v>434</v>
      </c>
      <c r="I23" s="415" t="s">
        <v>434</v>
      </c>
      <c r="J23" s="416" t="s">
        <v>441</v>
      </c>
    </row>
    <row r="24" spans="1:10" ht="14.4" customHeight="1" x14ac:dyDescent="0.3">
      <c r="A24" s="412" t="s">
        <v>432</v>
      </c>
      <c r="B24" s="413" t="s">
        <v>435</v>
      </c>
      <c r="C24" s="414">
        <v>14840.111840000001</v>
      </c>
      <c r="D24" s="414">
        <v>15834.134640000009</v>
      </c>
      <c r="E24" s="414"/>
      <c r="F24" s="414">
        <v>16998.829179999997</v>
      </c>
      <c r="G24" s="414">
        <v>17373.746081252924</v>
      </c>
      <c r="H24" s="414">
        <v>-374.91690125292735</v>
      </c>
      <c r="I24" s="415">
        <v>0.97842049149909704</v>
      </c>
      <c r="J24" s="416" t="s">
        <v>436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2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6"/>
  </cols>
  <sheetData>
    <row r="1" spans="1:11" ht="18.600000000000001" customHeight="1" thickBot="1" x14ac:dyDescent="0.4">
      <c r="A1" s="341" t="s">
        <v>1485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" customHeight="1" thickBot="1" x14ac:dyDescent="0.35">
      <c r="A2" s="214" t="s">
        <v>259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8" t="s">
        <v>113</v>
      </c>
      <c r="I3" s="84">
        <f>IF(J3&lt;&gt;0,K3/J3,0)</f>
        <v>39.271806039053878</v>
      </c>
      <c r="J3" s="84">
        <f>SUBTOTAL(9,J5:J1048576)</f>
        <v>432890.5</v>
      </c>
      <c r="K3" s="85">
        <f>SUBTOTAL(9,K5:K1048576)</f>
        <v>17000391.752149053</v>
      </c>
    </row>
    <row r="4" spans="1:11" s="192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58</v>
      </c>
      <c r="H4" s="419" t="s">
        <v>11</v>
      </c>
      <c r="I4" s="420" t="s">
        <v>127</v>
      </c>
      <c r="J4" s="420" t="s">
        <v>13</v>
      </c>
      <c r="K4" s="421" t="s">
        <v>138</v>
      </c>
    </row>
    <row r="5" spans="1:11" ht="14.4" customHeight="1" x14ac:dyDescent="0.3">
      <c r="A5" s="424" t="s">
        <v>432</v>
      </c>
      <c r="B5" s="425" t="s">
        <v>433</v>
      </c>
      <c r="C5" s="426" t="s">
        <v>437</v>
      </c>
      <c r="D5" s="427" t="s">
        <v>595</v>
      </c>
      <c r="E5" s="426" t="s">
        <v>1473</v>
      </c>
      <c r="F5" s="427" t="s">
        <v>1474</v>
      </c>
      <c r="G5" s="426" t="s">
        <v>640</v>
      </c>
      <c r="H5" s="426" t="s">
        <v>641</v>
      </c>
      <c r="I5" s="428">
        <v>0.15</v>
      </c>
      <c r="J5" s="428">
        <v>100</v>
      </c>
      <c r="K5" s="429">
        <v>15</v>
      </c>
    </row>
    <row r="6" spans="1:11" ht="14.4" customHeight="1" x14ac:dyDescent="0.3">
      <c r="A6" s="430" t="s">
        <v>432</v>
      </c>
      <c r="B6" s="431" t="s">
        <v>433</v>
      </c>
      <c r="C6" s="432" t="s">
        <v>437</v>
      </c>
      <c r="D6" s="433" t="s">
        <v>595</v>
      </c>
      <c r="E6" s="432" t="s">
        <v>1473</v>
      </c>
      <c r="F6" s="433" t="s">
        <v>1474</v>
      </c>
      <c r="G6" s="432" t="s">
        <v>642</v>
      </c>
      <c r="H6" s="432" t="s">
        <v>643</v>
      </c>
      <c r="I6" s="434">
        <v>0.3</v>
      </c>
      <c r="J6" s="434">
        <v>100</v>
      </c>
      <c r="K6" s="435">
        <v>30</v>
      </c>
    </row>
    <row r="7" spans="1:11" ht="14.4" customHeight="1" x14ac:dyDescent="0.3">
      <c r="A7" s="430" t="s">
        <v>432</v>
      </c>
      <c r="B7" s="431" t="s">
        <v>433</v>
      </c>
      <c r="C7" s="432" t="s">
        <v>437</v>
      </c>
      <c r="D7" s="433" t="s">
        <v>595</v>
      </c>
      <c r="E7" s="432" t="s">
        <v>1473</v>
      </c>
      <c r="F7" s="433" t="s">
        <v>1474</v>
      </c>
      <c r="G7" s="432" t="s">
        <v>644</v>
      </c>
      <c r="H7" s="432" t="s">
        <v>645</v>
      </c>
      <c r="I7" s="434">
        <v>0.5</v>
      </c>
      <c r="J7" s="434">
        <v>100</v>
      </c>
      <c r="K7" s="435">
        <v>50</v>
      </c>
    </row>
    <row r="8" spans="1:11" ht="14.4" customHeight="1" x14ac:dyDescent="0.3">
      <c r="A8" s="430" t="s">
        <v>432</v>
      </c>
      <c r="B8" s="431" t="s">
        <v>433</v>
      </c>
      <c r="C8" s="432" t="s">
        <v>437</v>
      </c>
      <c r="D8" s="433" t="s">
        <v>595</v>
      </c>
      <c r="E8" s="432" t="s">
        <v>1473</v>
      </c>
      <c r="F8" s="433" t="s">
        <v>1474</v>
      </c>
      <c r="G8" s="432" t="s">
        <v>646</v>
      </c>
      <c r="H8" s="432" t="s">
        <v>647</v>
      </c>
      <c r="I8" s="434">
        <v>28.275833333333338</v>
      </c>
      <c r="J8" s="434">
        <v>414</v>
      </c>
      <c r="K8" s="435">
        <v>11730.89</v>
      </c>
    </row>
    <row r="9" spans="1:11" ht="14.4" customHeight="1" x14ac:dyDescent="0.3">
      <c r="A9" s="430" t="s">
        <v>432</v>
      </c>
      <c r="B9" s="431" t="s">
        <v>433</v>
      </c>
      <c r="C9" s="432" t="s">
        <v>437</v>
      </c>
      <c r="D9" s="433" t="s">
        <v>595</v>
      </c>
      <c r="E9" s="432" t="s">
        <v>1473</v>
      </c>
      <c r="F9" s="433" t="s">
        <v>1474</v>
      </c>
      <c r="G9" s="432" t="s">
        <v>648</v>
      </c>
      <c r="H9" s="432" t="s">
        <v>649</v>
      </c>
      <c r="I9" s="434">
        <v>29.33</v>
      </c>
      <c r="J9" s="434">
        <v>34</v>
      </c>
      <c r="K9" s="435">
        <v>997.22</v>
      </c>
    </row>
    <row r="10" spans="1:11" ht="14.4" customHeight="1" x14ac:dyDescent="0.3">
      <c r="A10" s="430" t="s">
        <v>432</v>
      </c>
      <c r="B10" s="431" t="s">
        <v>433</v>
      </c>
      <c r="C10" s="432" t="s">
        <v>437</v>
      </c>
      <c r="D10" s="433" t="s">
        <v>595</v>
      </c>
      <c r="E10" s="432" t="s">
        <v>1473</v>
      </c>
      <c r="F10" s="433" t="s">
        <v>1474</v>
      </c>
      <c r="G10" s="432" t="s">
        <v>650</v>
      </c>
      <c r="H10" s="432" t="s">
        <v>651</v>
      </c>
      <c r="I10" s="434">
        <v>0.31</v>
      </c>
      <c r="J10" s="434">
        <v>25</v>
      </c>
      <c r="K10" s="435">
        <v>7.75</v>
      </c>
    </row>
    <row r="11" spans="1:11" ht="14.4" customHeight="1" x14ac:dyDescent="0.3">
      <c r="A11" s="430" t="s">
        <v>432</v>
      </c>
      <c r="B11" s="431" t="s">
        <v>433</v>
      </c>
      <c r="C11" s="432" t="s">
        <v>437</v>
      </c>
      <c r="D11" s="433" t="s">
        <v>595</v>
      </c>
      <c r="E11" s="432" t="s">
        <v>1473</v>
      </c>
      <c r="F11" s="433" t="s">
        <v>1474</v>
      </c>
      <c r="G11" s="432" t="s">
        <v>652</v>
      </c>
      <c r="H11" s="432" t="s">
        <v>653</v>
      </c>
      <c r="I11" s="434">
        <v>11.74</v>
      </c>
      <c r="J11" s="434">
        <v>1</v>
      </c>
      <c r="K11" s="435">
        <v>11.74</v>
      </c>
    </row>
    <row r="12" spans="1:11" ht="14.4" customHeight="1" x14ac:dyDescent="0.3">
      <c r="A12" s="430" t="s">
        <v>432</v>
      </c>
      <c r="B12" s="431" t="s">
        <v>433</v>
      </c>
      <c r="C12" s="432" t="s">
        <v>437</v>
      </c>
      <c r="D12" s="433" t="s">
        <v>595</v>
      </c>
      <c r="E12" s="432" t="s">
        <v>1473</v>
      </c>
      <c r="F12" s="433" t="s">
        <v>1474</v>
      </c>
      <c r="G12" s="432" t="s">
        <v>654</v>
      </c>
      <c r="H12" s="432" t="s">
        <v>655</v>
      </c>
      <c r="I12" s="434">
        <v>2.61</v>
      </c>
      <c r="J12" s="434">
        <v>60</v>
      </c>
      <c r="K12" s="435">
        <v>158.43</v>
      </c>
    </row>
    <row r="13" spans="1:11" ht="14.4" customHeight="1" x14ac:dyDescent="0.3">
      <c r="A13" s="430" t="s">
        <v>432</v>
      </c>
      <c r="B13" s="431" t="s">
        <v>433</v>
      </c>
      <c r="C13" s="432" t="s">
        <v>437</v>
      </c>
      <c r="D13" s="433" t="s">
        <v>595</v>
      </c>
      <c r="E13" s="432" t="s">
        <v>1473</v>
      </c>
      <c r="F13" s="433" t="s">
        <v>1474</v>
      </c>
      <c r="G13" s="432" t="s">
        <v>656</v>
      </c>
      <c r="H13" s="432" t="s">
        <v>657</v>
      </c>
      <c r="I13" s="434">
        <v>0.26</v>
      </c>
      <c r="J13" s="434">
        <v>1296</v>
      </c>
      <c r="K13" s="435">
        <v>343.4</v>
      </c>
    </row>
    <row r="14" spans="1:11" ht="14.4" customHeight="1" x14ac:dyDescent="0.3">
      <c r="A14" s="430" t="s">
        <v>432</v>
      </c>
      <c r="B14" s="431" t="s">
        <v>433</v>
      </c>
      <c r="C14" s="432" t="s">
        <v>437</v>
      </c>
      <c r="D14" s="433" t="s">
        <v>595</v>
      </c>
      <c r="E14" s="432" t="s">
        <v>1473</v>
      </c>
      <c r="F14" s="433" t="s">
        <v>1474</v>
      </c>
      <c r="G14" s="432" t="s">
        <v>658</v>
      </c>
      <c r="H14" s="432" t="s">
        <v>659</v>
      </c>
      <c r="I14" s="434">
        <v>0.38</v>
      </c>
      <c r="J14" s="434">
        <v>50</v>
      </c>
      <c r="K14" s="435">
        <v>19</v>
      </c>
    </row>
    <row r="15" spans="1:11" ht="14.4" customHeight="1" x14ac:dyDescent="0.3">
      <c r="A15" s="430" t="s">
        <v>432</v>
      </c>
      <c r="B15" s="431" t="s">
        <v>433</v>
      </c>
      <c r="C15" s="432" t="s">
        <v>437</v>
      </c>
      <c r="D15" s="433" t="s">
        <v>595</v>
      </c>
      <c r="E15" s="432" t="s">
        <v>1475</v>
      </c>
      <c r="F15" s="433" t="s">
        <v>1476</v>
      </c>
      <c r="G15" s="432" t="s">
        <v>660</v>
      </c>
      <c r="H15" s="432" t="s">
        <v>661</v>
      </c>
      <c r="I15" s="434">
        <v>86.73</v>
      </c>
      <c r="J15" s="434">
        <v>12.5</v>
      </c>
      <c r="K15" s="435">
        <v>1084.1600000000001</v>
      </c>
    </row>
    <row r="16" spans="1:11" ht="14.4" customHeight="1" x14ac:dyDescent="0.3">
      <c r="A16" s="430" t="s">
        <v>432</v>
      </c>
      <c r="B16" s="431" t="s">
        <v>433</v>
      </c>
      <c r="C16" s="432" t="s">
        <v>437</v>
      </c>
      <c r="D16" s="433" t="s">
        <v>595</v>
      </c>
      <c r="E16" s="432" t="s">
        <v>1475</v>
      </c>
      <c r="F16" s="433" t="s">
        <v>1476</v>
      </c>
      <c r="G16" s="432" t="s">
        <v>662</v>
      </c>
      <c r="H16" s="432" t="s">
        <v>663</v>
      </c>
      <c r="I16" s="434">
        <v>1.0933333333333335</v>
      </c>
      <c r="J16" s="434">
        <v>300</v>
      </c>
      <c r="K16" s="435">
        <v>328</v>
      </c>
    </row>
    <row r="17" spans="1:11" ht="14.4" customHeight="1" x14ac:dyDescent="0.3">
      <c r="A17" s="430" t="s">
        <v>432</v>
      </c>
      <c r="B17" s="431" t="s">
        <v>433</v>
      </c>
      <c r="C17" s="432" t="s">
        <v>437</v>
      </c>
      <c r="D17" s="433" t="s">
        <v>595</v>
      </c>
      <c r="E17" s="432" t="s">
        <v>1475</v>
      </c>
      <c r="F17" s="433" t="s">
        <v>1476</v>
      </c>
      <c r="G17" s="432" t="s">
        <v>664</v>
      </c>
      <c r="H17" s="432" t="s">
        <v>665</v>
      </c>
      <c r="I17" s="434">
        <v>0.47636363636363632</v>
      </c>
      <c r="J17" s="434">
        <v>2000</v>
      </c>
      <c r="K17" s="435">
        <v>952</v>
      </c>
    </row>
    <row r="18" spans="1:11" ht="14.4" customHeight="1" x14ac:dyDescent="0.3">
      <c r="A18" s="430" t="s">
        <v>432</v>
      </c>
      <c r="B18" s="431" t="s">
        <v>433</v>
      </c>
      <c r="C18" s="432" t="s">
        <v>437</v>
      </c>
      <c r="D18" s="433" t="s">
        <v>595</v>
      </c>
      <c r="E18" s="432" t="s">
        <v>1475</v>
      </c>
      <c r="F18" s="433" t="s">
        <v>1476</v>
      </c>
      <c r="G18" s="432" t="s">
        <v>666</v>
      </c>
      <c r="H18" s="432" t="s">
        <v>667</v>
      </c>
      <c r="I18" s="434">
        <v>0.67</v>
      </c>
      <c r="J18" s="434">
        <v>300</v>
      </c>
      <c r="K18" s="435">
        <v>201</v>
      </c>
    </row>
    <row r="19" spans="1:11" ht="14.4" customHeight="1" x14ac:dyDescent="0.3">
      <c r="A19" s="430" t="s">
        <v>432</v>
      </c>
      <c r="B19" s="431" t="s">
        <v>433</v>
      </c>
      <c r="C19" s="432" t="s">
        <v>437</v>
      </c>
      <c r="D19" s="433" t="s">
        <v>595</v>
      </c>
      <c r="E19" s="432" t="s">
        <v>1475</v>
      </c>
      <c r="F19" s="433" t="s">
        <v>1476</v>
      </c>
      <c r="G19" s="432" t="s">
        <v>668</v>
      </c>
      <c r="H19" s="432" t="s">
        <v>669</v>
      </c>
      <c r="I19" s="434">
        <v>0.59699999999999998</v>
      </c>
      <c r="J19" s="434">
        <v>14000</v>
      </c>
      <c r="K19" s="435">
        <v>8366</v>
      </c>
    </row>
    <row r="20" spans="1:11" ht="14.4" customHeight="1" x14ac:dyDescent="0.3">
      <c r="A20" s="430" t="s">
        <v>432</v>
      </c>
      <c r="B20" s="431" t="s">
        <v>433</v>
      </c>
      <c r="C20" s="432" t="s">
        <v>437</v>
      </c>
      <c r="D20" s="433" t="s">
        <v>595</v>
      </c>
      <c r="E20" s="432" t="s">
        <v>1475</v>
      </c>
      <c r="F20" s="433" t="s">
        <v>1476</v>
      </c>
      <c r="G20" s="432" t="s">
        <v>670</v>
      </c>
      <c r="H20" s="432" t="s">
        <v>671</v>
      </c>
      <c r="I20" s="434">
        <v>1.014444444444444</v>
      </c>
      <c r="J20" s="434">
        <v>20000</v>
      </c>
      <c r="K20" s="435">
        <v>20134.41</v>
      </c>
    </row>
    <row r="21" spans="1:11" ht="14.4" customHeight="1" x14ac:dyDescent="0.3">
      <c r="A21" s="430" t="s">
        <v>432</v>
      </c>
      <c r="B21" s="431" t="s">
        <v>433</v>
      </c>
      <c r="C21" s="432" t="s">
        <v>437</v>
      </c>
      <c r="D21" s="433" t="s">
        <v>595</v>
      </c>
      <c r="E21" s="432" t="s">
        <v>1475</v>
      </c>
      <c r="F21" s="433" t="s">
        <v>1476</v>
      </c>
      <c r="G21" s="432" t="s">
        <v>672</v>
      </c>
      <c r="H21" s="432" t="s">
        <v>673</v>
      </c>
      <c r="I21" s="434">
        <v>15.004</v>
      </c>
      <c r="J21" s="434">
        <v>29</v>
      </c>
      <c r="K21" s="435">
        <v>435.15999999999997</v>
      </c>
    </row>
    <row r="22" spans="1:11" ht="14.4" customHeight="1" x14ac:dyDescent="0.3">
      <c r="A22" s="430" t="s">
        <v>432</v>
      </c>
      <c r="B22" s="431" t="s">
        <v>433</v>
      </c>
      <c r="C22" s="432" t="s">
        <v>437</v>
      </c>
      <c r="D22" s="433" t="s">
        <v>595</v>
      </c>
      <c r="E22" s="432" t="s">
        <v>1475</v>
      </c>
      <c r="F22" s="433" t="s">
        <v>1476</v>
      </c>
      <c r="G22" s="432" t="s">
        <v>674</v>
      </c>
      <c r="H22" s="432" t="s">
        <v>675</v>
      </c>
      <c r="I22" s="434">
        <v>12.101666666666667</v>
      </c>
      <c r="J22" s="434">
        <v>44</v>
      </c>
      <c r="K22" s="435">
        <v>532.45000000000005</v>
      </c>
    </row>
    <row r="23" spans="1:11" ht="14.4" customHeight="1" x14ac:dyDescent="0.3">
      <c r="A23" s="430" t="s">
        <v>432</v>
      </c>
      <c r="B23" s="431" t="s">
        <v>433</v>
      </c>
      <c r="C23" s="432" t="s">
        <v>437</v>
      </c>
      <c r="D23" s="433" t="s">
        <v>595</v>
      </c>
      <c r="E23" s="432" t="s">
        <v>1475</v>
      </c>
      <c r="F23" s="433" t="s">
        <v>1476</v>
      </c>
      <c r="G23" s="432" t="s">
        <v>676</v>
      </c>
      <c r="H23" s="432" t="s">
        <v>677</v>
      </c>
      <c r="I23" s="434">
        <v>0.61</v>
      </c>
      <c r="J23" s="434">
        <v>3000</v>
      </c>
      <c r="K23" s="435">
        <v>1821.7799999999997</v>
      </c>
    </row>
    <row r="24" spans="1:11" ht="14.4" customHeight="1" x14ac:dyDescent="0.3">
      <c r="A24" s="430" t="s">
        <v>432</v>
      </c>
      <c r="B24" s="431" t="s">
        <v>433</v>
      </c>
      <c r="C24" s="432" t="s">
        <v>437</v>
      </c>
      <c r="D24" s="433" t="s">
        <v>595</v>
      </c>
      <c r="E24" s="432" t="s">
        <v>1475</v>
      </c>
      <c r="F24" s="433" t="s">
        <v>1476</v>
      </c>
      <c r="G24" s="432" t="s">
        <v>678</v>
      </c>
      <c r="H24" s="432" t="s">
        <v>679</v>
      </c>
      <c r="I24" s="434">
        <v>1.74</v>
      </c>
      <c r="J24" s="434">
        <v>600</v>
      </c>
      <c r="K24" s="435">
        <v>1042.1999999999998</v>
      </c>
    </row>
    <row r="25" spans="1:11" ht="14.4" customHeight="1" x14ac:dyDescent="0.3">
      <c r="A25" s="430" t="s">
        <v>432</v>
      </c>
      <c r="B25" s="431" t="s">
        <v>433</v>
      </c>
      <c r="C25" s="432" t="s">
        <v>437</v>
      </c>
      <c r="D25" s="433" t="s">
        <v>595</v>
      </c>
      <c r="E25" s="432" t="s">
        <v>1475</v>
      </c>
      <c r="F25" s="433" t="s">
        <v>1476</v>
      </c>
      <c r="G25" s="432" t="s">
        <v>680</v>
      </c>
      <c r="H25" s="432" t="s">
        <v>681</v>
      </c>
      <c r="I25" s="434">
        <v>107.45</v>
      </c>
      <c r="J25" s="434">
        <v>10</v>
      </c>
      <c r="K25" s="435">
        <v>1074.48</v>
      </c>
    </row>
    <row r="26" spans="1:11" ht="14.4" customHeight="1" x14ac:dyDescent="0.3">
      <c r="A26" s="430" t="s">
        <v>432</v>
      </c>
      <c r="B26" s="431" t="s">
        <v>433</v>
      </c>
      <c r="C26" s="432" t="s">
        <v>437</v>
      </c>
      <c r="D26" s="433" t="s">
        <v>595</v>
      </c>
      <c r="E26" s="432" t="s">
        <v>1475</v>
      </c>
      <c r="F26" s="433" t="s">
        <v>1476</v>
      </c>
      <c r="G26" s="432" t="s">
        <v>682</v>
      </c>
      <c r="H26" s="432" t="s">
        <v>683</v>
      </c>
      <c r="I26" s="434">
        <v>682.44</v>
      </c>
      <c r="J26" s="434">
        <v>1</v>
      </c>
      <c r="K26" s="435">
        <v>682.44</v>
      </c>
    </row>
    <row r="27" spans="1:11" ht="14.4" customHeight="1" x14ac:dyDescent="0.3">
      <c r="A27" s="430" t="s">
        <v>432</v>
      </c>
      <c r="B27" s="431" t="s">
        <v>433</v>
      </c>
      <c r="C27" s="432" t="s">
        <v>437</v>
      </c>
      <c r="D27" s="433" t="s">
        <v>595</v>
      </c>
      <c r="E27" s="432" t="s">
        <v>1475</v>
      </c>
      <c r="F27" s="433" t="s">
        <v>1476</v>
      </c>
      <c r="G27" s="432" t="s">
        <v>684</v>
      </c>
      <c r="H27" s="432" t="s">
        <v>685</v>
      </c>
      <c r="I27" s="434">
        <v>352.69</v>
      </c>
      <c r="J27" s="434">
        <v>5</v>
      </c>
      <c r="K27" s="435">
        <v>1763.45</v>
      </c>
    </row>
    <row r="28" spans="1:11" ht="14.4" customHeight="1" x14ac:dyDescent="0.3">
      <c r="A28" s="430" t="s">
        <v>432</v>
      </c>
      <c r="B28" s="431" t="s">
        <v>433</v>
      </c>
      <c r="C28" s="432" t="s">
        <v>437</v>
      </c>
      <c r="D28" s="433" t="s">
        <v>595</v>
      </c>
      <c r="E28" s="432" t="s">
        <v>1475</v>
      </c>
      <c r="F28" s="433" t="s">
        <v>1476</v>
      </c>
      <c r="G28" s="432" t="s">
        <v>686</v>
      </c>
      <c r="H28" s="432" t="s">
        <v>687</v>
      </c>
      <c r="I28" s="434">
        <v>10062.36</v>
      </c>
      <c r="J28" s="434">
        <v>1</v>
      </c>
      <c r="K28" s="435">
        <v>10062.36</v>
      </c>
    </row>
    <row r="29" spans="1:11" ht="14.4" customHeight="1" x14ac:dyDescent="0.3">
      <c r="A29" s="430" t="s">
        <v>432</v>
      </c>
      <c r="B29" s="431" t="s">
        <v>433</v>
      </c>
      <c r="C29" s="432" t="s">
        <v>437</v>
      </c>
      <c r="D29" s="433" t="s">
        <v>595</v>
      </c>
      <c r="E29" s="432" t="s">
        <v>1475</v>
      </c>
      <c r="F29" s="433" t="s">
        <v>1476</v>
      </c>
      <c r="G29" s="432" t="s">
        <v>688</v>
      </c>
      <c r="H29" s="432" t="s">
        <v>689</v>
      </c>
      <c r="I29" s="434">
        <v>202.8</v>
      </c>
      <c r="J29" s="434">
        <v>11</v>
      </c>
      <c r="K29" s="435">
        <v>2229</v>
      </c>
    </row>
    <row r="30" spans="1:11" ht="14.4" customHeight="1" x14ac:dyDescent="0.3">
      <c r="A30" s="430" t="s">
        <v>432</v>
      </c>
      <c r="B30" s="431" t="s">
        <v>433</v>
      </c>
      <c r="C30" s="432" t="s">
        <v>437</v>
      </c>
      <c r="D30" s="433" t="s">
        <v>595</v>
      </c>
      <c r="E30" s="432" t="s">
        <v>1475</v>
      </c>
      <c r="F30" s="433" t="s">
        <v>1476</v>
      </c>
      <c r="G30" s="432" t="s">
        <v>690</v>
      </c>
      <c r="H30" s="432" t="s">
        <v>691</v>
      </c>
      <c r="I30" s="434">
        <v>1.21</v>
      </c>
      <c r="J30" s="434">
        <v>2000</v>
      </c>
      <c r="K30" s="435">
        <v>2420</v>
      </c>
    </row>
    <row r="31" spans="1:11" ht="14.4" customHeight="1" x14ac:dyDescent="0.3">
      <c r="A31" s="430" t="s">
        <v>432</v>
      </c>
      <c r="B31" s="431" t="s">
        <v>433</v>
      </c>
      <c r="C31" s="432" t="s">
        <v>437</v>
      </c>
      <c r="D31" s="433" t="s">
        <v>595</v>
      </c>
      <c r="E31" s="432" t="s">
        <v>1475</v>
      </c>
      <c r="F31" s="433" t="s">
        <v>1476</v>
      </c>
      <c r="G31" s="432" t="s">
        <v>692</v>
      </c>
      <c r="H31" s="432" t="s">
        <v>693</v>
      </c>
      <c r="I31" s="434">
        <v>55.9</v>
      </c>
      <c r="J31" s="434">
        <v>2</v>
      </c>
      <c r="K31" s="435">
        <v>111.8</v>
      </c>
    </row>
    <row r="32" spans="1:11" ht="14.4" customHeight="1" x14ac:dyDescent="0.3">
      <c r="A32" s="430" t="s">
        <v>432</v>
      </c>
      <c r="B32" s="431" t="s">
        <v>433</v>
      </c>
      <c r="C32" s="432" t="s">
        <v>437</v>
      </c>
      <c r="D32" s="433" t="s">
        <v>595</v>
      </c>
      <c r="E32" s="432" t="s">
        <v>1475</v>
      </c>
      <c r="F32" s="433" t="s">
        <v>1476</v>
      </c>
      <c r="G32" s="432" t="s">
        <v>694</v>
      </c>
      <c r="H32" s="432" t="s">
        <v>695</v>
      </c>
      <c r="I32" s="434">
        <v>131.88999999999999</v>
      </c>
      <c r="J32" s="434">
        <v>10</v>
      </c>
      <c r="K32" s="435">
        <v>1318.9</v>
      </c>
    </row>
    <row r="33" spans="1:11" ht="14.4" customHeight="1" x14ac:dyDescent="0.3">
      <c r="A33" s="430" t="s">
        <v>432</v>
      </c>
      <c r="B33" s="431" t="s">
        <v>433</v>
      </c>
      <c r="C33" s="432" t="s">
        <v>437</v>
      </c>
      <c r="D33" s="433" t="s">
        <v>595</v>
      </c>
      <c r="E33" s="432" t="s">
        <v>1477</v>
      </c>
      <c r="F33" s="433" t="s">
        <v>1478</v>
      </c>
      <c r="G33" s="432" t="s">
        <v>696</v>
      </c>
      <c r="H33" s="432" t="s">
        <v>697</v>
      </c>
      <c r="I33" s="434">
        <v>0.38749999999999996</v>
      </c>
      <c r="J33" s="434">
        <v>5000</v>
      </c>
      <c r="K33" s="435">
        <v>1949</v>
      </c>
    </row>
    <row r="34" spans="1:11" ht="14.4" customHeight="1" x14ac:dyDescent="0.3">
      <c r="A34" s="430" t="s">
        <v>432</v>
      </c>
      <c r="B34" s="431" t="s">
        <v>433</v>
      </c>
      <c r="C34" s="432" t="s">
        <v>437</v>
      </c>
      <c r="D34" s="433" t="s">
        <v>595</v>
      </c>
      <c r="E34" s="432" t="s">
        <v>1477</v>
      </c>
      <c r="F34" s="433" t="s">
        <v>1478</v>
      </c>
      <c r="G34" s="432" t="s">
        <v>698</v>
      </c>
      <c r="H34" s="432" t="s">
        <v>699</v>
      </c>
      <c r="I34" s="434">
        <v>0.43200000000000005</v>
      </c>
      <c r="J34" s="434">
        <v>2150</v>
      </c>
      <c r="K34" s="435">
        <v>929.06000000000006</v>
      </c>
    </row>
    <row r="35" spans="1:11" ht="14.4" customHeight="1" x14ac:dyDescent="0.3">
      <c r="A35" s="430" t="s">
        <v>432</v>
      </c>
      <c r="B35" s="431" t="s">
        <v>433</v>
      </c>
      <c r="C35" s="432" t="s">
        <v>437</v>
      </c>
      <c r="D35" s="433" t="s">
        <v>595</v>
      </c>
      <c r="E35" s="432" t="s">
        <v>1477</v>
      </c>
      <c r="F35" s="433" t="s">
        <v>1478</v>
      </c>
      <c r="G35" s="432" t="s">
        <v>700</v>
      </c>
      <c r="H35" s="432" t="s">
        <v>701</v>
      </c>
      <c r="I35" s="434">
        <v>1.4649999999999999</v>
      </c>
      <c r="J35" s="434">
        <v>550</v>
      </c>
      <c r="K35" s="435">
        <v>809.09999999999991</v>
      </c>
    </row>
    <row r="36" spans="1:11" ht="14.4" customHeight="1" x14ac:dyDescent="0.3">
      <c r="A36" s="430" t="s">
        <v>432</v>
      </c>
      <c r="B36" s="431" t="s">
        <v>433</v>
      </c>
      <c r="C36" s="432" t="s">
        <v>437</v>
      </c>
      <c r="D36" s="433" t="s">
        <v>595</v>
      </c>
      <c r="E36" s="432" t="s">
        <v>1477</v>
      </c>
      <c r="F36" s="433" t="s">
        <v>1478</v>
      </c>
      <c r="G36" s="432" t="s">
        <v>702</v>
      </c>
      <c r="H36" s="432" t="s">
        <v>703</v>
      </c>
      <c r="I36" s="434">
        <v>0.5099999999999999</v>
      </c>
      <c r="J36" s="434">
        <v>13000</v>
      </c>
      <c r="K36" s="435">
        <v>6425.7</v>
      </c>
    </row>
    <row r="37" spans="1:11" ht="14.4" customHeight="1" x14ac:dyDescent="0.3">
      <c r="A37" s="430" t="s">
        <v>432</v>
      </c>
      <c r="B37" s="431" t="s">
        <v>433</v>
      </c>
      <c r="C37" s="432" t="s">
        <v>437</v>
      </c>
      <c r="D37" s="433" t="s">
        <v>595</v>
      </c>
      <c r="E37" s="432" t="s">
        <v>1477</v>
      </c>
      <c r="F37" s="433" t="s">
        <v>1478</v>
      </c>
      <c r="G37" s="432" t="s">
        <v>704</v>
      </c>
      <c r="H37" s="432" t="s">
        <v>705</v>
      </c>
      <c r="I37" s="434">
        <v>0.13466666666666668</v>
      </c>
      <c r="J37" s="434">
        <v>78000</v>
      </c>
      <c r="K37" s="435">
        <v>10551.5</v>
      </c>
    </row>
    <row r="38" spans="1:11" ht="14.4" customHeight="1" x14ac:dyDescent="0.3">
      <c r="A38" s="430" t="s">
        <v>432</v>
      </c>
      <c r="B38" s="431" t="s">
        <v>433</v>
      </c>
      <c r="C38" s="432" t="s">
        <v>437</v>
      </c>
      <c r="D38" s="433" t="s">
        <v>595</v>
      </c>
      <c r="E38" s="432" t="s">
        <v>1477</v>
      </c>
      <c r="F38" s="433" t="s">
        <v>1478</v>
      </c>
      <c r="G38" s="432" t="s">
        <v>706</v>
      </c>
      <c r="H38" s="432" t="s">
        <v>707</v>
      </c>
      <c r="I38" s="434">
        <v>4.04</v>
      </c>
      <c r="J38" s="434">
        <v>4000</v>
      </c>
      <c r="K38" s="435">
        <v>16160.76</v>
      </c>
    </row>
    <row r="39" spans="1:11" ht="14.4" customHeight="1" x14ac:dyDescent="0.3">
      <c r="A39" s="430" t="s">
        <v>432</v>
      </c>
      <c r="B39" s="431" t="s">
        <v>433</v>
      </c>
      <c r="C39" s="432" t="s">
        <v>437</v>
      </c>
      <c r="D39" s="433" t="s">
        <v>595</v>
      </c>
      <c r="E39" s="432" t="s">
        <v>1477</v>
      </c>
      <c r="F39" s="433" t="s">
        <v>1478</v>
      </c>
      <c r="G39" s="432" t="s">
        <v>708</v>
      </c>
      <c r="H39" s="432" t="s">
        <v>709</v>
      </c>
      <c r="I39" s="434">
        <v>2.2000000000000002</v>
      </c>
      <c r="J39" s="434">
        <v>500</v>
      </c>
      <c r="K39" s="435">
        <v>1102.31</v>
      </c>
    </row>
    <row r="40" spans="1:11" ht="14.4" customHeight="1" x14ac:dyDescent="0.3">
      <c r="A40" s="430" t="s">
        <v>432</v>
      </c>
      <c r="B40" s="431" t="s">
        <v>433</v>
      </c>
      <c r="C40" s="432" t="s">
        <v>437</v>
      </c>
      <c r="D40" s="433" t="s">
        <v>595</v>
      </c>
      <c r="E40" s="432" t="s">
        <v>1477</v>
      </c>
      <c r="F40" s="433" t="s">
        <v>1478</v>
      </c>
      <c r="G40" s="432" t="s">
        <v>710</v>
      </c>
      <c r="H40" s="432" t="s">
        <v>711</v>
      </c>
      <c r="I40" s="434">
        <v>0.24777777777777776</v>
      </c>
      <c r="J40" s="434">
        <v>19500</v>
      </c>
      <c r="K40" s="435">
        <v>4900.5</v>
      </c>
    </row>
    <row r="41" spans="1:11" ht="14.4" customHeight="1" x14ac:dyDescent="0.3">
      <c r="A41" s="430" t="s">
        <v>432</v>
      </c>
      <c r="B41" s="431" t="s">
        <v>433</v>
      </c>
      <c r="C41" s="432" t="s">
        <v>437</v>
      </c>
      <c r="D41" s="433" t="s">
        <v>595</v>
      </c>
      <c r="E41" s="432" t="s">
        <v>1477</v>
      </c>
      <c r="F41" s="433" t="s">
        <v>1478</v>
      </c>
      <c r="G41" s="432" t="s">
        <v>712</v>
      </c>
      <c r="H41" s="432" t="s">
        <v>713</v>
      </c>
      <c r="I41" s="434">
        <v>9.68</v>
      </c>
      <c r="J41" s="434">
        <v>400</v>
      </c>
      <c r="K41" s="435">
        <v>3872</v>
      </c>
    </row>
    <row r="42" spans="1:11" ht="14.4" customHeight="1" x14ac:dyDescent="0.3">
      <c r="A42" s="430" t="s">
        <v>432</v>
      </c>
      <c r="B42" s="431" t="s">
        <v>433</v>
      </c>
      <c r="C42" s="432" t="s">
        <v>437</v>
      </c>
      <c r="D42" s="433" t="s">
        <v>595</v>
      </c>
      <c r="E42" s="432" t="s">
        <v>1477</v>
      </c>
      <c r="F42" s="433" t="s">
        <v>1478</v>
      </c>
      <c r="G42" s="432" t="s">
        <v>714</v>
      </c>
      <c r="H42" s="432" t="s">
        <v>715</v>
      </c>
      <c r="I42" s="434">
        <v>2.23</v>
      </c>
      <c r="J42" s="434">
        <v>960</v>
      </c>
      <c r="K42" s="435">
        <v>2142</v>
      </c>
    </row>
    <row r="43" spans="1:11" ht="14.4" customHeight="1" x14ac:dyDescent="0.3">
      <c r="A43" s="430" t="s">
        <v>432</v>
      </c>
      <c r="B43" s="431" t="s">
        <v>433</v>
      </c>
      <c r="C43" s="432" t="s">
        <v>437</v>
      </c>
      <c r="D43" s="433" t="s">
        <v>595</v>
      </c>
      <c r="E43" s="432" t="s">
        <v>1477</v>
      </c>
      <c r="F43" s="433" t="s">
        <v>1478</v>
      </c>
      <c r="G43" s="432" t="s">
        <v>716</v>
      </c>
      <c r="H43" s="432" t="s">
        <v>717</v>
      </c>
      <c r="I43" s="434">
        <v>2.14</v>
      </c>
      <c r="J43" s="434">
        <v>5184</v>
      </c>
      <c r="K43" s="435">
        <v>11107.800000000001</v>
      </c>
    </row>
    <row r="44" spans="1:11" ht="14.4" customHeight="1" x14ac:dyDescent="0.3">
      <c r="A44" s="430" t="s">
        <v>432</v>
      </c>
      <c r="B44" s="431" t="s">
        <v>433</v>
      </c>
      <c r="C44" s="432" t="s">
        <v>437</v>
      </c>
      <c r="D44" s="433" t="s">
        <v>595</v>
      </c>
      <c r="E44" s="432" t="s">
        <v>1477</v>
      </c>
      <c r="F44" s="433" t="s">
        <v>1478</v>
      </c>
      <c r="G44" s="432" t="s">
        <v>716</v>
      </c>
      <c r="H44" s="432" t="s">
        <v>718</v>
      </c>
      <c r="I44" s="434">
        <v>2.14</v>
      </c>
      <c r="J44" s="434">
        <v>2880</v>
      </c>
      <c r="K44" s="435">
        <v>6171</v>
      </c>
    </row>
    <row r="45" spans="1:11" ht="14.4" customHeight="1" x14ac:dyDescent="0.3">
      <c r="A45" s="430" t="s">
        <v>432</v>
      </c>
      <c r="B45" s="431" t="s">
        <v>433</v>
      </c>
      <c r="C45" s="432" t="s">
        <v>437</v>
      </c>
      <c r="D45" s="433" t="s">
        <v>595</v>
      </c>
      <c r="E45" s="432" t="s">
        <v>1477</v>
      </c>
      <c r="F45" s="433" t="s">
        <v>1478</v>
      </c>
      <c r="G45" s="432" t="s">
        <v>719</v>
      </c>
      <c r="H45" s="432" t="s">
        <v>720</v>
      </c>
      <c r="I45" s="434">
        <v>1815</v>
      </c>
      <c r="J45" s="434">
        <v>1</v>
      </c>
      <c r="K45" s="435">
        <v>1815</v>
      </c>
    </row>
    <row r="46" spans="1:11" ht="14.4" customHeight="1" x14ac:dyDescent="0.3">
      <c r="A46" s="430" t="s">
        <v>432</v>
      </c>
      <c r="B46" s="431" t="s">
        <v>433</v>
      </c>
      <c r="C46" s="432" t="s">
        <v>437</v>
      </c>
      <c r="D46" s="433" t="s">
        <v>595</v>
      </c>
      <c r="E46" s="432" t="s">
        <v>1477</v>
      </c>
      <c r="F46" s="433" t="s">
        <v>1478</v>
      </c>
      <c r="G46" s="432" t="s">
        <v>721</v>
      </c>
      <c r="H46" s="432" t="s">
        <v>722</v>
      </c>
      <c r="I46" s="434">
        <v>1.39</v>
      </c>
      <c r="J46" s="434">
        <v>1920</v>
      </c>
      <c r="K46" s="435">
        <v>2661.99</v>
      </c>
    </row>
    <row r="47" spans="1:11" ht="14.4" customHeight="1" x14ac:dyDescent="0.3">
      <c r="A47" s="430" t="s">
        <v>432</v>
      </c>
      <c r="B47" s="431" t="s">
        <v>433</v>
      </c>
      <c r="C47" s="432" t="s">
        <v>437</v>
      </c>
      <c r="D47" s="433" t="s">
        <v>595</v>
      </c>
      <c r="E47" s="432" t="s">
        <v>1477</v>
      </c>
      <c r="F47" s="433" t="s">
        <v>1478</v>
      </c>
      <c r="G47" s="432" t="s">
        <v>721</v>
      </c>
      <c r="H47" s="432" t="s">
        <v>723</v>
      </c>
      <c r="I47" s="434">
        <v>1.39</v>
      </c>
      <c r="J47" s="434">
        <v>3840</v>
      </c>
      <c r="K47" s="435">
        <v>5324</v>
      </c>
    </row>
    <row r="48" spans="1:11" ht="14.4" customHeight="1" x14ac:dyDescent="0.3">
      <c r="A48" s="430" t="s">
        <v>432</v>
      </c>
      <c r="B48" s="431" t="s">
        <v>433</v>
      </c>
      <c r="C48" s="432" t="s">
        <v>437</v>
      </c>
      <c r="D48" s="433" t="s">
        <v>595</v>
      </c>
      <c r="E48" s="432" t="s">
        <v>1477</v>
      </c>
      <c r="F48" s="433" t="s">
        <v>1478</v>
      </c>
      <c r="G48" s="432" t="s">
        <v>724</v>
      </c>
      <c r="H48" s="432" t="s">
        <v>725</v>
      </c>
      <c r="I48" s="434">
        <v>2.9050000000000002</v>
      </c>
      <c r="J48" s="434">
        <v>6000</v>
      </c>
      <c r="K48" s="435">
        <v>17430.539999999997</v>
      </c>
    </row>
    <row r="49" spans="1:11" ht="14.4" customHeight="1" x14ac:dyDescent="0.3">
      <c r="A49" s="430" t="s">
        <v>432</v>
      </c>
      <c r="B49" s="431" t="s">
        <v>433</v>
      </c>
      <c r="C49" s="432" t="s">
        <v>437</v>
      </c>
      <c r="D49" s="433" t="s">
        <v>595</v>
      </c>
      <c r="E49" s="432" t="s">
        <v>1477</v>
      </c>
      <c r="F49" s="433" t="s">
        <v>1478</v>
      </c>
      <c r="G49" s="432" t="s">
        <v>724</v>
      </c>
      <c r="H49" s="432" t="s">
        <v>726</v>
      </c>
      <c r="I49" s="434">
        <v>2.91</v>
      </c>
      <c r="J49" s="434">
        <v>5000</v>
      </c>
      <c r="K49" s="435">
        <v>14533.07</v>
      </c>
    </row>
    <row r="50" spans="1:11" ht="14.4" customHeight="1" x14ac:dyDescent="0.3">
      <c r="A50" s="430" t="s">
        <v>432</v>
      </c>
      <c r="B50" s="431" t="s">
        <v>433</v>
      </c>
      <c r="C50" s="432" t="s">
        <v>437</v>
      </c>
      <c r="D50" s="433" t="s">
        <v>595</v>
      </c>
      <c r="E50" s="432" t="s">
        <v>1477</v>
      </c>
      <c r="F50" s="433" t="s">
        <v>1478</v>
      </c>
      <c r="G50" s="432" t="s">
        <v>727</v>
      </c>
      <c r="H50" s="432" t="s">
        <v>728</v>
      </c>
      <c r="I50" s="434">
        <v>190.20999999999998</v>
      </c>
      <c r="J50" s="434">
        <v>4</v>
      </c>
      <c r="K50" s="435">
        <v>760.82999999999993</v>
      </c>
    </row>
    <row r="51" spans="1:11" ht="14.4" customHeight="1" x14ac:dyDescent="0.3">
      <c r="A51" s="430" t="s">
        <v>432</v>
      </c>
      <c r="B51" s="431" t="s">
        <v>433</v>
      </c>
      <c r="C51" s="432" t="s">
        <v>437</v>
      </c>
      <c r="D51" s="433" t="s">
        <v>595</v>
      </c>
      <c r="E51" s="432" t="s">
        <v>1477</v>
      </c>
      <c r="F51" s="433" t="s">
        <v>1478</v>
      </c>
      <c r="G51" s="432" t="s">
        <v>729</v>
      </c>
      <c r="H51" s="432" t="s">
        <v>730</v>
      </c>
      <c r="I51" s="434">
        <v>10.16</v>
      </c>
      <c r="J51" s="434">
        <v>150</v>
      </c>
      <c r="K51" s="435">
        <v>1500</v>
      </c>
    </row>
    <row r="52" spans="1:11" ht="14.4" customHeight="1" x14ac:dyDescent="0.3">
      <c r="A52" s="430" t="s">
        <v>432</v>
      </c>
      <c r="B52" s="431" t="s">
        <v>433</v>
      </c>
      <c r="C52" s="432" t="s">
        <v>437</v>
      </c>
      <c r="D52" s="433" t="s">
        <v>595</v>
      </c>
      <c r="E52" s="432" t="s">
        <v>1477</v>
      </c>
      <c r="F52" s="433" t="s">
        <v>1478</v>
      </c>
      <c r="G52" s="432" t="s">
        <v>731</v>
      </c>
      <c r="H52" s="432" t="s">
        <v>732</v>
      </c>
      <c r="I52" s="434">
        <v>5.64</v>
      </c>
      <c r="J52" s="434">
        <v>336</v>
      </c>
      <c r="K52" s="435">
        <v>1894.86</v>
      </c>
    </row>
    <row r="53" spans="1:11" ht="14.4" customHeight="1" x14ac:dyDescent="0.3">
      <c r="A53" s="430" t="s">
        <v>432</v>
      </c>
      <c r="B53" s="431" t="s">
        <v>433</v>
      </c>
      <c r="C53" s="432" t="s">
        <v>437</v>
      </c>
      <c r="D53" s="433" t="s">
        <v>595</v>
      </c>
      <c r="E53" s="432" t="s">
        <v>1477</v>
      </c>
      <c r="F53" s="433" t="s">
        <v>1478</v>
      </c>
      <c r="G53" s="432" t="s">
        <v>733</v>
      </c>
      <c r="H53" s="432" t="s">
        <v>734</v>
      </c>
      <c r="I53" s="434">
        <v>2.84</v>
      </c>
      <c r="J53" s="434">
        <v>1536</v>
      </c>
      <c r="K53" s="435">
        <v>4356</v>
      </c>
    </row>
    <row r="54" spans="1:11" ht="14.4" customHeight="1" x14ac:dyDescent="0.3">
      <c r="A54" s="430" t="s">
        <v>432</v>
      </c>
      <c r="B54" s="431" t="s">
        <v>433</v>
      </c>
      <c r="C54" s="432" t="s">
        <v>437</v>
      </c>
      <c r="D54" s="433" t="s">
        <v>595</v>
      </c>
      <c r="E54" s="432" t="s">
        <v>1477</v>
      </c>
      <c r="F54" s="433" t="s">
        <v>1478</v>
      </c>
      <c r="G54" s="432" t="s">
        <v>735</v>
      </c>
      <c r="H54" s="432" t="s">
        <v>736</v>
      </c>
      <c r="I54" s="434">
        <v>1.2850000000000001</v>
      </c>
      <c r="J54" s="434">
        <v>1920</v>
      </c>
      <c r="K54" s="435">
        <v>2467.19</v>
      </c>
    </row>
    <row r="55" spans="1:11" ht="14.4" customHeight="1" x14ac:dyDescent="0.3">
      <c r="A55" s="430" t="s">
        <v>432</v>
      </c>
      <c r="B55" s="431" t="s">
        <v>433</v>
      </c>
      <c r="C55" s="432" t="s">
        <v>437</v>
      </c>
      <c r="D55" s="433" t="s">
        <v>595</v>
      </c>
      <c r="E55" s="432" t="s">
        <v>1479</v>
      </c>
      <c r="F55" s="433" t="s">
        <v>1480</v>
      </c>
      <c r="G55" s="432" t="s">
        <v>737</v>
      </c>
      <c r="H55" s="432" t="s">
        <v>738</v>
      </c>
      <c r="I55" s="434">
        <v>0.30363636363636359</v>
      </c>
      <c r="J55" s="434">
        <v>1700</v>
      </c>
      <c r="K55" s="435">
        <v>516</v>
      </c>
    </row>
    <row r="56" spans="1:11" ht="14.4" customHeight="1" x14ac:dyDescent="0.3">
      <c r="A56" s="430" t="s">
        <v>432</v>
      </c>
      <c r="B56" s="431" t="s">
        <v>433</v>
      </c>
      <c r="C56" s="432" t="s">
        <v>437</v>
      </c>
      <c r="D56" s="433" t="s">
        <v>595</v>
      </c>
      <c r="E56" s="432" t="s">
        <v>1479</v>
      </c>
      <c r="F56" s="433" t="s">
        <v>1480</v>
      </c>
      <c r="G56" s="432" t="s">
        <v>739</v>
      </c>
      <c r="H56" s="432" t="s">
        <v>740</v>
      </c>
      <c r="I56" s="434">
        <v>0.4844444444444444</v>
      </c>
      <c r="J56" s="434">
        <v>1100</v>
      </c>
      <c r="K56" s="435">
        <v>532</v>
      </c>
    </row>
    <row r="57" spans="1:11" ht="14.4" customHeight="1" x14ac:dyDescent="0.3">
      <c r="A57" s="430" t="s">
        <v>432</v>
      </c>
      <c r="B57" s="431" t="s">
        <v>433</v>
      </c>
      <c r="C57" s="432" t="s">
        <v>437</v>
      </c>
      <c r="D57" s="433" t="s">
        <v>595</v>
      </c>
      <c r="E57" s="432" t="s">
        <v>1481</v>
      </c>
      <c r="F57" s="433" t="s">
        <v>1482</v>
      </c>
      <c r="G57" s="432" t="s">
        <v>741</v>
      </c>
      <c r="H57" s="432" t="s">
        <v>742</v>
      </c>
      <c r="I57" s="434">
        <v>0.71083333333333332</v>
      </c>
      <c r="J57" s="434">
        <v>14000</v>
      </c>
      <c r="K57" s="435">
        <v>9942</v>
      </c>
    </row>
    <row r="58" spans="1:11" ht="14.4" customHeight="1" x14ac:dyDescent="0.3">
      <c r="A58" s="430" t="s">
        <v>432</v>
      </c>
      <c r="B58" s="431" t="s">
        <v>433</v>
      </c>
      <c r="C58" s="432" t="s">
        <v>437</v>
      </c>
      <c r="D58" s="433" t="s">
        <v>595</v>
      </c>
      <c r="E58" s="432" t="s">
        <v>1481</v>
      </c>
      <c r="F58" s="433" t="s">
        <v>1482</v>
      </c>
      <c r="G58" s="432" t="s">
        <v>743</v>
      </c>
      <c r="H58" s="432" t="s">
        <v>744</v>
      </c>
      <c r="I58" s="434">
        <v>0.71</v>
      </c>
      <c r="J58" s="434">
        <v>10200</v>
      </c>
      <c r="K58" s="435">
        <v>7242</v>
      </c>
    </row>
    <row r="59" spans="1:11" ht="14.4" customHeight="1" x14ac:dyDescent="0.3">
      <c r="A59" s="430" t="s">
        <v>432</v>
      </c>
      <c r="B59" s="431" t="s">
        <v>433</v>
      </c>
      <c r="C59" s="432" t="s">
        <v>437</v>
      </c>
      <c r="D59" s="433" t="s">
        <v>595</v>
      </c>
      <c r="E59" s="432" t="s">
        <v>1481</v>
      </c>
      <c r="F59" s="433" t="s">
        <v>1482</v>
      </c>
      <c r="G59" s="432" t="s">
        <v>745</v>
      </c>
      <c r="H59" s="432" t="s">
        <v>746</v>
      </c>
      <c r="I59" s="434">
        <v>0.71249999999999991</v>
      </c>
      <c r="J59" s="434">
        <v>800</v>
      </c>
      <c r="K59" s="435">
        <v>570</v>
      </c>
    </row>
    <row r="60" spans="1:11" ht="14.4" customHeight="1" x14ac:dyDescent="0.3">
      <c r="A60" s="430" t="s">
        <v>432</v>
      </c>
      <c r="B60" s="431" t="s">
        <v>433</v>
      </c>
      <c r="C60" s="432" t="s">
        <v>437</v>
      </c>
      <c r="D60" s="433" t="s">
        <v>595</v>
      </c>
      <c r="E60" s="432" t="s">
        <v>1483</v>
      </c>
      <c r="F60" s="433" t="s">
        <v>1484</v>
      </c>
      <c r="G60" s="432" t="s">
        <v>747</v>
      </c>
      <c r="H60" s="432" t="s">
        <v>748</v>
      </c>
      <c r="I60" s="434">
        <v>247.02797296704642</v>
      </c>
      <c r="J60" s="434">
        <v>4</v>
      </c>
      <c r="K60" s="435">
        <v>988.11189186818569</v>
      </c>
    </row>
    <row r="61" spans="1:11" ht="14.4" customHeight="1" x14ac:dyDescent="0.3">
      <c r="A61" s="430" t="s">
        <v>432</v>
      </c>
      <c r="B61" s="431" t="s">
        <v>433</v>
      </c>
      <c r="C61" s="432" t="s">
        <v>437</v>
      </c>
      <c r="D61" s="433" t="s">
        <v>595</v>
      </c>
      <c r="E61" s="432" t="s">
        <v>1483</v>
      </c>
      <c r="F61" s="433" t="s">
        <v>1484</v>
      </c>
      <c r="G61" s="432" t="s">
        <v>749</v>
      </c>
      <c r="H61" s="432" t="s">
        <v>750</v>
      </c>
      <c r="I61" s="434">
        <v>213.65304396011732</v>
      </c>
      <c r="J61" s="434">
        <v>3</v>
      </c>
      <c r="K61" s="435">
        <v>640.95913188035195</v>
      </c>
    </row>
    <row r="62" spans="1:11" ht="14.4" customHeight="1" x14ac:dyDescent="0.3">
      <c r="A62" s="430" t="s">
        <v>432</v>
      </c>
      <c r="B62" s="431" t="s">
        <v>433</v>
      </c>
      <c r="C62" s="432" t="s">
        <v>437</v>
      </c>
      <c r="D62" s="433" t="s">
        <v>595</v>
      </c>
      <c r="E62" s="432" t="s">
        <v>1483</v>
      </c>
      <c r="F62" s="433" t="s">
        <v>1484</v>
      </c>
      <c r="G62" s="432" t="s">
        <v>751</v>
      </c>
      <c r="H62" s="432" t="s">
        <v>752</v>
      </c>
      <c r="I62" s="434">
        <v>293.85294774805539</v>
      </c>
      <c r="J62" s="434">
        <v>42</v>
      </c>
      <c r="K62" s="435">
        <v>12253.931424898105</v>
      </c>
    </row>
    <row r="63" spans="1:11" ht="14.4" customHeight="1" x14ac:dyDescent="0.3">
      <c r="A63" s="430" t="s">
        <v>432</v>
      </c>
      <c r="B63" s="431" t="s">
        <v>433</v>
      </c>
      <c r="C63" s="432" t="s">
        <v>437</v>
      </c>
      <c r="D63" s="433" t="s">
        <v>595</v>
      </c>
      <c r="E63" s="432" t="s">
        <v>1483</v>
      </c>
      <c r="F63" s="433" t="s">
        <v>1484</v>
      </c>
      <c r="G63" s="432" t="s">
        <v>753</v>
      </c>
      <c r="H63" s="432" t="s">
        <v>754</v>
      </c>
      <c r="I63" s="434">
        <v>12.31</v>
      </c>
      <c r="J63" s="434">
        <v>800</v>
      </c>
      <c r="K63" s="435">
        <v>9844.56</v>
      </c>
    </row>
    <row r="64" spans="1:11" ht="14.4" customHeight="1" x14ac:dyDescent="0.3">
      <c r="A64" s="430" t="s">
        <v>432</v>
      </c>
      <c r="B64" s="431" t="s">
        <v>433</v>
      </c>
      <c r="C64" s="432" t="s">
        <v>437</v>
      </c>
      <c r="D64" s="433" t="s">
        <v>595</v>
      </c>
      <c r="E64" s="432" t="s">
        <v>1483</v>
      </c>
      <c r="F64" s="433" t="s">
        <v>1484</v>
      </c>
      <c r="G64" s="432" t="s">
        <v>755</v>
      </c>
      <c r="H64" s="432" t="s">
        <v>756</v>
      </c>
      <c r="I64" s="434">
        <v>12.959999999999996</v>
      </c>
      <c r="J64" s="434">
        <v>2000</v>
      </c>
      <c r="K64" s="435">
        <v>25918.26</v>
      </c>
    </row>
    <row r="65" spans="1:11" ht="14.4" customHeight="1" x14ac:dyDescent="0.3">
      <c r="A65" s="430" t="s">
        <v>432</v>
      </c>
      <c r="B65" s="431" t="s">
        <v>433</v>
      </c>
      <c r="C65" s="432" t="s">
        <v>437</v>
      </c>
      <c r="D65" s="433" t="s">
        <v>595</v>
      </c>
      <c r="E65" s="432" t="s">
        <v>1483</v>
      </c>
      <c r="F65" s="433" t="s">
        <v>1484</v>
      </c>
      <c r="G65" s="432" t="s">
        <v>757</v>
      </c>
      <c r="H65" s="432" t="s">
        <v>758</v>
      </c>
      <c r="I65" s="434">
        <v>25.919999999999998</v>
      </c>
      <c r="J65" s="434">
        <v>7440</v>
      </c>
      <c r="K65" s="435">
        <v>192831.29999999984</v>
      </c>
    </row>
    <row r="66" spans="1:11" ht="14.4" customHeight="1" x14ac:dyDescent="0.3">
      <c r="A66" s="430" t="s">
        <v>432</v>
      </c>
      <c r="B66" s="431" t="s">
        <v>433</v>
      </c>
      <c r="C66" s="432" t="s">
        <v>437</v>
      </c>
      <c r="D66" s="433" t="s">
        <v>595</v>
      </c>
      <c r="E66" s="432" t="s">
        <v>1483</v>
      </c>
      <c r="F66" s="433" t="s">
        <v>1484</v>
      </c>
      <c r="G66" s="432" t="s">
        <v>759</v>
      </c>
      <c r="H66" s="432" t="s">
        <v>760</v>
      </c>
      <c r="I66" s="434">
        <v>16.200000000000006</v>
      </c>
      <c r="J66" s="434">
        <v>4920</v>
      </c>
      <c r="K66" s="435">
        <v>79713.400000000038</v>
      </c>
    </row>
    <row r="67" spans="1:11" ht="14.4" customHeight="1" x14ac:dyDescent="0.3">
      <c r="A67" s="430" t="s">
        <v>432</v>
      </c>
      <c r="B67" s="431" t="s">
        <v>433</v>
      </c>
      <c r="C67" s="432" t="s">
        <v>437</v>
      </c>
      <c r="D67" s="433" t="s">
        <v>595</v>
      </c>
      <c r="E67" s="432" t="s">
        <v>1483</v>
      </c>
      <c r="F67" s="433" t="s">
        <v>1484</v>
      </c>
      <c r="G67" s="432" t="s">
        <v>761</v>
      </c>
      <c r="H67" s="432" t="s">
        <v>762</v>
      </c>
      <c r="I67" s="434">
        <v>9.680000000000005</v>
      </c>
      <c r="J67" s="434">
        <v>9250</v>
      </c>
      <c r="K67" s="435">
        <v>89540.010000000009</v>
      </c>
    </row>
    <row r="68" spans="1:11" ht="14.4" customHeight="1" x14ac:dyDescent="0.3">
      <c r="A68" s="430" t="s">
        <v>432</v>
      </c>
      <c r="B68" s="431" t="s">
        <v>433</v>
      </c>
      <c r="C68" s="432" t="s">
        <v>437</v>
      </c>
      <c r="D68" s="433" t="s">
        <v>595</v>
      </c>
      <c r="E68" s="432" t="s">
        <v>1483</v>
      </c>
      <c r="F68" s="433" t="s">
        <v>1484</v>
      </c>
      <c r="G68" s="432" t="s">
        <v>763</v>
      </c>
      <c r="H68" s="432" t="s">
        <v>764</v>
      </c>
      <c r="I68" s="434">
        <v>12.39791666666666</v>
      </c>
      <c r="J68" s="434">
        <v>20160</v>
      </c>
      <c r="K68" s="435">
        <v>252643.66999999987</v>
      </c>
    </row>
    <row r="69" spans="1:11" ht="14.4" customHeight="1" x14ac:dyDescent="0.3">
      <c r="A69" s="430" t="s">
        <v>432</v>
      </c>
      <c r="B69" s="431" t="s">
        <v>433</v>
      </c>
      <c r="C69" s="432" t="s">
        <v>437</v>
      </c>
      <c r="D69" s="433" t="s">
        <v>595</v>
      </c>
      <c r="E69" s="432" t="s">
        <v>1483</v>
      </c>
      <c r="F69" s="433" t="s">
        <v>1484</v>
      </c>
      <c r="G69" s="432" t="s">
        <v>765</v>
      </c>
      <c r="H69" s="432" t="s">
        <v>766</v>
      </c>
      <c r="I69" s="434">
        <v>139.44</v>
      </c>
      <c r="J69" s="434">
        <v>100</v>
      </c>
      <c r="K69" s="435">
        <v>13943.880000000001</v>
      </c>
    </row>
    <row r="70" spans="1:11" ht="14.4" customHeight="1" x14ac:dyDescent="0.3">
      <c r="A70" s="430" t="s">
        <v>432</v>
      </c>
      <c r="B70" s="431" t="s">
        <v>433</v>
      </c>
      <c r="C70" s="432" t="s">
        <v>437</v>
      </c>
      <c r="D70" s="433" t="s">
        <v>595</v>
      </c>
      <c r="E70" s="432" t="s">
        <v>1483</v>
      </c>
      <c r="F70" s="433" t="s">
        <v>1484</v>
      </c>
      <c r="G70" s="432" t="s">
        <v>767</v>
      </c>
      <c r="H70" s="432" t="s">
        <v>768</v>
      </c>
      <c r="I70" s="434">
        <v>19.430000000000003</v>
      </c>
      <c r="J70" s="434">
        <v>670</v>
      </c>
      <c r="K70" s="435">
        <v>13019.779999999993</v>
      </c>
    </row>
    <row r="71" spans="1:11" ht="14.4" customHeight="1" x14ac:dyDescent="0.3">
      <c r="A71" s="430" t="s">
        <v>432</v>
      </c>
      <c r="B71" s="431" t="s">
        <v>433</v>
      </c>
      <c r="C71" s="432" t="s">
        <v>437</v>
      </c>
      <c r="D71" s="433" t="s">
        <v>595</v>
      </c>
      <c r="E71" s="432" t="s">
        <v>1483</v>
      </c>
      <c r="F71" s="433" t="s">
        <v>1484</v>
      </c>
      <c r="G71" s="432" t="s">
        <v>769</v>
      </c>
      <c r="H71" s="432" t="s">
        <v>770</v>
      </c>
      <c r="I71" s="434">
        <v>33.659999999999975</v>
      </c>
      <c r="J71" s="434">
        <v>360</v>
      </c>
      <c r="K71" s="435">
        <v>12118.320000000002</v>
      </c>
    </row>
    <row r="72" spans="1:11" ht="14.4" customHeight="1" x14ac:dyDescent="0.3">
      <c r="A72" s="430" t="s">
        <v>432</v>
      </c>
      <c r="B72" s="431" t="s">
        <v>433</v>
      </c>
      <c r="C72" s="432" t="s">
        <v>437</v>
      </c>
      <c r="D72" s="433" t="s">
        <v>595</v>
      </c>
      <c r="E72" s="432" t="s">
        <v>1483</v>
      </c>
      <c r="F72" s="433" t="s">
        <v>1484</v>
      </c>
      <c r="G72" s="432" t="s">
        <v>771</v>
      </c>
      <c r="H72" s="432" t="s">
        <v>772</v>
      </c>
      <c r="I72" s="434">
        <v>15.550000000000004</v>
      </c>
      <c r="J72" s="434">
        <v>160</v>
      </c>
      <c r="K72" s="435">
        <v>2487.84</v>
      </c>
    </row>
    <row r="73" spans="1:11" ht="14.4" customHeight="1" x14ac:dyDescent="0.3">
      <c r="A73" s="430" t="s">
        <v>432</v>
      </c>
      <c r="B73" s="431" t="s">
        <v>433</v>
      </c>
      <c r="C73" s="432" t="s">
        <v>437</v>
      </c>
      <c r="D73" s="433" t="s">
        <v>595</v>
      </c>
      <c r="E73" s="432" t="s">
        <v>1483</v>
      </c>
      <c r="F73" s="433" t="s">
        <v>1484</v>
      </c>
      <c r="G73" s="432" t="s">
        <v>773</v>
      </c>
      <c r="H73" s="432" t="s">
        <v>774</v>
      </c>
      <c r="I73" s="434">
        <v>9.7200000000000006</v>
      </c>
      <c r="J73" s="434">
        <v>860</v>
      </c>
      <c r="K73" s="435">
        <v>8356.0300000000007</v>
      </c>
    </row>
    <row r="74" spans="1:11" ht="14.4" customHeight="1" x14ac:dyDescent="0.3">
      <c r="A74" s="430" t="s">
        <v>432</v>
      </c>
      <c r="B74" s="431" t="s">
        <v>433</v>
      </c>
      <c r="C74" s="432" t="s">
        <v>437</v>
      </c>
      <c r="D74" s="433" t="s">
        <v>595</v>
      </c>
      <c r="E74" s="432" t="s">
        <v>1483</v>
      </c>
      <c r="F74" s="433" t="s">
        <v>1484</v>
      </c>
      <c r="G74" s="432" t="s">
        <v>775</v>
      </c>
      <c r="H74" s="432" t="s">
        <v>776</v>
      </c>
      <c r="I74" s="434">
        <v>61.74666666666667</v>
      </c>
      <c r="J74" s="434">
        <v>11</v>
      </c>
      <c r="K74" s="435">
        <v>678.03</v>
      </c>
    </row>
    <row r="75" spans="1:11" ht="14.4" customHeight="1" x14ac:dyDescent="0.3">
      <c r="A75" s="430" t="s">
        <v>432</v>
      </c>
      <c r="B75" s="431" t="s">
        <v>433</v>
      </c>
      <c r="C75" s="432" t="s">
        <v>437</v>
      </c>
      <c r="D75" s="433" t="s">
        <v>595</v>
      </c>
      <c r="E75" s="432" t="s">
        <v>1483</v>
      </c>
      <c r="F75" s="433" t="s">
        <v>1484</v>
      </c>
      <c r="G75" s="432" t="s">
        <v>775</v>
      </c>
      <c r="H75" s="432" t="s">
        <v>777</v>
      </c>
      <c r="I75" s="434">
        <v>48.85</v>
      </c>
      <c r="J75" s="434">
        <v>6</v>
      </c>
      <c r="K75" s="435">
        <v>293.08</v>
      </c>
    </row>
    <row r="76" spans="1:11" ht="14.4" customHeight="1" x14ac:dyDescent="0.3">
      <c r="A76" s="430" t="s">
        <v>432</v>
      </c>
      <c r="B76" s="431" t="s">
        <v>433</v>
      </c>
      <c r="C76" s="432" t="s">
        <v>437</v>
      </c>
      <c r="D76" s="433" t="s">
        <v>595</v>
      </c>
      <c r="E76" s="432" t="s">
        <v>1483</v>
      </c>
      <c r="F76" s="433" t="s">
        <v>1484</v>
      </c>
      <c r="G76" s="432" t="s">
        <v>778</v>
      </c>
      <c r="H76" s="432" t="s">
        <v>779</v>
      </c>
      <c r="I76" s="434">
        <v>11.660571428571437</v>
      </c>
      <c r="J76" s="434">
        <v>760</v>
      </c>
      <c r="K76" s="435">
        <v>8864.9300000000021</v>
      </c>
    </row>
    <row r="77" spans="1:11" ht="14.4" customHeight="1" x14ac:dyDescent="0.3">
      <c r="A77" s="430" t="s">
        <v>432</v>
      </c>
      <c r="B77" s="431" t="s">
        <v>433</v>
      </c>
      <c r="C77" s="432" t="s">
        <v>437</v>
      </c>
      <c r="D77" s="433" t="s">
        <v>595</v>
      </c>
      <c r="E77" s="432" t="s">
        <v>1483</v>
      </c>
      <c r="F77" s="433" t="s">
        <v>1484</v>
      </c>
      <c r="G77" s="432" t="s">
        <v>780</v>
      </c>
      <c r="H77" s="432" t="s">
        <v>781</v>
      </c>
      <c r="I77" s="434">
        <v>10.370000000000003</v>
      </c>
      <c r="J77" s="434">
        <v>1030</v>
      </c>
      <c r="K77" s="435">
        <v>10680.760000000002</v>
      </c>
    </row>
    <row r="78" spans="1:11" ht="14.4" customHeight="1" x14ac:dyDescent="0.3">
      <c r="A78" s="430" t="s">
        <v>432</v>
      </c>
      <c r="B78" s="431" t="s">
        <v>433</v>
      </c>
      <c r="C78" s="432" t="s">
        <v>437</v>
      </c>
      <c r="D78" s="433" t="s">
        <v>595</v>
      </c>
      <c r="E78" s="432" t="s">
        <v>1483</v>
      </c>
      <c r="F78" s="433" t="s">
        <v>1484</v>
      </c>
      <c r="G78" s="432" t="s">
        <v>782</v>
      </c>
      <c r="H78" s="432" t="s">
        <v>783</v>
      </c>
      <c r="I78" s="434">
        <v>15.55</v>
      </c>
      <c r="J78" s="434">
        <v>2760</v>
      </c>
      <c r="K78" s="435">
        <v>42913.86</v>
      </c>
    </row>
    <row r="79" spans="1:11" ht="14.4" customHeight="1" x14ac:dyDescent="0.3">
      <c r="A79" s="430" t="s">
        <v>432</v>
      </c>
      <c r="B79" s="431" t="s">
        <v>433</v>
      </c>
      <c r="C79" s="432" t="s">
        <v>437</v>
      </c>
      <c r="D79" s="433" t="s">
        <v>595</v>
      </c>
      <c r="E79" s="432" t="s">
        <v>1483</v>
      </c>
      <c r="F79" s="433" t="s">
        <v>1484</v>
      </c>
      <c r="G79" s="432" t="s">
        <v>784</v>
      </c>
      <c r="H79" s="432" t="s">
        <v>785</v>
      </c>
      <c r="I79" s="434">
        <v>9.06</v>
      </c>
      <c r="J79" s="434">
        <v>800</v>
      </c>
      <c r="K79" s="435">
        <v>7250.2900000000009</v>
      </c>
    </row>
    <row r="80" spans="1:11" ht="14.4" customHeight="1" x14ac:dyDescent="0.3">
      <c r="A80" s="430" t="s">
        <v>432</v>
      </c>
      <c r="B80" s="431" t="s">
        <v>433</v>
      </c>
      <c r="C80" s="432" t="s">
        <v>437</v>
      </c>
      <c r="D80" s="433" t="s">
        <v>595</v>
      </c>
      <c r="E80" s="432" t="s">
        <v>1483</v>
      </c>
      <c r="F80" s="433" t="s">
        <v>1484</v>
      </c>
      <c r="G80" s="432" t="s">
        <v>786</v>
      </c>
      <c r="H80" s="432" t="s">
        <v>787</v>
      </c>
      <c r="I80" s="434">
        <v>10097.350999999999</v>
      </c>
      <c r="J80" s="434">
        <v>20</v>
      </c>
      <c r="K80" s="435">
        <v>201947.01999999996</v>
      </c>
    </row>
    <row r="81" spans="1:11" ht="14.4" customHeight="1" x14ac:dyDescent="0.3">
      <c r="A81" s="430" t="s">
        <v>432</v>
      </c>
      <c r="B81" s="431" t="s">
        <v>433</v>
      </c>
      <c r="C81" s="432" t="s">
        <v>437</v>
      </c>
      <c r="D81" s="433" t="s">
        <v>595</v>
      </c>
      <c r="E81" s="432" t="s">
        <v>1483</v>
      </c>
      <c r="F81" s="433" t="s">
        <v>1484</v>
      </c>
      <c r="G81" s="432" t="s">
        <v>788</v>
      </c>
      <c r="H81" s="432" t="s">
        <v>789</v>
      </c>
      <c r="I81" s="434">
        <v>34618.895999999993</v>
      </c>
      <c r="J81" s="434">
        <v>20</v>
      </c>
      <c r="K81" s="435">
        <v>692377.91999999981</v>
      </c>
    </row>
    <row r="82" spans="1:11" ht="14.4" customHeight="1" x14ac:dyDescent="0.3">
      <c r="A82" s="430" t="s">
        <v>432</v>
      </c>
      <c r="B82" s="431" t="s">
        <v>433</v>
      </c>
      <c r="C82" s="432" t="s">
        <v>437</v>
      </c>
      <c r="D82" s="433" t="s">
        <v>595</v>
      </c>
      <c r="E82" s="432" t="s">
        <v>1483</v>
      </c>
      <c r="F82" s="433" t="s">
        <v>1484</v>
      </c>
      <c r="G82" s="432" t="s">
        <v>790</v>
      </c>
      <c r="H82" s="432" t="s">
        <v>791</v>
      </c>
      <c r="I82" s="434">
        <v>51.79</v>
      </c>
      <c r="J82" s="434">
        <v>40</v>
      </c>
      <c r="K82" s="435">
        <v>2071.52</v>
      </c>
    </row>
    <row r="83" spans="1:11" ht="14.4" customHeight="1" x14ac:dyDescent="0.3">
      <c r="A83" s="430" t="s">
        <v>432</v>
      </c>
      <c r="B83" s="431" t="s">
        <v>433</v>
      </c>
      <c r="C83" s="432" t="s">
        <v>437</v>
      </c>
      <c r="D83" s="433" t="s">
        <v>595</v>
      </c>
      <c r="E83" s="432" t="s">
        <v>1483</v>
      </c>
      <c r="F83" s="433" t="s">
        <v>1484</v>
      </c>
      <c r="G83" s="432" t="s">
        <v>792</v>
      </c>
      <c r="H83" s="432" t="s">
        <v>793</v>
      </c>
      <c r="I83" s="434">
        <v>11.660000000000013</v>
      </c>
      <c r="J83" s="434">
        <v>1580</v>
      </c>
      <c r="K83" s="435">
        <v>18429.760000000006</v>
      </c>
    </row>
    <row r="84" spans="1:11" ht="14.4" customHeight="1" x14ac:dyDescent="0.3">
      <c r="A84" s="430" t="s">
        <v>432</v>
      </c>
      <c r="B84" s="431" t="s">
        <v>433</v>
      </c>
      <c r="C84" s="432" t="s">
        <v>437</v>
      </c>
      <c r="D84" s="433" t="s">
        <v>595</v>
      </c>
      <c r="E84" s="432" t="s">
        <v>1483</v>
      </c>
      <c r="F84" s="433" t="s">
        <v>1484</v>
      </c>
      <c r="G84" s="432" t="s">
        <v>794</v>
      </c>
      <c r="H84" s="432" t="s">
        <v>795</v>
      </c>
      <c r="I84" s="434">
        <v>10.289999999999996</v>
      </c>
      <c r="J84" s="434">
        <v>1920</v>
      </c>
      <c r="K84" s="435">
        <v>19747.199999999997</v>
      </c>
    </row>
    <row r="85" spans="1:11" ht="14.4" customHeight="1" x14ac:dyDescent="0.3">
      <c r="A85" s="430" t="s">
        <v>432</v>
      </c>
      <c r="B85" s="431" t="s">
        <v>433</v>
      </c>
      <c r="C85" s="432" t="s">
        <v>437</v>
      </c>
      <c r="D85" s="433" t="s">
        <v>595</v>
      </c>
      <c r="E85" s="432" t="s">
        <v>1483</v>
      </c>
      <c r="F85" s="433" t="s">
        <v>1484</v>
      </c>
      <c r="G85" s="432" t="s">
        <v>796</v>
      </c>
      <c r="H85" s="432" t="s">
        <v>797</v>
      </c>
      <c r="I85" s="434">
        <v>16.529999999999983</v>
      </c>
      <c r="J85" s="434">
        <v>66528</v>
      </c>
      <c r="K85" s="435">
        <v>1099614.6599999999</v>
      </c>
    </row>
    <row r="86" spans="1:11" ht="14.4" customHeight="1" x14ac:dyDescent="0.3">
      <c r="A86" s="430" t="s">
        <v>432</v>
      </c>
      <c r="B86" s="431" t="s">
        <v>433</v>
      </c>
      <c r="C86" s="432" t="s">
        <v>437</v>
      </c>
      <c r="D86" s="433" t="s">
        <v>595</v>
      </c>
      <c r="E86" s="432" t="s">
        <v>1483</v>
      </c>
      <c r="F86" s="433" t="s">
        <v>1484</v>
      </c>
      <c r="G86" s="432" t="s">
        <v>798</v>
      </c>
      <c r="H86" s="432" t="s">
        <v>799</v>
      </c>
      <c r="I86" s="434">
        <v>17.548636363636355</v>
      </c>
      <c r="J86" s="434">
        <v>8640</v>
      </c>
      <c r="K86" s="435">
        <v>151588.7999999999</v>
      </c>
    </row>
    <row r="87" spans="1:11" ht="14.4" customHeight="1" x14ac:dyDescent="0.3">
      <c r="A87" s="430" t="s">
        <v>432</v>
      </c>
      <c r="B87" s="431" t="s">
        <v>433</v>
      </c>
      <c r="C87" s="432" t="s">
        <v>437</v>
      </c>
      <c r="D87" s="433" t="s">
        <v>595</v>
      </c>
      <c r="E87" s="432" t="s">
        <v>1483</v>
      </c>
      <c r="F87" s="433" t="s">
        <v>1484</v>
      </c>
      <c r="G87" s="432" t="s">
        <v>800</v>
      </c>
      <c r="H87" s="432" t="s">
        <v>801</v>
      </c>
      <c r="I87" s="434">
        <v>10.370000000000003</v>
      </c>
      <c r="J87" s="434">
        <v>8580</v>
      </c>
      <c r="K87" s="435">
        <v>88972.090000000069</v>
      </c>
    </row>
    <row r="88" spans="1:11" ht="14.4" customHeight="1" x14ac:dyDescent="0.3">
      <c r="A88" s="430" t="s">
        <v>432</v>
      </c>
      <c r="B88" s="431" t="s">
        <v>433</v>
      </c>
      <c r="C88" s="432" t="s">
        <v>437</v>
      </c>
      <c r="D88" s="433" t="s">
        <v>595</v>
      </c>
      <c r="E88" s="432" t="s">
        <v>1483</v>
      </c>
      <c r="F88" s="433" t="s">
        <v>1484</v>
      </c>
      <c r="G88" s="432" t="s">
        <v>802</v>
      </c>
      <c r="H88" s="432" t="s">
        <v>803</v>
      </c>
      <c r="I88" s="434">
        <v>18.7503125</v>
      </c>
      <c r="J88" s="434">
        <v>3780</v>
      </c>
      <c r="K88" s="435">
        <v>70893.91</v>
      </c>
    </row>
    <row r="89" spans="1:11" ht="14.4" customHeight="1" x14ac:dyDescent="0.3">
      <c r="A89" s="430" t="s">
        <v>432</v>
      </c>
      <c r="B89" s="431" t="s">
        <v>433</v>
      </c>
      <c r="C89" s="432" t="s">
        <v>437</v>
      </c>
      <c r="D89" s="433" t="s">
        <v>595</v>
      </c>
      <c r="E89" s="432" t="s">
        <v>1483</v>
      </c>
      <c r="F89" s="433" t="s">
        <v>1484</v>
      </c>
      <c r="G89" s="432" t="s">
        <v>804</v>
      </c>
      <c r="H89" s="432" t="s">
        <v>805</v>
      </c>
      <c r="I89" s="434">
        <v>20.740000000000006</v>
      </c>
      <c r="J89" s="434">
        <v>820</v>
      </c>
      <c r="K89" s="435">
        <v>17006.370000000014</v>
      </c>
    </row>
    <row r="90" spans="1:11" ht="14.4" customHeight="1" x14ac:dyDescent="0.3">
      <c r="A90" s="430" t="s">
        <v>432</v>
      </c>
      <c r="B90" s="431" t="s">
        <v>433</v>
      </c>
      <c r="C90" s="432" t="s">
        <v>437</v>
      </c>
      <c r="D90" s="433" t="s">
        <v>595</v>
      </c>
      <c r="E90" s="432" t="s">
        <v>1483</v>
      </c>
      <c r="F90" s="433" t="s">
        <v>1484</v>
      </c>
      <c r="G90" s="432" t="s">
        <v>806</v>
      </c>
      <c r="H90" s="432" t="s">
        <v>807</v>
      </c>
      <c r="I90" s="434">
        <v>12.959999999999996</v>
      </c>
      <c r="J90" s="434">
        <v>2000</v>
      </c>
      <c r="K90" s="435">
        <v>25918.23</v>
      </c>
    </row>
    <row r="91" spans="1:11" ht="14.4" customHeight="1" x14ac:dyDescent="0.3">
      <c r="A91" s="430" t="s">
        <v>432</v>
      </c>
      <c r="B91" s="431" t="s">
        <v>433</v>
      </c>
      <c r="C91" s="432" t="s">
        <v>437</v>
      </c>
      <c r="D91" s="433" t="s">
        <v>595</v>
      </c>
      <c r="E91" s="432" t="s">
        <v>1483</v>
      </c>
      <c r="F91" s="433" t="s">
        <v>1484</v>
      </c>
      <c r="G91" s="432" t="s">
        <v>808</v>
      </c>
      <c r="H91" s="432" t="s">
        <v>809</v>
      </c>
      <c r="I91" s="434">
        <v>9.680000000000005</v>
      </c>
      <c r="J91" s="434">
        <v>3550</v>
      </c>
      <c r="K91" s="435">
        <v>34363.97</v>
      </c>
    </row>
    <row r="92" spans="1:11" ht="14.4" customHeight="1" x14ac:dyDescent="0.3">
      <c r="A92" s="430" t="s">
        <v>432</v>
      </c>
      <c r="B92" s="431" t="s">
        <v>433</v>
      </c>
      <c r="C92" s="432" t="s">
        <v>437</v>
      </c>
      <c r="D92" s="433" t="s">
        <v>595</v>
      </c>
      <c r="E92" s="432" t="s">
        <v>1483</v>
      </c>
      <c r="F92" s="433" t="s">
        <v>1484</v>
      </c>
      <c r="G92" s="432" t="s">
        <v>810</v>
      </c>
      <c r="H92" s="432" t="s">
        <v>811</v>
      </c>
      <c r="I92" s="434">
        <v>32.389999999999993</v>
      </c>
      <c r="J92" s="434">
        <v>870</v>
      </c>
      <c r="K92" s="435">
        <v>28180.710000000014</v>
      </c>
    </row>
    <row r="93" spans="1:11" ht="14.4" customHeight="1" x14ac:dyDescent="0.3">
      <c r="A93" s="430" t="s">
        <v>432</v>
      </c>
      <c r="B93" s="431" t="s">
        <v>433</v>
      </c>
      <c r="C93" s="432" t="s">
        <v>437</v>
      </c>
      <c r="D93" s="433" t="s">
        <v>595</v>
      </c>
      <c r="E93" s="432" t="s">
        <v>1483</v>
      </c>
      <c r="F93" s="433" t="s">
        <v>1484</v>
      </c>
      <c r="G93" s="432" t="s">
        <v>812</v>
      </c>
      <c r="H93" s="432" t="s">
        <v>813</v>
      </c>
      <c r="I93" s="434">
        <v>43.56</v>
      </c>
      <c r="J93" s="434">
        <v>30</v>
      </c>
      <c r="K93" s="435">
        <v>1306.81</v>
      </c>
    </row>
    <row r="94" spans="1:11" ht="14.4" customHeight="1" x14ac:dyDescent="0.3">
      <c r="A94" s="430" t="s">
        <v>432</v>
      </c>
      <c r="B94" s="431" t="s">
        <v>433</v>
      </c>
      <c r="C94" s="432" t="s">
        <v>437</v>
      </c>
      <c r="D94" s="433" t="s">
        <v>595</v>
      </c>
      <c r="E94" s="432" t="s">
        <v>1483</v>
      </c>
      <c r="F94" s="433" t="s">
        <v>1484</v>
      </c>
      <c r="G94" s="432" t="s">
        <v>814</v>
      </c>
      <c r="H94" s="432" t="s">
        <v>815</v>
      </c>
      <c r="I94" s="434">
        <v>11.649999999999993</v>
      </c>
      <c r="J94" s="434">
        <v>600</v>
      </c>
      <c r="K94" s="435">
        <v>6991.4200000000019</v>
      </c>
    </row>
    <row r="95" spans="1:11" ht="14.4" customHeight="1" x14ac:dyDescent="0.3">
      <c r="A95" s="430" t="s">
        <v>432</v>
      </c>
      <c r="B95" s="431" t="s">
        <v>433</v>
      </c>
      <c r="C95" s="432" t="s">
        <v>437</v>
      </c>
      <c r="D95" s="433" t="s">
        <v>595</v>
      </c>
      <c r="E95" s="432" t="s">
        <v>1483</v>
      </c>
      <c r="F95" s="433" t="s">
        <v>1484</v>
      </c>
      <c r="G95" s="432" t="s">
        <v>816</v>
      </c>
      <c r="H95" s="432" t="s">
        <v>817</v>
      </c>
      <c r="I95" s="434">
        <v>266.2</v>
      </c>
      <c r="J95" s="434">
        <v>2</v>
      </c>
      <c r="K95" s="435">
        <v>532.4</v>
      </c>
    </row>
    <row r="96" spans="1:11" ht="14.4" customHeight="1" x14ac:dyDescent="0.3">
      <c r="A96" s="430" t="s">
        <v>432</v>
      </c>
      <c r="B96" s="431" t="s">
        <v>433</v>
      </c>
      <c r="C96" s="432" t="s">
        <v>437</v>
      </c>
      <c r="D96" s="433" t="s">
        <v>595</v>
      </c>
      <c r="E96" s="432" t="s">
        <v>1483</v>
      </c>
      <c r="F96" s="433" t="s">
        <v>1484</v>
      </c>
      <c r="G96" s="432" t="s">
        <v>818</v>
      </c>
      <c r="H96" s="432" t="s">
        <v>819</v>
      </c>
      <c r="I96" s="434">
        <v>3414.62</v>
      </c>
      <c r="J96" s="434">
        <v>3</v>
      </c>
      <c r="K96" s="435">
        <v>10243.86</v>
      </c>
    </row>
    <row r="97" spans="1:11" ht="14.4" customHeight="1" x14ac:dyDescent="0.3">
      <c r="A97" s="430" t="s">
        <v>432</v>
      </c>
      <c r="B97" s="431" t="s">
        <v>433</v>
      </c>
      <c r="C97" s="432" t="s">
        <v>437</v>
      </c>
      <c r="D97" s="433" t="s">
        <v>595</v>
      </c>
      <c r="E97" s="432" t="s">
        <v>1483</v>
      </c>
      <c r="F97" s="433" t="s">
        <v>1484</v>
      </c>
      <c r="G97" s="432" t="s">
        <v>820</v>
      </c>
      <c r="H97" s="432" t="s">
        <v>821</v>
      </c>
      <c r="I97" s="434">
        <v>9196</v>
      </c>
      <c r="J97" s="434">
        <v>7</v>
      </c>
      <c r="K97" s="435">
        <v>64372</v>
      </c>
    </row>
    <row r="98" spans="1:11" ht="14.4" customHeight="1" x14ac:dyDescent="0.3">
      <c r="A98" s="430" t="s">
        <v>432</v>
      </c>
      <c r="B98" s="431" t="s">
        <v>433</v>
      </c>
      <c r="C98" s="432" t="s">
        <v>437</v>
      </c>
      <c r="D98" s="433" t="s">
        <v>595</v>
      </c>
      <c r="E98" s="432" t="s">
        <v>1483</v>
      </c>
      <c r="F98" s="433" t="s">
        <v>1484</v>
      </c>
      <c r="G98" s="432" t="s">
        <v>822</v>
      </c>
      <c r="H98" s="432" t="s">
        <v>823</v>
      </c>
      <c r="I98" s="434">
        <v>51.420000000000037</v>
      </c>
      <c r="J98" s="434">
        <v>480</v>
      </c>
      <c r="K98" s="435">
        <v>24682.700000000015</v>
      </c>
    </row>
    <row r="99" spans="1:11" ht="14.4" customHeight="1" x14ac:dyDescent="0.3">
      <c r="A99" s="430" t="s">
        <v>432</v>
      </c>
      <c r="B99" s="431" t="s">
        <v>433</v>
      </c>
      <c r="C99" s="432" t="s">
        <v>437</v>
      </c>
      <c r="D99" s="433" t="s">
        <v>595</v>
      </c>
      <c r="E99" s="432" t="s">
        <v>1483</v>
      </c>
      <c r="F99" s="433" t="s">
        <v>1484</v>
      </c>
      <c r="G99" s="432" t="s">
        <v>824</v>
      </c>
      <c r="H99" s="432" t="s">
        <v>825</v>
      </c>
      <c r="I99" s="434">
        <v>51.420000000000037</v>
      </c>
      <c r="J99" s="434">
        <v>500</v>
      </c>
      <c r="K99" s="435">
        <v>25711.200000000015</v>
      </c>
    </row>
    <row r="100" spans="1:11" ht="14.4" customHeight="1" x14ac:dyDescent="0.3">
      <c r="A100" s="430" t="s">
        <v>432</v>
      </c>
      <c r="B100" s="431" t="s">
        <v>433</v>
      </c>
      <c r="C100" s="432" t="s">
        <v>437</v>
      </c>
      <c r="D100" s="433" t="s">
        <v>595</v>
      </c>
      <c r="E100" s="432" t="s">
        <v>1483</v>
      </c>
      <c r="F100" s="433" t="s">
        <v>1484</v>
      </c>
      <c r="G100" s="432" t="s">
        <v>826</v>
      </c>
      <c r="H100" s="432" t="s">
        <v>827</v>
      </c>
      <c r="I100" s="434">
        <v>51.41</v>
      </c>
      <c r="J100" s="434">
        <v>510</v>
      </c>
      <c r="K100" s="435">
        <v>26219.199999999986</v>
      </c>
    </row>
    <row r="101" spans="1:11" ht="14.4" customHeight="1" x14ac:dyDescent="0.3">
      <c r="A101" s="430" t="s">
        <v>432</v>
      </c>
      <c r="B101" s="431" t="s">
        <v>433</v>
      </c>
      <c r="C101" s="432" t="s">
        <v>437</v>
      </c>
      <c r="D101" s="433" t="s">
        <v>595</v>
      </c>
      <c r="E101" s="432" t="s">
        <v>1483</v>
      </c>
      <c r="F101" s="433" t="s">
        <v>1484</v>
      </c>
      <c r="G101" s="432" t="s">
        <v>828</v>
      </c>
      <c r="H101" s="432" t="s">
        <v>829</v>
      </c>
      <c r="I101" s="434">
        <v>51.41</v>
      </c>
      <c r="J101" s="434">
        <v>490</v>
      </c>
      <c r="K101" s="435">
        <v>25190.949999999986</v>
      </c>
    </row>
    <row r="102" spans="1:11" ht="14.4" customHeight="1" x14ac:dyDescent="0.3">
      <c r="A102" s="430" t="s">
        <v>432</v>
      </c>
      <c r="B102" s="431" t="s">
        <v>433</v>
      </c>
      <c r="C102" s="432" t="s">
        <v>437</v>
      </c>
      <c r="D102" s="433" t="s">
        <v>595</v>
      </c>
      <c r="E102" s="432" t="s">
        <v>1483</v>
      </c>
      <c r="F102" s="433" t="s">
        <v>1484</v>
      </c>
      <c r="G102" s="432" t="s">
        <v>830</v>
      </c>
      <c r="H102" s="432" t="s">
        <v>831</v>
      </c>
      <c r="I102" s="434">
        <v>51.420000000000037</v>
      </c>
      <c r="J102" s="434">
        <v>1470</v>
      </c>
      <c r="K102" s="435">
        <v>75591.520000000033</v>
      </c>
    </row>
    <row r="103" spans="1:11" ht="14.4" customHeight="1" x14ac:dyDescent="0.3">
      <c r="A103" s="430" t="s">
        <v>432</v>
      </c>
      <c r="B103" s="431" t="s">
        <v>433</v>
      </c>
      <c r="C103" s="432" t="s">
        <v>437</v>
      </c>
      <c r="D103" s="433" t="s">
        <v>595</v>
      </c>
      <c r="E103" s="432" t="s">
        <v>1483</v>
      </c>
      <c r="F103" s="433" t="s">
        <v>1484</v>
      </c>
      <c r="G103" s="432" t="s">
        <v>832</v>
      </c>
      <c r="H103" s="432" t="s">
        <v>833</v>
      </c>
      <c r="I103" s="434">
        <v>51.420000000000037</v>
      </c>
      <c r="J103" s="434">
        <v>1450</v>
      </c>
      <c r="K103" s="435">
        <v>74562.429999999935</v>
      </c>
    </row>
    <row r="104" spans="1:11" ht="14.4" customHeight="1" x14ac:dyDescent="0.3">
      <c r="A104" s="430" t="s">
        <v>432</v>
      </c>
      <c r="B104" s="431" t="s">
        <v>433</v>
      </c>
      <c r="C104" s="432" t="s">
        <v>437</v>
      </c>
      <c r="D104" s="433" t="s">
        <v>595</v>
      </c>
      <c r="E104" s="432" t="s">
        <v>1483</v>
      </c>
      <c r="F104" s="433" t="s">
        <v>1484</v>
      </c>
      <c r="G104" s="432" t="s">
        <v>834</v>
      </c>
      <c r="H104" s="432" t="s">
        <v>835</v>
      </c>
      <c r="I104" s="434">
        <v>4017.1999999999989</v>
      </c>
      <c r="J104" s="434">
        <v>22</v>
      </c>
      <c r="K104" s="435">
        <v>88378.39999999998</v>
      </c>
    </row>
    <row r="105" spans="1:11" ht="14.4" customHeight="1" x14ac:dyDescent="0.3">
      <c r="A105" s="430" t="s">
        <v>432</v>
      </c>
      <c r="B105" s="431" t="s">
        <v>433</v>
      </c>
      <c r="C105" s="432" t="s">
        <v>437</v>
      </c>
      <c r="D105" s="433" t="s">
        <v>595</v>
      </c>
      <c r="E105" s="432" t="s">
        <v>1483</v>
      </c>
      <c r="F105" s="433" t="s">
        <v>1484</v>
      </c>
      <c r="G105" s="432" t="s">
        <v>836</v>
      </c>
      <c r="H105" s="432" t="s">
        <v>837</v>
      </c>
      <c r="I105" s="434">
        <v>88.330000000000013</v>
      </c>
      <c r="J105" s="434">
        <v>18</v>
      </c>
      <c r="K105" s="435">
        <v>1589.9400000000003</v>
      </c>
    </row>
    <row r="106" spans="1:11" ht="14.4" customHeight="1" x14ac:dyDescent="0.3">
      <c r="A106" s="430" t="s">
        <v>432</v>
      </c>
      <c r="B106" s="431" t="s">
        <v>433</v>
      </c>
      <c r="C106" s="432" t="s">
        <v>437</v>
      </c>
      <c r="D106" s="433" t="s">
        <v>595</v>
      </c>
      <c r="E106" s="432" t="s">
        <v>1483</v>
      </c>
      <c r="F106" s="433" t="s">
        <v>1484</v>
      </c>
      <c r="G106" s="432" t="s">
        <v>838</v>
      </c>
      <c r="H106" s="432" t="s">
        <v>839</v>
      </c>
      <c r="I106" s="434">
        <v>112.53</v>
      </c>
      <c r="J106" s="434">
        <v>1</v>
      </c>
      <c r="K106" s="435">
        <v>112.53</v>
      </c>
    </row>
    <row r="107" spans="1:11" ht="14.4" customHeight="1" x14ac:dyDescent="0.3">
      <c r="A107" s="430" t="s">
        <v>432</v>
      </c>
      <c r="B107" s="431" t="s">
        <v>433</v>
      </c>
      <c r="C107" s="432" t="s">
        <v>437</v>
      </c>
      <c r="D107" s="433" t="s">
        <v>595</v>
      </c>
      <c r="E107" s="432" t="s">
        <v>1483</v>
      </c>
      <c r="F107" s="433" t="s">
        <v>1484</v>
      </c>
      <c r="G107" s="432" t="s">
        <v>840</v>
      </c>
      <c r="H107" s="432" t="s">
        <v>841</v>
      </c>
      <c r="I107" s="434">
        <v>4686.3300000000008</v>
      </c>
      <c r="J107" s="434">
        <v>8</v>
      </c>
      <c r="K107" s="435">
        <v>37490.640000000007</v>
      </c>
    </row>
    <row r="108" spans="1:11" ht="14.4" customHeight="1" x14ac:dyDescent="0.3">
      <c r="A108" s="430" t="s">
        <v>432</v>
      </c>
      <c r="B108" s="431" t="s">
        <v>433</v>
      </c>
      <c r="C108" s="432" t="s">
        <v>437</v>
      </c>
      <c r="D108" s="433" t="s">
        <v>595</v>
      </c>
      <c r="E108" s="432" t="s">
        <v>1483</v>
      </c>
      <c r="F108" s="433" t="s">
        <v>1484</v>
      </c>
      <c r="G108" s="432" t="s">
        <v>842</v>
      </c>
      <c r="H108" s="432" t="s">
        <v>843</v>
      </c>
      <c r="I108" s="434">
        <v>8569.2199999999993</v>
      </c>
      <c r="J108" s="434">
        <v>7</v>
      </c>
      <c r="K108" s="435">
        <v>59984.54</v>
      </c>
    </row>
    <row r="109" spans="1:11" ht="14.4" customHeight="1" x14ac:dyDescent="0.3">
      <c r="A109" s="430" t="s">
        <v>432</v>
      </c>
      <c r="B109" s="431" t="s">
        <v>433</v>
      </c>
      <c r="C109" s="432" t="s">
        <v>437</v>
      </c>
      <c r="D109" s="433" t="s">
        <v>595</v>
      </c>
      <c r="E109" s="432" t="s">
        <v>1483</v>
      </c>
      <c r="F109" s="433" t="s">
        <v>1484</v>
      </c>
      <c r="G109" s="432" t="s">
        <v>844</v>
      </c>
      <c r="H109" s="432" t="s">
        <v>845</v>
      </c>
      <c r="I109" s="434">
        <v>3346.86</v>
      </c>
      <c r="J109" s="434">
        <v>2</v>
      </c>
      <c r="K109" s="435">
        <v>6693.72</v>
      </c>
    </row>
    <row r="110" spans="1:11" ht="14.4" customHeight="1" x14ac:dyDescent="0.3">
      <c r="A110" s="430" t="s">
        <v>432</v>
      </c>
      <c r="B110" s="431" t="s">
        <v>433</v>
      </c>
      <c r="C110" s="432" t="s">
        <v>437</v>
      </c>
      <c r="D110" s="433" t="s">
        <v>595</v>
      </c>
      <c r="E110" s="432" t="s">
        <v>1483</v>
      </c>
      <c r="F110" s="433" t="s">
        <v>1484</v>
      </c>
      <c r="G110" s="432" t="s">
        <v>846</v>
      </c>
      <c r="H110" s="432" t="s">
        <v>847</v>
      </c>
      <c r="I110" s="434">
        <v>2456.3000000000002</v>
      </c>
      <c r="J110" s="434">
        <v>3</v>
      </c>
      <c r="K110" s="435">
        <v>7368.9000000000005</v>
      </c>
    </row>
    <row r="111" spans="1:11" ht="14.4" customHeight="1" x14ac:dyDescent="0.3">
      <c r="A111" s="430" t="s">
        <v>432</v>
      </c>
      <c r="B111" s="431" t="s">
        <v>433</v>
      </c>
      <c r="C111" s="432" t="s">
        <v>437</v>
      </c>
      <c r="D111" s="433" t="s">
        <v>595</v>
      </c>
      <c r="E111" s="432" t="s">
        <v>1483</v>
      </c>
      <c r="F111" s="433" t="s">
        <v>1484</v>
      </c>
      <c r="G111" s="432" t="s">
        <v>848</v>
      </c>
      <c r="H111" s="432" t="s">
        <v>849</v>
      </c>
      <c r="I111" s="434">
        <v>3346.8599999999997</v>
      </c>
      <c r="J111" s="434">
        <v>7</v>
      </c>
      <c r="K111" s="435">
        <v>23428.02</v>
      </c>
    </row>
    <row r="112" spans="1:11" ht="14.4" customHeight="1" x14ac:dyDescent="0.3">
      <c r="A112" s="430" t="s">
        <v>432</v>
      </c>
      <c r="B112" s="431" t="s">
        <v>433</v>
      </c>
      <c r="C112" s="432" t="s">
        <v>437</v>
      </c>
      <c r="D112" s="433" t="s">
        <v>595</v>
      </c>
      <c r="E112" s="432" t="s">
        <v>1483</v>
      </c>
      <c r="F112" s="433" t="s">
        <v>1484</v>
      </c>
      <c r="G112" s="432" t="s">
        <v>850</v>
      </c>
      <c r="H112" s="432" t="s">
        <v>851</v>
      </c>
      <c r="I112" s="434">
        <v>4646.4000000000005</v>
      </c>
      <c r="J112" s="434">
        <v>16</v>
      </c>
      <c r="K112" s="435">
        <v>74342.399999999994</v>
      </c>
    </row>
    <row r="113" spans="1:11" ht="14.4" customHeight="1" x14ac:dyDescent="0.3">
      <c r="A113" s="430" t="s">
        <v>432</v>
      </c>
      <c r="B113" s="431" t="s">
        <v>433</v>
      </c>
      <c r="C113" s="432" t="s">
        <v>437</v>
      </c>
      <c r="D113" s="433" t="s">
        <v>595</v>
      </c>
      <c r="E113" s="432" t="s">
        <v>1483</v>
      </c>
      <c r="F113" s="433" t="s">
        <v>1484</v>
      </c>
      <c r="G113" s="432" t="s">
        <v>852</v>
      </c>
      <c r="H113" s="432" t="s">
        <v>853</v>
      </c>
      <c r="I113" s="434">
        <v>18.79</v>
      </c>
      <c r="J113" s="434">
        <v>1920</v>
      </c>
      <c r="K113" s="435">
        <v>36079.349999999991</v>
      </c>
    </row>
    <row r="114" spans="1:11" ht="14.4" customHeight="1" x14ac:dyDescent="0.3">
      <c r="A114" s="430" t="s">
        <v>432</v>
      </c>
      <c r="B114" s="431" t="s">
        <v>433</v>
      </c>
      <c r="C114" s="432" t="s">
        <v>437</v>
      </c>
      <c r="D114" s="433" t="s">
        <v>595</v>
      </c>
      <c r="E114" s="432" t="s">
        <v>1483</v>
      </c>
      <c r="F114" s="433" t="s">
        <v>1484</v>
      </c>
      <c r="G114" s="432" t="s">
        <v>854</v>
      </c>
      <c r="H114" s="432" t="s">
        <v>855</v>
      </c>
      <c r="I114" s="434">
        <v>2520.4299999999998</v>
      </c>
      <c r="J114" s="434">
        <v>6</v>
      </c>
      <c r="K114" s="435">
        <v>15076.599999999999</v>
      </c>
    </row>
    <row r="115" spans="1:11" ht="14.4" customHeight="1" x14ac:dyDescent="0.3">
      <c r="A115" s="430" t="s">
        <v>432</v>
      </c>
      <c r="B115" s="431" t="s">
        <v>433</v>
      </c>
      <c r="C115" s="432" t="s">
        <v>437</v>
      </c>
      <c r="D115" s="433" t="s">
        <v>595</v>
      </c>
      <c r="E115" s="432" t="s">
        <v>1483</v>
      </c>
      <c r="F115" s="433" t="s">
        <v>1484</v>
      </c>
      <c r="G115" s="432" t="s">
        <v>856</v>
      </c>
      <c r="H115" s="432" t="s">
        <v>857</v>
      </c>
      <c r="I115" s="434">
        <v>4356</v>
      </c>
      <c r="J115" s="434">
        <v>63</v>
      </c>
      <c r="K115" s="435">
        <v>274428</v>
      </c>
    </row>
    <row r="116" spans="1:11" ht="14.4" customHeight="1" x14ac:dyDescent="0.3">
      <c r="A116" s="430" t="s">
        <v>432</v>
      </c>
      <c r="B116" s="431" t="s">
        <v>433</v>
      </c>
      <c r="C116" s="432" t="s">
        <v>437</v>
      </c>
      <c r="D116" s="433" t="s">
        <v>595</v>
      </c>
      <c r="E116" s="432" t="s">
        <v>1483</v>
      </c>
      <c r="F116" s="433" t="s">
        <v>1484</v>
      </c>
      <c r="G116" s="432" t="s">
        <v>858</v>
      </c>
      <c r="H116" s="432" t="s">
        <v>859</v>
      </c>
      <c r="I116" s="434">
        <v>4356</v>
      </c>
      <c r="J116" s="434">
        <v>63</v>
      </c>
      <c r="K116" s="435">
        <v>274428</v>
      </c>
    </row>
    <row r="117" spans="1:11" ht="14.4" customHeight="1" x14ac:dyDescent="0.3">
      <c r="A117" s="430" t="s">
        <v>432</v>
      </c>
      <c r="B117" s="431" t="s">
        <v>433</v>
      </c>
      <c r="C117" s="432" t="s">
        <v>437</v>
      </c>
      <c r="D117" s="433" t="s">
        <v>595</v>
      </c>
      <c r="E117" s="432" t="s">
        <v>1483</v>
      </c>
      <c r="F117" s="433" t="s">
        <v>1484</v>
      </c>
      <c r="G117" s="432" t="s">
        <v>860</v>
      </c>
      <c r="H117" s="432" t="s">
        <v>861</v>
      </c>
      <c r="I117" s="434">
        <v>4356</v>
      </c>
      <c r="J117" s="434">
        <v>63</v>
      </c>
      <c r="K117" s="435">
        <v>274428</v>
      </c>
    </row>
    <row r="118" spans="1:11" ht="14.4" customHeight="1" x14ac:dyDescent="0.3">
      <c r="A118" s="430" t="s">
        <v>432</v>
      </c>
      <c r="B118" s="431" t="s">
        <v>433</v>
      </c>
      <c r="C118" s="432" t="s">
        <v>437</v>
      </c>
      <c r="D118" s="433" t="s">
        <v>595</v>
      </c>
      <c r="E118" s="432" t="s">
        <v>1483</v>
      </c>
      <c r="F118" s="433" t="s">
        <v>1484</v>
      </c>
      <c r="G118" s="432" t="s">
        <v>862</v>
      </c>
      <c r="H118" s="432" t="s">
        <v>863</v>
      </c>
      <c r="I118" s="434">
        <v>10090.104000000001</v>
      </c>
      <c r="J118" s="434">
        <v>41</v>
      </c>
      <c r="K118" s="435">
        <v>413267.92999999993</v>
      </c>
    </row>
    <row r="119" spans="1:11" ht="14.4" customHeight="1" x14ac:dyDescent="0.3">
      <c r="A119" s="430" t="s">
        <v>432</v>
      </c>
      <c r="B119" s="431" t="s">
        <v>433</v>
      </c>
      <c r="C119" s="432" t="s">
        <v>437</v>
      </c>
      <c r="D119" s="433" t="s">
        <v>595</v>
      </c>
      <c r="E119" s="432" t="s">
        <v>1483</v>
      </c>
      <c r="F119" s="433" t="s">
        <v>1484</v>
      </c>
      <c r="G119" s="432" t="s">
        <v>864</v>
      </c>
      <c r="H119" s="432" t="s">
        <v>865</v>
      </c>
      <c r="I119" s="434">
        <v>13535.544000000004</v>
      </c>
      <c r="J119" s="434">
        <v>36</v>
      </c>
      <c r="K119" s="435">
        <v>486594.24000000011</v>
      </c>
    </row>
    <row r="120" spans="1:11" ht="14.4" customHeight="1" x14ac:dyDescent="0.3">
      <c r="A120" s="430" t="s">
        <v>432</v>
      </c>
      <c r="B120" s="431" t="s">
        <v>433</v>
      </c>
      <c r="C120" s="432" t="s">
        <v>437</v>
      </c>
      <c r="D120" s="433" t="s">
        <v>595</v>
      </c>
      <c r="E120" s="432" t="s">
        <v>1483</v>
      </c>
      <c r="F120" s="433" t="s">
        <v>1484</v>
      </c>
      <c r="G120" s="432" t="s">
        <v>866</v>
      </c>
      <c r="H120" s="432" t="s">
        <v>867</v>
      </c>
      <c r="I120" s="434">
        <v>97.695555555555529</v>
      </c>
      <c r="J120" s="434">
        <v>17</v>
      </c>
      <c r="K120" s="435">
        <v>1657.92</v>
      </c>
    </row>
    <row r="121" spans="1:11" ht="14.4" customHeight="1" x14ac:dyDescent="0.3">
      <c r="A121" s="430" t="s">
        <v>432</v>
      </c>
      <c r="B121" s="431" t="s">
        <v>433</v>
      </c>
      <c r="C121" s="432" t="s">
        <v>437</v>
      </c>
      <c r="D121" s="433" t="s">
        <v>595</v>
      </c>
      <c r="E121" s="432" t="s">
        <v>1483</v>
      </c>
      <c r="F121" s="433" t="s">
        <v>1484</v>
      </c>
      <c r="G121" s="432" t="s">
        <v>868</v>
      </c>
      <c r="H121" s="432" t="s">
        <v>869</v>
      </c>
      <c r="I121" s="434">
        <v>25.269411764705879</v>
      </c>
      <c r="J121" s="434">
        <v>360</v>
      </c>
      <c r="K121" s="435">
        <v>9095.3900000000012</v>
      </c>
    </row>
    <row r="122" spans="1:11" ht="14.4" customHeight="1" x14ac:dyDescent="0.3">
      <c r="A122" s="430" t="s">
        <v>432</v>
      </c>
      <c r="B122" s="431" t="s">
        <v>433</v>
      </c>
      <c r="C122" s="432" t="s">
        <v>437</v>
      </c>
      <c r="D122" s="433" t="s">
        <v>595</v>
      </c>
      <c r="E122" s="432" t="s">
        <v>1483</v>
      </c>
      <c r="F122" s="433" t="s">
        <v>1484</v>
      </c>
      <c r="G122" s="432" t="s">
        <v>870</v>
      </c>
      <c r="H122" s="432" t="s">
        <v>871</v>
      </c>
      <c r="I122" s="434">
        <v>4017.1999999999989</v>
      </c>
      <c r="J122" s="434">
        <v>22</v>
      </c>
      <c r="K122" s="435">
        <v>88378.39999999998</v>
      </c>
    </row>
    <row r="123" spans="1:11" ht="14.4" customHeight="1" x14ac:dyDescent="0.3">
      <c r="A123" s="430" t="s">
        <v>432</v>
      </c>
      <c r="B123" s="431" t="s">
        <v>433</v>
      </c>
      <c r="C123" s="432" t="s">
        <v>437</v>
      </c>
      <c r="D123" s="433" t="s">
        <v>595</v>
      </c>
      <c r="E123" s="432" t="s">
        <v>1483</v>
      </c>
      <c r="F123" s="433" t="s">
        <v>1484</v>
      </c>
      <c r="G123" s="432" t="s">
        <v>872</v>
      </c>
      <c r="H123" s="432" t="s">
        <v>873</v>
      </c>
      <c r="I123" s="434">
        <v>7872.2739999999985</v>
      </c>
      <c r="J123" s="434">
        <v>31</v>
      </c>
      <c r="K123" s="435">
        <v>244040.46999999991</v>
      </c>
    </row>
    <row r="124" spans="1:11" ht="14.4" customHeight="1" x14ac:dyDescent="0.3">
      <c r="A124" s="430" t="s">
        <v>432</v>
      </c>
      <c r="B124" s="431" t="s">
        <v>433</v>
      </c>
      <c r="C124" s="432" t="s">
        <v>437</v>
      </c>
      <c r="D124" s="433" t="s">
        <v>595</v>
      </c>
      <c r="E124" s="432" t="s">
        <v>1483</v>
      </c>
      <c r="F124" s="433" t="s">
        <v>1484</v>
      </c>
      <c r="G124" s="432" t="s">
        <v>874</v>
      </c>
      <c r="H124" s="432" t="s">
        <v>875</v>
      </c>
      <c r="I124" s="434">
        <v>7235.8079166666657</v>
      </c>
      <c r="J124" s="434">
        <v>97</v>
      </c>
      <c r="K124" s="435">
        <v>701873.16</v>
      </c>
    </row>
    <row r="125" spans="1:11" ht="14.4" customHeight="1" x14ac:dyDescent="0.3">
      <c r="A125" s="430" t="s">
        <v>432</v>
      </c>
      <c r="B125" s="431" t="s">
        <v>433</v>
      </c>
      <c r="C125" s="432" t="s">
        <v>437</v>
      </c>
      <c r="D125" s="433" t="s">
        <v>595</v>
      </c>
      <c r="E125" s="432" t="s">
        <v>1483</v>
      </c>
      <c r="F125" s="433" t="s">
        <v>1484</v>
      </c>
      <c r="G125" s="432" t="s">
        <v>876</v>
      </c>
      <c r="H125" s="432" t="s">
        <v>877</v>
      </c>
      <c r="I125" s="434">
        <v>2783</v>
      </c>
      <c r="J125" s="434">
        <v>8</v>
      </c>
      <c r="K125" s="435">
        <v>21054</v>
      </c>
    </row>
    <row r="126" spans="1:11" ht="14.4" customHeight="1" x14ac:dyDescent="0.3">
      <c r="A126" s="430" t="s">
        <v>432</v>
      </c>
      <c r="B126" s="431" t="s">
        <v>433</v>
      </c>
      <c r="C126" s="432" t="s">
        <v>437</v>
      </c>
      <c r="D126" s="433" t="s">
        <v>595</v>
      </c>
      <c r="E126" s="432" t="s">
        <v>1483</v>
      </c>
      <c r="F126" s="433" t="s">
        <v>1484</v>
      </c>
      <c r="G126" s="432" t="s">
        <v>878</v>
      </c>
      <c r="H126" s="432" t="s">
        <v>879</v>
      </c>
      <c r="I126" s="434">
        <v>10090.104000000001</v>
      </c>
      <c r="J126" s="434">
        <v>41</v>
      </c>
      <c r="K126" s="435">
        <v>413268.07</v>
      </c>
    </row>
    <row r="127" spans="1:11" ht="14.4" customHeight="1" x14ac:dyDescent="0.3">
      <c r="A127" s="430" t="s">
        <v>432</v>
      </c>
      <c r="B127" s="431" t="s">
        <v>433</v>
      </c>
      <c r="C127" s="432" t="s">
        <v>437</v>
      </c>
      <c r="D127" s="433" t="s">
        <v>595</v>
      </c>
      <c r="E127" s="432" t="s">
        <v>1483</v>
      </c>
      <c r="F127" s="433" t="s">
        <v>1484</v>
      </c>
      <c r="G127" s="432" t="s">
        <v>880</v>
      </c>
      <c r="H127" s="432" t="s">
        <v>881</v>
      </c>
      <c r="I127" s="434">
        <v>3567.08</v>
      </c>
      <c r="J127" s="434">
        <v>4</v>
      </c>
      <c r="K127" s="435">
        <v>14268.32</v>
      </c>
    </row>
    <row r="128" spans="1:11" ht="14.4" customHeight="1" x14ac:dyDescent="0.3">
      <c r="A128" s="430" t="s">
        <v>432</v>
      </c>
      <c r="B128" s="431" t="s">
        <v>433</v>
      </c>
      <c r="C128" s="432" t="s">
        <v>437</v>
      </c>
      <c r="D128" s="433" t="s">
        <v>595</v>
      </c>
      <c r="E128" s="432" t="s">
        <v>1483</v>
      </c>
      <c r="F128" s="433" t="s">
        <v>1484</v>
      </c>
      <c r="G128" s="432" t="s">
        <v>882</v>
      </c>
      <c r="H128" s="432" t="s">
        <v>883</v>
      </c>
      <c r="I128" s="434">
        <v>274.68</v>
      </c>
      <c r="J128" s="434">
        <v>8</v>
      </c>
      <c r="K128" s="435">
        <v>2197.4499999999998</v>
      </c>
    </row>
    <row r="129" spans="1:11" ht="14.4" customHeight="1" x14ac:dyDescent="0.3">
      <c r="A129" s="430" t="s">
        <v>432</v>
      </c>
      <c r="B129" s="431" t="s">
        <v>433</v>
      </c>
      <c r="C129" s="432" t="s">
        <v>437</v>
      </c>
      <c r="D129" s="433" t="s">
        <v>595</v>
      </c>
      <c r="E129" s="432" t="s">
        <v>1483</v>
      </c>
      <c r="F129" s="433" t="s">
        <v>1484</v>
      </c>
      <c r="G129" s="432" t="s">
        <v>884</v>
      </c>
      <c r="H129" s="432" t="s">
        <v>885</v>
      </c>
      <c r="I129" s="434">
        <v>338.35066666666654</v>
      </c>
      <c r="J129" s="434">
        <v>29</v>
      </c>
      <c r="K129" s="435">
        <v>7138.9999999999991</v>
      </c>
    </row>
    <row r="130" spans="1:11" ht="14.4" customHeight="1" x14ac:dyDescent="0.3">
      <c r="A130" s="430" t="s">
        <v>432</v>
      </c>
      <c r="B130" s="431" t="s">
        <v>433</v>
      </c>
      <c r="C130" s="432" t="s">
        <v>437</v>
      </c>
      <c r="D130" s="433" t="s">
        <v>595</v>
      </c>
      <c r="E130" s="432" t="s">
        <v>1483</v>
      </c>
      <c r="F130" s="433" t="s">
        <v>1484</v>
      </c>
      <c r="G130" s="432" t="s">
        <v>886</v>
      </c>
      <c r="H130" s="432" t="s">
        <v>887</v>
      </c>
      <c r="I130" s="434">
        <v>7871.0640000000021</v>
      </c>
      <c r="J130" s="434">
        <v>30</v>
      </c>
      <c r="K130" s="435">
        <v>236131.91000000003</v>
      </c>
    </row>
    <row r="131" spans="1:11" ht="14.4" customHeight="1" x14ac:dyDescent="0.3">
      <c r="A131" s="430" t="s">
        <v>432</v>
      </c>
      <c r="B131" s="431" t="s">
        <v>433</v>
      </c>
      <c r="C131" s="432" t="s">
        <v>437</v>
      </c>
      <c r="D131" s="433" t="s">
        <v>595</v>
      </c>
      <c r="E131" s="432" t="s">
        <v>1483</v>
      </c>
      <c r="F131" s="433" t="s">
        <v>1484</v>
      </c>
      <c r="G131" s="432" t="s">
        <v>888</v>
      </c>
      <c r="H131" s="432" t="s">
        <v>889</v>
      </c>
      <c r="I131" s="434">
        <v>7235.8086363636357</v>
      </c>
      <c r="J131" s="434">
        <v>95</v>
      </c>
      <c r="K131" s="435">
        <v>687401.55999999994</v>
      </c>
    </row>
    <row r="132" spans="1:11" ht="14.4" customHeight="1" x14ac:dyDescent="0.3">
      <c r="A132" s="430" t="s">
        <v>432</v>
      </c>
      <c r="B132" s="431" t="s">
        <v>433</v>
      </c>
      <c r="C132" s="432" t="s">
        <v>437</v>
      </c>
      <c r="D132" s="433" t="s">
        <v>595</v>
      </c>
      <c r="E132" s="432" t="s">
        <v>1483</v>
      </c>
      <c r="F132" s="433" t="s">
        <v>1484</v>
      </c>
      <c r="G132" s="432" t="s">
        <v>890</v>
      </c>
      <c r="H132" s="432" t="s">
        <v>891</v>
      </c>
      <c r="I132" s="434">
        <v>1408.44</v>
      </c>
      <c r="J132" s="434">
        <v>8</v>
      </c>
      <c r="K132" s="435">
        <v>11267.52</v>
      </c>
    </row>
    <row r="133" spans="1:11" ht="14.4" customHeight="1" x14ac:dyDescent="0.3">
      <c r="A133" s="430" t="s">
        <v>432</v>
      </c>
      <c r="B133" s="431" t="s">
        <v>433</v>
      </c>
      <c r="C133" s="432" t="s">
        <v>437</v>
      </c>
      <c r="D133" s="433" t="s">
        <v>595</v>
      </c>
      <c r="E133" s="432" t="s">
        <v>1483</v>
      </c>
      <c r="F133" s="433" t="s">
        <v>1484</v>
      </c>
      <c r="G133" s="432" t="s">
        <v>892</v>
      </c>
      <c r="H133" s="432" t="s">
        <v>893</v>
      </c>
      <c r="I133" s="434">
        <v>9110.0899999999983</v>
      </c>
      <c r="J133" s="434">
        <v>35</v>
      </c>
      <c r="K133" s="435">
        <v>318853.15000000008</v>
      </c>
    </row>
    <row r="134" spans="1:11" ht="14.4" customHeight="1" x14ac:dyDescent="0.3">
      <c r="A134" s="430" t="s">
        <v>432</v>
      </c>
      <c r="B134" s="431" t="s">
        <v>433</v>
      </c>
      <c r="C134" s="432" t="s">
        <v>437</v>
      </c>
      <c r="D134" s="433" t="s">
        <v>595</v>
      </c>
      <c r="E134" s="432" t="s">
        <v>1483</v>
      </c>
      <c r="F134" s="433" t="s">
        <v>1484</v>
      </c>
      <c r="G134" s="432" t="s">
        <v>894</v>
      </c>
      <c r="H134" s="432" t="s">
        <v>895</v>
      </c>
      <c r="I134" s="434">
        <v>607</v>
      </c>
      <c r="J134" s="434">
        <v>5</v>
      </c>
      <c r="K134" s="435">
        <v>3035</v>
      </c>
    </row>
    <row r="135" spans="1:11" ht="14.4" customHeight="1" x14ac:dyDescent="0.3">
      <c r="A135" s="430" t="s">
        <v>432</v>
      </c>
      <c r="B135" s="431" t="s">
        <v>433</v>
      </c>
      <c r="C135" s="432" t="s">
        <v>437</v>
      </c>
      <c r="D135" s="433" t="s">
        <v>595</v>
      </c>
      <c r="E135" s="432" t="s">
        <v>1483</v>
      </c>
      <c r="F135" s="433" t="s">
        <v>1484</v>
      </c>
      <c r="G135" s="432" t="s">
        <v>896</v>
      </c>
      <c r="H135" s="432" t="s">
        <v>897</v>
      </c>
      <c r="I135" s="434">
        <v>358.53260869565219</v>
      </c>
      <c r="J135" s="434">
        <v>46</v>
      </c>
      <c r="K135" s="435">
        <v>16492.57</v>
      </c>
    </row>
    <row r="136" spans="1:11" ht="14.4" customHeight="1" x14ac:dyDescent="0.3">
      <c r="A136" s="430" t="s">
        <v>432</v>
      </c>
      <c r="B136" s="431" t="s">
        <v>433</v>
      </c>
      <c r="C136" s="432" t="s">
        <v>437</v>
      </c>
      <c r="D136" s="433" t="s">
        <v>595</v>
      </c>
      <c r="E136" s="432" t="s">
        <v>1483</v>
      </c>
      <c r="F136" s="433" t="s">
        <v>1484</v>
      </c>
      <c r="G136" s="432" t="s">
        <v>898</v>
      </c>
      <c r="H136" s="432" t="s">
        <v>899</v>
      </c>
      <c r="I136" s="434">
        <v>1283.81</v>
      </c>
      <c r="J136" s="434">
        <v>28</v>
      </c>
      <c r="K136" s="435">
        <v>35946.68</v>
      </c>
    </row>
    <row r="137" spans="1:11" ht="14.4" customHeight="1" x14ac:dyDescent="0.3">
      <c r="A137" s="430" t="s">
        <v>432</v>
      </c>
      <c r="B137" s="431" t="s">
        <v>433</v>
      </c>
      <c r="C137" s="432" t="s">
        <v>437</v>
      </c>
      <c r="D137" s="433" t="s">
        <v>595</v>
      </c>
      <c r="E137" s="432" t="s">
        <v>1483</v>
      </c>
      <c r="F137" s="433" t="s">
        <v>1484</v>
      </c>
      <c r="G137" s="432" t="s">
        <v>900</v>
      </c>
      <c r="H137" s="432" t="s">
        <v>901</v>
      </c>
      <c r="I137" s="434">
        <v>1087.548</v>
      </c>
      <c r="J137" s="434">
        <v>45</v>
      </c>
      <c r="K137" s="435">
        <v>48944.5</v>
      </c>
    </row>
    <row r="138" spans="1:11" ht="14.4" customHeight="1" x14ac:dyDescent="0.3">
      <c r="A138" s="430" t="s">
        <v>432</v>
      </c>
      <c r="B138" s="431" t="s">
        <v>433</v>
      </c>
      <c r="C138" s="432" t="s">
        <v>437</v>
      </c>
      <c r="D138" s="433" t="s">
        <v>595</v>
      </c>
      <c r="E138" s="432" t="s">
        <v>1483</v>
      </c>
      <c r="F138" s="433" t="s">
        <v>1484</v>
      </c>
      <c r="G138" s="432" t="s">
        <v>902</v>
      </c>
      <c r="H138" s="432" t="s">
        <v>903</v>
      </c>
      <c r="I138" s="434">
        <v>26199.399999999998</v>
      </c>
      <c r="J138" s="434">
        <v>11</v>
      </c>
      <c r="K138" s="435">
        <v>288193.40999999997</v>
      </c>
    </row>
    <row r="139" spans="1:11" ht="14.4" customHeight="1" x14ac:dyDescent="0.3">
      <c r="A139" s="430" t="s">
        <v>432</v>
      </c>
      <c r="B139" s="431" t="s">
        <v>433</v>
      </c>
      <c r="C139" s="432" t="s">
        <v>437</v>
      </c>
      <c r="D139" s="433" t="s">
        <v>595</v>
      </c>
      <c r="E139" s="432" t="s">
        <v>1483</v>
      </c>
      <c r="F139" s="433" t="s">
        <v>1484</v>
      </c>
      <c r="G139" s="432" t="s">
        <v>904</v>
      </c>
      <c r="H139" s="432" t="s">
        <v>905</v>
      </c>
      <c r="I139" s="434">
        <v>6644.2749999999996</v>
      </c>
      <c r="J139" s="434">
        <v>2</v>
      </c>
      <c r="K139" s="435">
        <v>13288.55</v>
      </c>
    </row>
    <row r="140" spans="1:11" ht="14.4" customHeight="1" x14ac:dyDescent="0.3">
      <c r="A140" s="430" t="s">
        <v>432</v>
      </c>
      <c r="B140" s="431" t="s">
        <v>433</v>
      </c>
      <c r="C140" s="432" t="s">
        <v>437</v>
      </c>
      <c r="D140" s="433" t="s">
        <v>595</v>
      </c>
      <c r="E140" s="432" t="s">
        <v>1483</v>
      </c>
      <c r="F140" s="433" t="s">
        <v>1484</v>
      </c>
      <c r="G140" s="432" t="s">
        <v>906</v>
      </c>
      <c r="H140" s="432" t="s">
        <v>907</v>
      </c>
      <c r="I140" s="434">
        <v>6976.8694736842099</v>
      </c>
      <c r="J140" s="434">
        <v>38</v>
      </c>
      <c r="K140" s="435">
        <v>265120.86</v>
      </c>
    </row>
    <row r="141" spans="1:11" ht="14.4" customHeight="1" x14ac:dyDescent="0.3">
      <c r="A141" s="430" t="s">
        <v>432</v>
      </c>
      <c r="B141" s="431" t="s">
        <v>433</v>
      </c>
      <c r="C141" s="432" t="s">
        <v>437</v>
      </c>
      <c r="D141" s="433" t="s">
        <v>595</v>
      </c>
      <c r="E141" s="432" t="s">
        <v>1483</v>
      </c>
      <c r="F141" s="433" t="s">
        <v>1484</v>
      </c>
      <c r="G141" s="432" t="s">
        <v>908</v>
      </c>
      <c r="H141" s="432" t="s">
        <v>909</v>
      </c>
      <c r="I141" s="434">
        <v>13103.089999999998</v>
      </c>
      <c r="J141" s="434">
        <v>18</v>
      </c>
      <c r="K141" s="435">
        <v>235855.61999999997</v>
      </c>
    </row>
    <row r="142" spans="1:11" ht="14.4" customHeight="1" x14ac:dyDescent="0.3">
      <c r="A142" s="430" t="s">
        <v>432</v>
      </c>
      <c r="B142" s="431" t="s">
        <v>433</v>
      </c>
      <c r="C142" s="432" t="s">
        <v>437</v>
      </c>
      <c r="D142" s="433" t="s">
        <v>595</v>
      </c>
      <c r="E142" s="432" t="s">
        <v>1483</v>
      </c>
      <c r="F142" s="433" t="s">
        <v>1484</v>
      </c>
      <c r="G142" s="432" t="s">
        <v>910</v>
      </c>
      <c r="H142" s="432" t="s">
        <v>911</v>
      </c>
      <c r="I142" s="434">
        <v>9110.0899999999983</v>
      </c>
      <c r="J142" s="434">
        <v>35</v>
      </c>
      <c r="K142" s="435">
        <v>318853.15000000002</v>
      </c>
    </row>
    <row r="143" spans="1:11" ht="14.4" customHeight="1" x14ac:dyDescent="0.3">
      <c r="A143" s="430" t="s">
        <v>432</v>
      </c>
      <c r="B143" s="431" t="s">
        <v>433</v>
      </c>
      <c r="C143" s="432" t="s">
        <v>437</v>
      </c>
      <c r="D143" s="433" t="s">
        <v>595</v>
      </c>
      <c r="E143" s="432" t="s">
        <v>1483</v>
      </c>
      <c r="F143" s="433" t="s">
        <v>1484</v>
      </c>
      <c r="G143" s="432" t="s">
        <v>912</v>
      </c>
      <c r="H143" s="432" t="s">
        <v>913</v>
      </c>
      <c r="I143" s="434">
        <v>683.65</v>
      </c>
      <c r="J143" s="434">
        <v>2</v>
      </c>
      <c r="K143" s="435">
        <v>1367.3</v>
      </c>
    </row>
    <row r="144" spans="1:11" ht="14.4" customHeight="1" x14ac:dyDescent="0.3">
      <c r="A144" s="430" t="s">
        <v>432</v>
      </c>
      <c r="B144" s="431" t="s">
        <v>433</v>
      </c>
      <c r="C144" s="432" t="s">
        <v>437</v>
      </c>
      <c r="D144" s="433" t="s">
        <v>595</v>
      </c>
      <c r="E144" s="432" t="s">
        <v>1483</v>
      </c>
      <c r="F144" s="433" t="s">
        <v>1484</v>
      </c>
      <c r="G144" s="432" t="s">
        <v>914</v>
      </c>
      <c r="H144" s="432" t="s">
        <v>915</v>
      </c>
      <c r="I144" s="434">
        <v>4921.2428571428563</v>
      </c>
      <c r="J144" s="434">
        <v>7</v>
      </c>
      <c r="K144" s="435">
        <v>34448.699999999997</v>
      </c>
    </row>
    <row r="145" spans="1:11" ht="14.4" customHeight="1" x14ac:dyDescent="0.3">
      <c r="A145" s="430" t="s">
        <v>432</v>
      </c>
      <c r="B145" s="431" t="s">
        <v>433</v>
      </c>
      <c r="C145" s="432" t="s">
        <v>437</v>
      </c>
      <c r="D145" s="433" t="s">
        <v>595</v>
      </c>
      <c r="E145" s="432" t="s">
        <v>1483</v>
      </c>
      <c r="F145" s="433" t="s">
        <v>1484</v>
      </c>
      <c r="G145" s="432" t="s">
        <v>916</v>
      </c>
      <c r="H145" s="432" t="s">
        <v>917</v>
      </c>
      <c r="I145" s="434">
        <v>5980.2766666666676</v>
      </c>
      <c r="J145" s="434">
        <v>6</v>
      </c>
      <c r="K145" s="435">
        <v>35881.64</v>
      </c>
    </row>
    <row r="146" spans="1:11" ht="14.4" customHeight="1" x14ac:dyDescent="0.3">
      <c r="A146" s="430" t="s">
        <v>432</v>
      </c>
      <c r="B146" s="431" t="s">
        <v>433</v>
      </c>
      <c r="C146" s="432" t="s">
        <v>437</v>
      </c>
      <c r="D146" s="433" t="s">
        <v>595</v>
      </c>
      <c r="E146" s="432" t="s">
        <v>1483</v>
      </c>
      <c r="F146" s="433" t="s">
        <v>1484</v>
      </c>
      <c r="G146" s="432" t="s">
        <v>918</v>
      </c>
      <c r="H146" s="432" t="s">
        <v>919</v>
      </c>
      <c r="I146" s="434">
        <v>6694.93</v>
      </c>
      <c r="J146" s="434">
        <v>1</v>
      </c>
      <c r="K146" s="435">
        <v>6694.93</v>
      </c>
    </row>
    <row r="147" spans="1:11" ht="14.4" customHeight="1" x14ac:dyDescent="0.3">
      <c r="A147" s="430" t="s">
        <v>432</v>
      </c>
      <c r="B147" s="431" t="s">
        <v>433</v>
      </c>
      <c r="C147" s="432" t="s">
        <v>437</v>
      </c>
      <c r="D147" s="433" t="s">
        <v>595</v>
      </c>
      <c r="E147" s="432" t="s">
        <v>1483</v>
      </c>
      <c r="F147" s="433" t="s">
        <v>1484</v>
      </c>
      <c r="G147" s="432" t="s">
        <v>920</v>
      </c>
      <c r="H147" s="432" t="s">
        <v>921</v>
      </c>
      <c r="I147" s="434">
        <v>4880.445555555556</v>
      </c>
      <c r="J147" s="434">
        <v>12</v>
      </c>
      <c r="K147" s="435">
        <v>58020.520000000004</v>
      </c>
    </row>
    <row r="148" spans="1:11" ht="14.4" customHeight="1" x14ac:dyDescent="0.3">
      <c r="A148" s="430" t="s">
        <v>432</v>
      </c>
      <c r="B148" s="431" t="s">
        <v>433</v>
      </c>
      <c r="C148" s="432" t="s">
        <v>437</v>
      </c>
      <c r="D148" s="433" t="s">
        <v>595</v>
      </c>
      <c r="E148" s="432" t="s">
        <v>1483</v>
      </c>
      <c r="F148" s="433" t="s">
        <v>1484</v>
      </c>
      <c r="G148" s="432" t="s">
        <v>922</v>
      </c>
      <c r="H148" s="432" t="s">
        <v>923</v>
      </c>
      <c r="I148" s="434">
        <v>7364.0705555555551</v>
      </c>
      <c r="J148" s="434">
        <v>37</v>
      </c>
      <c r="K148" s="435">
        <v>272470.40999999997</v>
      </c>
    </row>
    <row r="149" spans="1:11" ht="14.4" customHeight="1" x14ac:dyDescent="0.3">
      <c r="A149" s="430" t="s">
        <v>432</v>
      </c>
      <c r="B149" s="431" t="s">
        <v>433</v>
      </c>
      <c r="C149" s="432" t="s">
        <v>437</v>
      </c>
      <c r="D149" s="433" t="s">
        <v>595</v>
      </c>
      <c r="E149" s="432" t="s">
        <v>1483</v>
      </c>
      <c r="F149" s="433" t="s">
        <v>1484</v>
      </c>
      <c r="G149" s="432" t="s">
        <v>924</v>
      </c>
      <c r="H149" s="432" t="s">
        <v>925</v>
      </c>
      <c r="I149" s="434">
        <v>1744.8175000000001</v>
      </c>
      <c r="J149" s="434">
        <v>20</v>
      </c>
      <c r="K149" s="435">
        <v>34896.350000000006</v>
      </c>
    </row>
    <row r="150" spans="1:11" ht="14.4" customHeight="1" x14ac:dyDescent="0.3">
      <c r="A150" s="430" t="s">
        <v>432</v>
      </c>
      <c r="B150" s="431" t="s">
        <v>433</v>
      </c>
      <c r="C150" s="432" t="s">
        <v>437</v>
      </c>
      <c r="D150" s="433" t="s">
        <v>595</v>
      </c>
      <c r="E150" s="432" t="s">
        <v>1483</v>
      </c>
      <c r="F150" s="433" t="s">
        <v>1484</v>
      </c>
      <c r="G150" s="432" t="s">
        <v>926</v>
      </c>
      <c r="H150" s="432" t="s">
        <v>927</v>
      </c>
      <c r="I150" s="434">
        <v>33297.855555555565</v>
      </c>
      <c r="J150" s="434">
        <v>19</v>
      </c>
      <c r="K150" s="435">
        <v>632745.30000000016</v>
      </c>
    </row>
    <row r="151" spans="1:11" ht="14.4" customHeight="1" x14ac:dyDescent="0.3">
      <c r="A151" s="430" t="s">
        <v>432</v>
      </c>
      <c r="B151" s="431" t="s">
        <v>433</v>
      </c>
      <c r="C151" s="432" t="s">
        <v>437</v>
      </c>
      <c r="D151" s="433" t="s">
        <v>595</v>
      </c>
      <c r="E151" s="432" t="s">
        <v>1483</v>
      </c>
      <c r="F151" s="433" t="s">
        <v>1484</v>
      </c>
      <c r="G151" s="432" t="s">
        <v>928</v>
      </c>
      <c r="H151" s="432" t="s">
        <v>929</v>
      </c>
      <c r="I151" s="434">
        <v>9110.0899999999983</v>
      </c>
      <c r="J151" s="434">
        <v>34</v>
      </c>
      <c r="K151" s="435">
        <v>309743.06</v>
      </c>
    </row>
    <row r="152" spans="1:11" ht="14.4" customHeight="1" x14ac:dyDescent="0.3">
      <c r="A152" s="430" t="s">
        <v>432</v>
      </c>
      <c r="B152" s="431" t="s">
        <v>433</v>
      </c>
      <c r="C152" s="432" t="s">
        <v>437</v>
      </c>
      <c r="D152" s="433" t="s">
        <v>595</v>
      </c>
      <c r="E152" s="432" t="s">
        <v>1483</v>
      </c>
      <c r="F152" s="433" t="s">
        <v>1484</v>
      </c>
      <c r="G152" s="432" t="s">
        <v>930</v>
      </c>
      <c r="H152" s="432" t="s">
        <v>931</v>
      </c>
      <c r="I152" s="434">
        <v>271.03999999999996</v>
      </c>
      <c r="J152" s="434">
        <v>6</v>
      </c>
      <c r="K152" s="435">
        <v>1626.2399999999998</v>
      </c>
    </row>
    <row r="153" spans="1:11" ht="14.4" customHeight="1" x14ac:dyDescent="0.3">
      <c r="A153" s="430" t="s">
        <v>432</v>
      </c>
      <c r="B153" s="431" t="s">
        <v>433</v>
      </c>
      <c r="C153" s="432" t="s">
        <v>437</v>
      </c>
      <c r="D153" s="433" t="s">
        <v>595</v>
      </c>
      <c r="E153" s="432" t="s">
        <v>1483</v>
      </c>
      <c r="F153" s="433" t="s">
        <v>1484</v>
      </c>
      <c r="G153" s="432" t="s">
        <v>932</v>
      </c>
      <c r="H153" s="432" t="s">
        <v>933</v>
      </c>
      <c r="I153" s="434">
        <v>3346.86</v>
      </c>
      <c r="J153" s="434">
        <v>2</v>
      </c>
      <c r="K153" s="435">
        <v>6693.72</v>
      </c>
    </row>
    <row r="154" spans="1:11" ht="14.4" customHeight="1" x14ac:dyDescent="0.3">
      <c r="A154" s="430" t="s">
        <v>432</v>
      </c>
      <c r="B154" s="431" t="s">
        <v>433</v>
      </c>
      <c r="C154" s="432" t="s">
        <v>437</v>
      </c>
      <c r="D154" s="433" t="s">
        <v>595</v>
      </c>
      <c r="E154" s="432" t="s">
        <v>1483</v>
      </c>
      <c r="F154" s="433" t="s">
        <v>1484</v>
      </c>
      <c r="G154" s="432" t="s">
        <v>934</v>
      </c>
      <c r="H154" s="432" t="s">
        <v>935</v>
      </c>
      <c r="I154" s="434">
        <v>14534.520000000002</v>
      </c>
      <c r="J154" s="434">
        <v>8</v>
      </c>
      <c r="K154" s="435">
        <v>116276.16000000002</v>
      </c>
    </row>
    <row r="155" spans="1:11" ht="14.4" customHeight="1" x14ac:dyDescent="0.3">
      <c r="A155" s="430" t="s">
        <v>432</v>
      </c>
      <c r="B155" s="431" t="s">
        <v>433</v>
      </c>
      <c r="C155" s="432" t="s">
        <v>437</v>
      </c>
      <c r="D155" s="433" t="s">
        <v>595</v>
      </c>
      <c r="E155" s="432" t="s">
        <v>1483</v>
      </c>
      <c r="F155" s="433" t="s">
        <v>1484</v>
      </c>
      <c r="G155" s="432" t="s">
        <v>936</v>
      </c>
      <c r="H155" s="432" t="s">
        <v>937</v>
      </c>
      <c r="I155" s="434">
        <v>5355.46</v>
      </c>
      <c r="J155" s="434">
        <v>17</v>
      </c>
      <c r="K155" s="435">
        <v>91042.82</v>
      </c>
    </row>
    <row r="156" spans="1:11" ht="14.4" customHeight="1" x14ac:dyDescent="0.3">
      <c r="A156" s="430" t="s">
        <v>432</v>
      </c>
      <c r="B156" s="431" t="s">
        <v>433</v>
      </c>
      <c r="C156" s="432" t="s">
        <v>437</v>
      </c>
      <c r="D156" s="433" t="s">
        <v>595</v>
      </c>
      <c r="E156" s="432" t="s">
        <v>1483</v>
      </c>
      <c r="F156" s="433" t="s">
        <v>1484</v>
      </c>
      <c r="G156" s="432" t="s">
        <v>938</v>
      </c>
      <c r="H156" s="432" t="s">
        <v>939</v>
      </c>
      <c r="I156" s="434">
        <v>274.67</v>
      </c>
      <c r="J156" s="434">
        <v>5</v>
      </c>
      <c r="K156" s="435">
        <v>1373.35</v>
      </c>
    </row>
    <row r="157" spans="1:11" ht="14.4" customHeight="1" x14ac:dyDescent="0.3">
      <c r="A157" s="430" t="s">
        <v>432</v>
      </c>
      <c r="B157" s="431" t="s">
        <v>433</v>
      </c>
      <c r="C157" s="432" t="s">
        <v>437</v>
      </c>
      <c r="D157" s="433" t="s">
        <v>595</v>
      </c>
      <c r="E157" s="432" t="s">
        <v>1483</v>
      </c>
      <c r="F157" s="433" t="s">
        <v>1484</v>
      </c>
      <c r="G157" s="432" t="s">
        <v>940</v>
      </c>
      <c r="H157" s="432" t="s">
        <v>941</v>
      </c>
      <c r="I157" s="434">
        <v>65219</v>
      </c>
      <c r="J157" s="434">
        <v>5</v>
      </c>
      <c r="K157" s="435">
        <v>326095</v>
      </c>
    </row>
    <row r="158" spans="1:11" ht="14.4" customHeight="1" x14ac:dyDescent="0.3">
      <c r="A158" s="430" t="s">
        <v>432</v>
      </c>
      <c r="B158" s="431" t="s">
        <v>433</v>
      </c>
      <c r="C158" s="432" t="s">
        <v>437</v>
      </c>
      <c r="D158" s="433" t="s">
        <v>595</v>
      </c>
      <c r="E158" s="432" t="s">
        <v>1483</v>
      </c>
      <c r="F158" s="433" t="s">
        <v>1484</v>
      </c>
      <c r="G158" s="432" t="s">
        <v>942</v>
      </c>
      <c r="H158" s="432" t="s">
        <v>943</v>
      </c>
      <c r="I158" s="434">
        <v>3633.6300000000006</v>
      </c>
      <c r="J158" s="434">
        <v>6</v>
      </c>
      <c r="K158" s="435">
        <v>21801.780000000002</v>
      </c>
    </row>
    <row r="159" spans="1:11" ht="14.4" customHeight="1" x14ac:dyDescent="0.3">
      <c r="A159" s="430" t="s">
        <v>432</v>
      </c>
      <c r="B159" s="431" t="s">
        <v>433</v>
      </c>
      <c r="C159" s="432" t="s">
        <v>437</v>
      </c>
      <c r="D159" s="433" t="s">
        <v>595</v>
      </c>
      <c r="E159" s="432" t="s">
        <v>1483</v>
      </c>
      <c r="F159" s="433" t="s">
        <v>1484</v>
      </c>
      <c r="G159" s="432" t="s">
        <v>944</v>
      </c>
      <c r="H159" s="432" t="s">
        <v>945</v>
      </c>
      <c r="I159" s="434">
        <v>3414.62</v>
      </c>
      <c r="J159" s="434">
        <v>2</v>
      </c>
      <c r="K159" s="435">
        <v>6829.24</v>
      </c>
    </row>
    <row r="160" spans="1:11" ht="14.4" customHeight="1" x14ac:dyDescent="0.3">
      <c r="A160" s="430" t="s">
        <v>432</v>
      </c>
      <c r="B160" s="431" t="s">
        <v>433</v>
      </c>
      <c r="C160" s="432" t="s">
        <v>437</v>
      </c>
      <c r="D160" s="433" t="s">
        <v>595</v>
      </c>
      <c r="E160" s="432" t="s">
        <v>1483</v>
      </c>
      <c r="F160" s="433" t="s">
        <v>1484</v>
      </c>
      <c r="G160" s="432" t="s">
        <v>946</v>
      </c>
      <c r="H160" s="432" t="s">
        <v>947</v>
      </c>
      <c r="I160" s="434">
        <v>5929</v>
      </c>
      <c r="J160" s="434">
        <v>14</v>
      </c>
      <c r="K160" s="435">
        <v>83006</v>
      </c>
    </row>
    <row r="161" spans="1:11" ht="14.4" customHeight="1" x14ac:dyDescent="0.3">
      <c r="A161" s="430" t="s">
        <v>432</v>
      </c>
      <c r="B161" s="431" t="s">
        <v>433</v>
      </c>
      <c r="C161" s="432" t="s">
        <v>437</v>
      </c>
      <c r="D161" s="433" t="s">
        <v>595</v>
      </c>
      <c r="E161" s="432" t="s">
        <v>1483</v>
      </c>
      <c r="F161" s="433" t="s">
        <v>1484</v>
      </c>
      <c r="G161" s="432" t="s">
        <v>948</v>
      </c>
      <c r="H161" s="432" t="s">
        <v>949</v>
      </c>
      <c r="I161" s="434">
        <v>254.10000000000002</v>
      </c>
      <c r="J161" s="434">
        <v>2</v>
      </c>
      <c r="K161" s="435">
        <v>508.20000000000005</v>
      </c>
    </row>
    <row r="162" spans="1:11" ht="14.4" customHeight="1" x14ac:dyDescent="0.3">
      <c r="A162" s="430" t="s">
        <v>432</v>
      </c>
      <c r="B162" s="431" t="s">
        <v>433</v>
      </c>
      <c r="C162" s="432" t="s">
        <v>437</v>
      </c>
      <c r="D162" s="433" t="s">
        <v>595</v>
      </c>
      <c r="E162" s="432" t="s">
        <v>1483</v>
      </c>
      <c r="F162" s="433" t="s">
        <v>1484</v>
      </c>
      <c r="G162" s="432" t="s">
        <v>950</v>
      </c>
      <c r="H162" s="432" t="s">
        <v>951</v>
      </c>
      <c r="I162" s="434">
        <v>13.610000000000005</v>
      </c>
      <c r="J162" s="434">
        <v>3300</v>
      </c>
      <c r="K162" s="435">
        <v>44921.25</v>
      </c>
    </row>
    <row r="163" spans="1:11" ht="14.4" customHeight="1" x14ac:dyDescent="0.3">
      <c r="A163" s="430" t="s">
        <v>432</v>
      </c>
      <c r="B163" s="431" t="s">
        <v>433</v>
      </c>
      <c r="C163" s="432" t="s">
        <v>437</v>
      </c>
      <c r="D163" s="433" t="s">
        <v>595</v>
      </c>
      <c r="E163" s="432" t="s">
        <v>1483</v>
      </c>
      <c r="F163" s="433" t="s">
        <v>1484</v>
      </c>
      <c r="G163" s="432" t="s">
        <v>952</v>
      </c>
      <c r="H163" s="432" t="s">
        <v>953</v>
      </c>
      <c r="I163" s="434">
        <v>446.19285714285712</v>
      </c>
      <c r="J163" s="434">
        <v>22</v>
      </c>
      <c r="K163" s="435">
        <v>9789.9599999999991</v>
      </c>
    </row>
    <row r="164" spans="1:11" ht="14.4" customHeight="1" x14ac:dyDescent="0.3">
      <c r="A164" s="430" t="s">
        <v>432</v>
      </c>
      <c r="B164" s="431" t="s">
        <v>433</v>
      </c>
      <c r="C164" s="432" t="s">
        <v>437</v>
      </c>
      <c r="D164" s="433" t="s">
        <v>595</v>
      </c>
      <c r="E164" s="432" t="s">
        <v>1483</v>
      </c>
      <c r="F164" s="433" t="s">
        <v>1484</v>
      </c>
      <c r="G164" s="432" t="s">
        <v>954</v>
      </c>
      <c r="H164" s="432" t="s">
        <v>955</v>
      </c>
      <c r="I164" s="434">
        <v>5104.9769230769243</v>
      </c>
      <c r="J164" s="434">
        <v>13</v>
      </c>
      <c r="K164" s="435">
        <v>66364.700000000012</v>
      </c>
    </row>
    <row r="165" spans="1:11" ht="14.4" customHeight="1" x14ac:dyDescent="0.3">
      <c r="A165" s="430" t="s">
        <v>432</v>
      </c>
      <c r="B165" s="431" t="s">
        <v>433</v>
      </c>
      <c r="C165" s="432" t="s">
        <v>437</v>
      </c>
      <c r="D165" s="433" t="s">
        <v>595</v>
      </c>
      <c r="E165" s="432" t="s">
        <v>1483</v>
      </c>
      <c r="F165" s="433" t="s">
        <v>1484</v>
      </c>
      <c r="G165" s="432" t="s">
        <v>956</v>
      </c>
      <c r="H165" s="432" t="s">
        <v>957</v>
      </c>
      <c r="I165" s="434">
        <v>7626.630000000001</v>
      </c>
      <c r="J165" s="434">
        <v>13</v>
      </c>
      <c r="K165" s="435">
        <v>99146.190000000017</v>
      </c>
    </row>
    <row r="166" spans="1:11" ht="14.4" customHeight="1" x14ac:dyDescent="0.3">
      <c r="A166" s="430" t="s">
        <v>432</v>
      </c>
      <c r="B166" s="431" t="s">
        <v>433</v>
      </c>
      <c r="C166" s="432" t="s">
        <v>437</v>
      </c>
      <c r="D166" s="433" t="s">
        <v>595</v>
      </c>
      <c r="E166" s="432" t="s">
        <v>1483</v>
      </c>
      <c r="F166" s="433" t="s">
        <v>1484</v>
      </c>
      <c r="G166" s="432" t="s">
        <v>958</v>
      </c>
      <c r="H166" s="432" t="s">
        <v>959</v>
      </c>
      <c r="I166" s="434">
        <v>8569.2199999999993</v>
      </c>
      <c r="J166" s="434">
        <v>8</v>
      </c>
      <c r="K166" s="435">
        <v>68553.759999999995</v>
      </c>
    </row>
    <row r="167" spans="1:11" ht="14.4" customHeight="1" x14ac:dyDescent="0.3">
      <c r="A167" s="430" t="s">
        <v>432</v>
      </c>
      <c r="B167" s="431" t="s">
        <v>433</v>
      </c>
      <c r="C167" s="432" t="s">
        <v>437</v>
      </c>
      <c r="D167" s="433" t="s">
        <v>595</v>
      </c>
      <c r="E167" s="432" t="s">
        <v>1483</v>
      </c>
      <c r="F167" s="433" t="s">
        <v>1484</v>
      </c>
      <c r="G167" s="432" t="s">
        <v>960</v>
      </c>
      <c r="H167" s="432" t="s">
        <v>961</v>
      </c>
      <c r="I167" s="434">
        <v>3630</v>
      </c>
      <c r="J167" s="434">
        <v>73</v>
      </c>
      <c r="K167" s="435">
        <v>264990</v>
      </c>
    </row>
    <row r="168" spans="1:11" ht="14.4" customHeight="1" x14ac:dyDescent="0.3">
      <c r="A168" s="430" t="s">
        <v>432</v>
      </c>
      <c r="B168" s="431" t="s">
        <v>433</v>
      </c>
      <c r="C168" s="432" t="s">
        <v>437</v>
      </c>
      <c r="D168" s="433" t="s">
        <v>595</v>
      </c>
      <c r="E168" s="432" t="s">
        <v>1483</v>
      </c>
      <c r="F168" s="433" t="s">
        <v>1484</v>
      </c>
      <c r="G168" s="432" t="s">
        <v>962</v>
      </c>
      <c r="H168" s="432" t="s">
        <v>963</v>
      </c>
      <c r="I168" s="434">
        <v>5104.9544444444437</v>
      </c>
      <c r="J168" s="434">
        <v>12</v>
      </c>
      <c r="K168" s="435">
        <v>61259.24</v>
      </c>
    </row>
    <row r="169" spans="1:11" ht="14.4" customHeight="1" x14ac:dyDescent="0.3">
      <c r="A169" s="430" t="s">
        <v>432</v>
      </c>
      <c r="B169" s="431" t="s">
        <v>433</v>
      </c>
      <c r="C169" s="432" t="s">
        <v>437</v>
      </c>
      <c r="D169" s="433" t="s">
        <v>595</v>
      </c>
      <c r="E169" s="432" t="s">
        <v>1483</v>
      </c>
      <c r="F169" s="433" t="s">
        <v>1484</v>
      </c>
      <c r="G169" s="432" t="s">
        <v>964</v>
      </c>
      <c r="H169" s="432" t="s">
        <v>965</v>
      </c>
      <c r="I169" s="434">
        <v>522.72000000000014</v>
      </c>
      <c r="J169" s="434">
        <v>14</v>
      </c>
      <c r="K169" s="435">
        <v>7318.0800000000017</v>
      </c>
    </row>
    <row r="170" spans="1:11" ht="14.4" customHeight="1" x14ac:dyDescent="0.3">
      <c r="A170" s="430" t="s">
        <v>432</v>
      </c>
      <c r="B170" s="431" t="s">
        <v>433</v>
      </c>
      <c r="C170" s="432" t="s">
        <v>437</v>
      </c>
      <c r="D170" s="433" t="s">
        <v>595</v>
      </c>
      <c r="E170" s="432" t="s">
        <v>1483</v>
      </c>
      <c r="F170" s="433" t="s">
        <v>1484</v>
      </c>
      <c r="G170" s="432" t="s">
        <v>966</v>
      </c>
      <c r="H170" s="432" t="s">
        <v>967</v>
      </c>
      <c r="I170" s="434">
        <v>5104.9633333333331</v>
      </c>
      <c r="J170" s="434">
        <v>12</v>
      </c>
      <c r="K170" s="435">
        <v>61259.56</v>
      </c>
    </row>
    <row r="171" spans="1:11" ht="14.4" customHeight="1" x14ac:dyDescent="0.3">
      <c r="A171" s="430" t="s">
        <v>432</v>
      </c>
      <c r="B171" s="431" t="s">
        <v>433</v>
      </c>
      <c r="C171" s="432" t="s">
        <v>437</v>
      </c>
      <c r="D171" s="433" t="s">
        <v>595</v>
      </c>
      <c r="E171" s="432" t="s">
        <v>1483</v>
      </c>
      <c r="F171" s="433" t="s">
        <v>1484</v>
      </c>
      <c r="G171" s="432" t="s">
        <v>968</v>
      </c>
      <c r="H171" s="432" t="s">
        <v>969</v>
      </c>
      <c r="I171" s="434">
        <v>2792.3076923076924</v>
      </c>
      <c r="J171" s="434">
        <v>28</v>
      </c>
      <c r="K171" s="435">
        <v>79860</v>
      </c>
    </row>
    <row r="172" spans="1:11" ht="14.4" customHeight="1" x14ac:dyDescent="0.3">
      <c r="A172" s="430" t="s">
        <v>432</v>
      </c>
      <c r="B172" s="431" t="s">
        <v>433</v>
      </c>
      <c r="C172" s="432" t="s">
        <v>437</v>
      </c>
      <c r="D172" s="433" t="s">
        <v>595</v>
      </c>
      <c r="E172" s="432" t="s">
        <v>1483</v>
      </c>
      <c r="F172" s="433" t="s">
        <v>1484</v>
      </c>
      <c r="G172" s="432" t="s">
        <v>970</v>
      </c>
      <c r="H172" s="432" t="s">
        <v>971</v>
      </c>
      <c r="I172" s="434">
        <v>5989.5</v>
      </c>
      <c r="J172" s="434">
        <v>7</v>
      </c>
      <c r="K172" s="435">
        <v>41926.5</v>
      </c>
    </row>
    <row r="173" spans="1:11" ht="14.4" customHeight="1" x14ac:dyDescent="0.3">
      <c r="A173" s="430" t="s">
        <v>432</v>
      </c>
      <c r="B173" s="431" t="s">
        <v>433</v>
      </c>
      <c r="C173" s="432" t="s">
        <v>437</v>
      </c>
      <c r="D173" s="433" t="s">
        <v>595</v>
      </c>
      <c r="E173" s="432" t="s">
        <v>1483</v>
      </c>
      <c r="F173" s="433" t="s">
        <v>1484</v>
      </c>
      <c r="G173" s="432" t="s">
        <v>972</v>
      </c>
      <c r="H173" s="432" t="s">
        <v>973</v>
      </c>
      <c r="I173" s="434">
        <v>7839.5899999999992</v>
      </c>
      <c r="J173" s="434">
        <v>7</v>
      </c>
      <c r="K173" s="435">
        <v>54877.12999999999</v>
      </c>
    </row>
    <row r="174" spans="1:11" ht="14.4" customHeight="1" x14ac:dyDescent="0.3">
      <c r="A174" s="430" t="s">
        <v>432</v>
      </c>
      <c r="B174" s="431" t="s">
        <v>433</v>
      </c>
      <c r="C174" s="432" t="s">
        <v>437</v>
      </c>
      <c r="D174" s="433" t="s">
        <v>595</v>
      </c>
      <c r="E174" s="432" t="s">
        <v>1483</v>
      </c>
      <c r="F174" s="433" t="s">
        <v>1484</v>
      </c>
      <c r="G174" s="432" t="s">
        <v>974</v>
      </c>
      <c r="H174" s="432" t="s">
        <v>975</v>
      </c>
      <c r="I174" s="434">
        <v>18.139999999999993</v>
      </c>
      <c r="J174" s="434">
        <v>1880</v>
      </c>
      <c r="K174" s="435">
        <v>34099.279999999999</v>
      </c>
    </row>
    <row r="175" spans="1:11" ht="14.4" customHeight="1" x14ac:dyDescent="0.3">
      <c r="A175" s="430" t="s">
        <v>432</v>
      </c>
      <c r="B175" s="431" t="s">
        <v>433</v>
      </c>
      <c r="C175" s="432" t="s">
        <v>437</v>
      </c>
      <c r="D175" s="433" t="s">
        <v>595</v>
      </c>
      <c r="E175" s="432" t="s">
        <v>1483</v>
      </c>
      <c r="F175" s="433" t="s">
        <v>1484</v>
      </c>
      <c r="G175" s="432" t="s">
        <v>976</v>
      </c>
      <c r="H175" s="432" t="s">
        <v>977</v>
      </c>
      <c r="I175" s="434">
        <v>5104.9724999999999</v>
      </c>
      <c r="J175" s="434">
        <v>12</v>
      </c>
      <c r="K175" s="435">
        <v>61259.69</v>
      </c>
    </row>
    <row r="176" spans="1:11" ht="14.4" customHeight="1" x14ac:dyDescent="0.3">
      <c r="A176" s="430" t="s">
        <v>432</v>
      </c>
      <c r="B176" s="431" t="s">
        <v>433</v>
      </c>
      <c r="C176" s="432" t="s">
        <v>437</v>
      </c>
      <c r="D176" s="433" t="s">
        <v>595</v>
      </c>
      <c r="E176" s="432" t="s">
        <v>1483</v>
      </c>
      <c r="F176" s="433" t="s">
        <v>1484</v>
      </c>
      <c r="G176" s="432" t="s">
        <v>978</v>
      </c>
      <c r="H176" s="432" t="s">
        <v>979</v>
      </c>
      <c r="I176" s="434">
        <v>7008.3372727272717</v>
      </c>
      <c r="J176" s="434">
        <v>17</v>
      </c>
      <c r="K176" s="435">
        <v>119141.81000000001</v>
      </c>
    </row>
    <row r="177" spans="1:11" ht="14.4" customHeight="1" x14ac:dyDescent="0.3">
      <c r="A177" s="430" t="s">
        <v>432</v>
      </c>
      <c r="B177" s="431" t="s">
        <v>433</v>
      </c>
      <c r="C177" s="432" t="s">
        <v>437</v>
      </c>
      <c r="D177" s="433" t="s">
        <v>595</v>
      </c>
      <c r="E177" s="432" t="s">
        <v>1483</v>
      </c>
      <c r="F177" s="433" t="s">
        <v>1484</v>
      </c>
      <c r="G177" s="432" t="s">
        <v>980</v>
      </c>
      <c r="H177" s="432" t="s">
        <v>981</v>
      </c>
      <c r="I177" s="434">
        <v>8985.4599999999973</v>
      </c>
      <c r="J177" s="434">
        <v>14</v>
      </c>
      <c r="K177" s="435">
        <v>125796.43999999997</v>
      </c>
    </row>
    <row r="178" spans="1:11" ht="14.4" customHeight="1" x14ac:dyDescent="0.3">
      <c r="A178" s="430" t="s">
        <v>432</v>
      </c>
      <c r="B178" s="431" t="s">
        <v>433</v>
      </c>
      <c r="C178" s="432" t="s">
        <v>437</v>
      </c>
      <c r="D178" s="433" t="s">
        <v>595</v>
      </c>
      <c r="E178" s="432" t="s">
        <v>1483</v>
      </c>
      <c r="F178" s="433" t="s">
        <v>1484</v>
      </c>
      <c r="G178" s="432" t="s">
        <v>982</v>
      </c>
      <c r="H178" s="432" t="s">
        <v>983</v>
      </c>
      <c r="I178" s="434">
        <v>6594.5</v>
      </c>
      <c r="J178" s="434">
        <v>14</v>
      </c>
      <c r="K178" s="435">
        <v>92323</v>
      </c>
    </row>
    <row r="179" spans="1:11" ht="14.4" customHeight="1" x14ac:dyDescent="0.3">
      <c r="A179" s="430" t="s">
        <v>432</v>
      </c>
      <c r="B179" s="431" t="s">
        <v>433</v>
      </c>
      <c r="C179" s="432" t="s">
        <v>437</v>
      </c>
      <c r="D179" s="433" t="s">
        <v>595</v>
      </c>
      <c r="E179" s="432" t="s">
        <v>1483</v>
      </c>
      <c r="F179" s="433" t="s">
        <v>1484</v>
      </c>
      <c r="G179" s="432" t="s">
        <v>984</v>
      </c>
      <c r="H179" s="432" t="s">
        <v>985</v>
      </c>
      <c r="I179" s="434">
        <v>18150</v>
      </c>
      <c r="J179" s="434">
        <v>1</v>
      </c>
      <c r="K179" s="435">
        <v>18150</v>
      </c>
    </row>
    <row r="180" spans="1:11" ht="14.4" customHeight="1" x14ac:dyDescent="0.3">
      <c r="A180" s="430" t="s">
        <v>432</v>
      </c>
      <c r="B180" s="431" t="s">
        <v>433</v>
      </c>
      <c r="C180" s="432" t="s">
        <v>437</v>
      </c>
      <c r="D180" s="433" t="s">
        <v>595</v>
      </c>
      <c r="E180" s="432" t="s">
        <v>1483</v>
      </c>
      <c r="F180" s="433" t="s">
        <v>1484</v>
      </c>
      <c r="G180" s="432" t="s">
        <v>986</v>
      </c>
      <c r="H180" s="432" t="s">
        <v>987</v>
      </c>
      <c r="I180" s="434">
        <v>274.67</v>
      </c>
      <c r="J180" s="434">
        <v>95</v>
      </c>
      <c r="K180" s="435">
        <v>26093.54</v>
      </c>
    </row>
    <row r="181" spans="1:11" ht="14.4" customHeight="1" x14ac:dyDescent="0.3">
      <c r="A181" s="430" t="s">
        <v>432</v>
      </c>
      <c r="B181" s="431" t="s">
        <v>433</v>
      </c>
      <c r="C181" s="432" t="s">
        <v>437</v>
      </c>
      <c r="D181" s="433" t="s">
        <v>595</v>
      </c>
      <c r="E181" s="432" t="s">
        <v>1483</v>
      </c>
      <c r="F181" s="433" t="s">
        <v>1484</v>
      </c>
      <c r="G181" s="432" t="s">
        <v>988</v>
      </c>
      <c r="H181" s="432" t="s">
        <v>989</v>
      </c>
      <c r="I181" s="434">
        <v>492.47000000000014</v>
      </c>
      <c r="J181" s="434">
        <v>14</v>
      </c>
      <c r="K181" s="435">
        <v>6894.5800000000017</v>
      </c>
    </row>
    <row r="182" spans="1:11" ht="14.4" customHeight="1" x14ac:dyDescent="0.3">
      <c r="A182" s="430" t="s">
        <v>432</v>
      </c>
      <c r="B182" s="431" t="s">
        <v>433</v>
      </c>
      <c r="C182" s="432" t="s">
        <v>437</v>
      </c>
      <c r="D182" s="433" t="s">
        <v>595</v>
      </c>
      <c r="E182" s="432" t="s">
        <v>1483</v>
      </c>
      <c r="F182" s="433" t="s">
        <v>1484</v>
      </c>
      <c r="G182" s="432" t="s">
        <v>990</v>
      </c>
      <c r="H182" s="432" t="s">
        <v>991</v>
      </c>
      <c r="I182" s="434">
        <v>3414.665</v>
      </c>
      <c r="J182" s="434">
        <v>2</v>
      </c>
      <c r="K182" s="435">
        <v>6829.33</v>
      </c>
    </row>
    <row r="183" spans="1:11" ht="14.4" customHeight="1" x14ac:dyDescent="0.3">
      <c r="A183" s="430" t="s">
        <v>432</v>
      </c>
      <c r="B183" s="431" t="s">
        <v>433</v>
      </c>
      <c r="C183" s="432" t="s">
        <v>437</v>
      </c>
      <c r="D183" s="433" t="s">
        <v>595</v>
      </c>
      <c r="E183" s="432" t="s">
        <v>1483</v>
      </c>
      <c r="F183" s="433" t="s">
        <v>1484</v>
      </c>
      <c r="G183" s="432" t="s">
        <v>992</v>
      </c>
      <c r="H183" s="432" t="s">
        <v>993</v>
      </c>
      <c r="I183" s="434">
        <v>492.47000000000008</v>
      </c>
      <c r="J183" s="434">
        <v>12</v>
      </c>
      <c r="K183" s="435">
        <v>5909.6400000000012</v>
      </c>
    </row>
    <row r="184" spans="1:11" ht="14.4" customHeight="1" x14ac:dyDescent="0.3">
      <c r="A184" s="430" t="s">
        <v>432</v>
      </c>
      <c r="B184" s="431" t="s">
        <v>433</v>
      </c>
      <c r="C184" s="432" t="s">
        <v>437</v>
      </c>
      <c r="D184" s="433" t="s">
        <v>595</v>
      </c>
      <c r="E184" s="432" t="s">
        <v>1483</v>
      </c>
      <c r="F184" s="433" t="s">
        <v>1484</v>
      </c>
      <c r="G184" s="432" t="s">
        <v>994</v>
      </c>
      <c r="H184" s="432" t="s">
        <v>995</v>
      </c>
      <c r="I184" s="434">
        <v>33.659999999999997</v>
      </c>
      <c r="J184" s="434">
        <v>6720</v>
      </c>
      <c r="K184" s="435">
        <v>226209.95999999988</v>
      </c>
    </row>
    <row r="185" spans="1:11" ht="14.4" customHeight="1" x14ac:dyDescent="0.3">
      <c r="A185" s="430" t="s">
        <v>432</v>
      </c>
      <c r="B185" s="431" t="s">
        <v>433</v>
      </c>
      <c r="C185" s="432" t="s">
        <v>437</v>
      </c>
      <c r="D185" s="433" t="s">
        <v>595</v>
      </c>
      <c r="E185" s="432" t="s">
        <v>1483</v>
      </c>
      <c r="F185" s="433" t="s">
        <v>1484</v>
      </c>
      <c r="G185" s="432" t="s">
        <v>996</v>
      </c>
      <c r="H185" s="432" t="s">
        <v>997</v>
      </c>
      <c r="I185" s="434">
        <v>492.47000000000008</v>
      </c>
      <c r="J185" s="434">
        <v>12</v>
      </c>
      <c r="K185" s="435">
        <v>5909.6400000000012</v>
      </c>
    </row>
    <row r="186" spans="1:11" ht="14.4" customHeight="1" x14ac:dyDescent="0.3">
      <c r="A186" s="430" t="s">
        <v>432</v>
      </c>
      <c r="B186" s="431" t="s">
        <v>433</v>
      </c>
      <c r="C186" s="432" t="s">
        <v>437</v>
      </c>
      <c r="D186" s="433" t="s">
        <v>595</v>
      </c>
      <c r="E186" s="432" t="s">
        <v>1483</v>
      </c>
      <c r="F186" s="433" t="s">
        <v>1484</v>
      </c>
      <c r="G186" s="432" t="s">
        <v>998</v>
      </c>
      <c r="H186" s="432" t="s">
        <v>999</v>
      </c>
      <c r="I186" s="434">
        <v>274.67</v>
      </c>
      <c r="J186" s="434">
        <v>8</v>
      </c>
      <c r="K186" s="435">
        <v>2197.35</v>
      </c>
    </row>
    <row r="187" spans="1:11" ht="14.4" customHeight="1" x14ac:dyDescent="0.3">
      <c r="A187" s="430" t="s">
        <v>432</v>
      </c>
      <c r="B187" s="431" t="s">
        <v>433</v>
      </c>
      <c r="C187" s="432" t="s">
        <v>437</v>
      </c>
      <c r="D187" s="433" t="s">
        <v>595</v>
      </c>
      <c r="E187" s="432" t="s">
        <v>1483</v>
      </c>
      <c r="F187" s="433" t="s">
        <v>1484</v>
      </c>
      <c r="G187" s="432" t="s">
        <v>1000</v>
      </c>
      <c r="H187" s="432" t="s">
        <v>1001</v>
      </c>
      <c r="I187" s="434">
        <v>2117.5</v>
      </c>
      <c r="J187" s="434">
        <v>3</v>
      </c>
      <c r="K187" s="435">
        <v>6352.5</v>
      </c>
    </row>
    <row r="188" spans="1:11" ht="14.4" customHeight="1" x14ac:dyDescent="0.3">
      <c r="A188" s="430" t="s">
        <v>432</v>
      </c>
      <c r="B188" s="431" t="s">
        <v>433</v>
      </c>
      <c r="C188" s="432" t="s">
        <v>437</v>
      </c>
      <c r="D188" s="433" t="s">
        <v>595</v>
      </c>
      <c r="E188" s="432" t="s">
        <v>1483</v>
      </c>
      <c r="F188" s="433" t="s">
        <v>1484</v>
      </c>
      <c r="G188" s="432" t="s">
        <v>1002</v>
      </c>
      <c r="H188" s="432" t="s">
        <v>1003</v>
      </c>
      <c r="I188" s="434">
        <v>2117.5</v>
      </c>
      <c r="J188" s="434">
        <v>3</v>
      </c>
      <c r="K188" s="435">
        <v>6352.5</v>
      </c>
    </row>
    <row r="189" spans="1:11" ht="14.4" customHeight="1" x14ac:dyDescent="0.3">
      <c r="A189" s="430" t="s">
        <v>432</v>
      </c>
      <c r="B189" s="431" t="s">
        <v>433</v>
      </c>
      <c r="C189" s="432" t="s">
        <v>437</v>
      </c>
      <c r="D189" s="433" t="s">
        <v>595</v>
      </c>
      <c r="E189" s="432" t="s">
        <v>1483</v>
      </c>
      <c r="F189" s="433" t="s">
        <v>1484</v>
      </c>
      <c r="G189" s="432" t="s">
        <v>1004</v>
      </c>
      <c r="H189" s="432" t="s">
        <v>1005</v>
      </c>
      <c r="I189" s="434">
        <v>17.63</v>
      </c>
      <c r="J189" s="434">
        <v>240</v>
      </c>
      <c r="K189" s="435">
        <v>4231.0800000000008</v>
      </c>
    </row>
    <row r="190" spans="1:11" ht="14.4" customHeight="1" x14ac:dyDescent="0.3">
      <c r="A190" s="430" t="s">
        <v>432</v>
      </c>
      <c r="B190" s="431" t="s">
        <v>433</v>
      </c>
      <c r="C190" s="432" t="s">
        <v>437</v>
      </c>
      <c r="D190" s="433" t="s">
        <v>595</v>
      </c>
      <c r="E190" s="432" t="s">
        <v>1483</v>
      </c>
      <c r="F190" s="433" t="s">
        <v>1484</v>
      </c>
      <c r="G190" s="432" t="s">
        <v>1006</v>
      </c>
      <c r="H190" s="432" t="s">
        <v>1007</v>
      </c>
      <c r="I190" s="434">
        <v>3223.565714285714</v>
      </c>
      <c r="J190" s="434">
        <v>13</v>
      </c>
      <c r="K190" s="435">
        <v>41905.919999999998</v>
      </c>
    </row>
    <row r="191" spans="1:11" ht="14.4" customHeight="1" x14ac:dyDescent="0.3">
      <c r="A191" s="430" t="s">
        <v>432</v>
      </c>
      <c r="B191" s="431" t="s">
        <v>433</v>
      </c>
      <c r="C191" s="432" t="s">
        <v>437</v>
      </c>
      <c r="D191" s="433" t="s">
        <v>595</v>
      </c>
      <c r="E191" s="432" t="s">
        <v>1483</v>
      </c>
      <c r="F191" s="433" t="s">
        <v>1484</v>
      </c>
      <c r="G191" s="432" t="s">
        <v>1008</v>
      </c>
      <c r="H191" s="432" t="s">
        <v>1009</v>
      </c>
      <c r="I191" s="434">
        <v>492.47000000000008</v>
      </c>
      <c r="J191" s="434">
        <v>12</v>
      </c>
      <c r="K191" s="435">
        <v>5909.6400000000012</v>
      </c>
    </row>
    <row r="192" spans="1:11" ht="14.4" customHeight="1" x14ac:dyDescent="0.3">
      <c r="A192" s="430" t="s">
        <v>432</v>
      </c>
      <c r="B192" s="431" t="s">
        <v>433</v>
      </c>
      <c r="C192" s="432" t="s">
        <v>437</v>
      </c>
      <c r="D192" s="433" t="s">
        <v>595</v>
      </c>
      <c r="E192" s="432" t="s">
        <v>1483</v>
      </c>
      <c r="F192" s="433" t="s">
        <v>1484</v>
      </c>
      <c r="G192" s="432" t="s">
        <v>1010</v>
      </c>
      <c r="H192" s="432" t="s">
        <v>1011</v>
      </c>
      <c r="I192" s="434">
        <v>4686.33</v>
      </c>
      <c r="J192" s="434">
        <v>1</v>
      </c>
      <c r="K192" s="435">
        <v>4686.33</v>
      </c>
    </row>
    <row r="193" spans="1:11" ht="14.4" customHeight="1" x14ac:dyDescent="0.3">
      <c r="A193" s="430" t="s">
        <v>432</v>
      </c>
      <c r="B193" s="431" t="s">
        <v>433</v>
      </c>
      <c r="C193" s="432" t="s">
        <v>437</v>
      </c>
      <c r="D193" s="433" t="s">
        <v>595</v>
      </c>
      <c r="E193" s="432" t="s">
        <v>1483</v>
      </c>
      <c r="F193" s="433" t="s">
        <v>1484</v>
      </c>
      <c r="G193" s="432" t="s">
        <v>1012</v>
      </c>
      <c r="H193" s="432" t="s">
        <v>1013</v>
      </c>
      <c r="I193" s="434">
        <v>120.998</v>
      </c>
      <c r="J193" s="434">
        <v>12</v>
      </c>
      <c r="K193" s="435">
        <v>1451.9499999999998</v>
      </c>
    </row>
    <row r="194" spans="1:11" ht="14.4" customHeight="1" x14ac:dyDescent="0.3">
      <c r="A194" s="430" t="s">
        <v>432</v>
      </c>
      <c r="B194" s="431" t="s">
        <v>433</v>
      </c>
      <c r="C194" s="432" t="s">
        <v>437</v>
      </c>
      <c r="D194" s="433" t="s">
        <v>595</v>
      </c>
      <c r="E194" s="432" t="s">
        <v>1483</v>
      </c>
      <c r="F194" s="433" t="s">
        <v>1484</v>
      </c>
      <c r="G194" s="432" t="s">
        <v>1014</v>
      </c>
      <c r="H194" s="432" t="s">
        <v>1015</v>
      </c>
      <c r="I194" s="434">
        <v>1076.9037499999999</v>
      </c>
      <c r="J194" s="434">
        <v>9</v>
      </c>
      <c r="K194" s="435">
        <v>9692.1299999999992</v>
      </c>
    </row>
    <row r="195" spans="1:11" ht="14.4" customHeight="1" x14ac:dyDescent="0.3">
      <c r="A195" s="430" t="s">
        <v>432</v>
      </c>
      <c r="B195" s="431" t="s">
        <v>433</v>
      </c>
      <c r="C195" s="432" t="s">
        <v>437</v>
      </c>
      <c r="D195" s="433" t="s">
        <v>595</v>
      </c>
      <c r="E195" s="432" t="s">
        <v>1483</v>
      </c>
      <c r="F195" s="433" t="s">
        <v>1484</v>
      </c>
      <c r="G195" s="432" t="s">
        <v>1016</v>
      </c>
      <c r="H195" s="432" t="s">
        <v>1017</v>
      </c>
      <c r="I195" s="434">
        <v>16740.349999999999</v>
      </c>
      <c r="J195" s="434">
        <v>2</v>
      </c>
      <c r="K195" s="435">
        <v>33480.699999999997</v>
      </c>
    </row>
    <row r="196" spans="1:11" ht="14.4" customHeight="1" x14ac:dyDescent="0.3">
      <c r="A196" s="430" t="s">
        <v>432</v>
      </c>
      <c r="B196" s="431" t="s">
        <v>433</v>
      </c>
      <c r="C196" s="432" t="s">
        <v>437</v>
      </c>
      <c r="D196" s="433" t="s">
        <v>595</v>
      </c>
      <c r="E196" s="432" t="s">
        <v>1483</v>
      </c>
      <c r="F196" s="433" t="s">
        <v>1484</v>
      </c>
      <c r="G196" s="432" t="s">
        <v>1018</v>
      </c>
      <c r="H196" s="432" t="s">
        <v>1019</v>
      </c>
      <c r="I196" s="434">
        <v>2765.7142857142858</v>
      </c>
      <c r="J196" s="434">
        <v>29</v>
      </c>
      <c r="K196" s="435">
        <v>82280</v>
      </c>
    </row>
    <row r="197" spans="1:11" ht="14.4" customHeight="1" x14ac:dyDescent="0.3">
      <c r="A197" s="430" t="s">
        <v>432</v>
      </c>
      <c r="B197" s="431" t="s">
        <v>433</v>
      </c>
      <c r="C197" s="432" t="s">
        <v>437</v>
      </c>
      <c r="D197" s="433" t="s">
        <v>595</v>
      </c>
      <c r="E197" s="432" t="s">
        <v>1483</v>
      </c>
      <c r="F197" s="433" t="s">
        <v>1484</v>
      </c>
      <c r="G197" s="432" t="s">
        <v>1020</v>
      </c>
      <c r="H197" s="432" t="s">
        <v>1021</v>
      </c>
      <c r="I197" s="434">
        <v>9196</v>
      </c>
      <c r="J197" s="434">
        <v>10</v>
      </c>
      <c r="K197" s="435">
        <v>91960</v>
      </c>
    </row>
    <row r="198" spans="1:11" ht="14.4" customHeight="1" x14ac:dyDescent="0.3">
      <c r="A198" s="430" t="s">
        <v>432</v>
      </c>
      <c r="B198" s="431" t="s">
        <v>433</v>
      </c>
      <c r="C198" s="432" t="s">
        <v>437</v>
      </c>
      <c r="D198" s="433" t="s">
        <v>595</v>
      </c>
      <c r="E198" s="432" t="s">
        <v>1483</v>
      </c>
      <c r="F198" s="433" t="s">
        <v>1484</v>
      </c>
      <c r="G198" s="432" t="s">
        <v>1022</v>
      </c>
      <c r="H198" s="432" t="s">
        <v>1023</v>
      </c>
      <c r="I198" s="434">
        <v>5104.9699999999993</v>
      </c>
      <c r="J198" s="434">
        <v>12</v>
      </c>
      <c r="K198" s="435">
        <v>61259.61</v>
      </c>
    </row>
    <row r="199" spans="1:11" ht="14.4" customHeight="1" x14ac:dyDescent="0.3">
      <c r="A199" s="430" t="s">
        <v>432</v>
      </c>
      <c r="B199" s="431" t="s">
        <v>433</v>
      </c>
      <c r="C199" s="432" t="s">
        <v>437</v>
      </c>
      <c r="D199" s="433" t="s">
        <v>595</v>
      </c>
      <c r="E199" s="432" t="s">
        <v>1483</v>
      </c>
      <c r="F199" s="433" t="s">
        <v>1484</v>
      </c>
      <c r="G199" s="432" t="s">
        <v>1024</v>
      </c>
      <c r="H199" s="432" t="s">
        <v>1025</v>
      </c>
      <c r="I199" s="434">
        <v>328.15</v>
      </c>
      <c r="J199" s="434">
        <v>5</v>
      </c>
      <c r="K199" s="435">
        <v>1640.75</v>
      </c>
    </row>
    <row r="200" spans="1:11" ht="14.4" customHeight="1" x14ac:dyDescent="0.3">
      <c r="A200" s="430" t="s">
        <v>432</v>
      </c>
      <c r="B200" s="431" t="s">
        <v>433</v>
      </c>
      <c r="C200" s="432" t="s">
        <v>437</v>
      </c>
      <c r="D200" s="433" t="s">
        <v>595</v>
      </c>
      <c r="E200" s="432" t="s">
        <v>1483</v>
      </c>
      <c r="F200" s="433" t="s">
        <v>1484</v>
      </c>
      <c r="G200" s="432" t="s">
        <v>1026</v>
      </c>
      <c r="H200" s="432" t="s">
        <v>1027</v>
      </c>
      <c r="I200" s="434">
        <v>5104.9533333333338</v>
      </c>
      <c r="J200" s="434">
        <v>12</v>
      </c>
      <c r="K200" s="435">
        <v>61259.229999999996</v>
      </c>
    </row>
    <row r="201" spans="1:11" ht="14.4" customHeight="1" x14ac:dyDescent="0.3">
      <c r="A201" s="430" t="s">
        <v>432</v>
      </c>
      <c r="B201" s="431" t="s">
        <v>433</v>
      </c>
      <c r="C201" s="432" t="s">
        <v>437</v>
      </c>
      <c r="D201" s="433" t="s">
        <v>595</v>
      </c>
      <c r="E201" s="432" t="s">
        <v>1483</v>
      </c>
      <c r="F201" s="433" t="s">
        <v>1484</v>
      </c>
      <c r="G201" s="432" t="s">
        <v>1028</v>
      </c>
      <c r="H201" s="432" t="s">
        <v>1029</v>
      </c>
      <c r="I201" s="434">
        <v>492.47000000000014</v>
      </c>
      <c r="J201" s="434">
        <v>12</v>
      </c>
      <c r="K201" s="435">
        <v>5909.6400000000012</v>
      </c>
    </row>
    <row r="202" spans="1:11" ht="14.4" customHeight="1" x14ac:dyDescent="0.3">
      <c r="A202" s="430" t="s">
        <v>432</v>
      </c>
      <c r="B202" s="431" t="s">
        <v>433</v>
      </c>
      <c r="C202" s="432" t="s">
        <v>437</v>
      </c>
      <c r="D202" s="433" t="s">
        <v>595</v>
      </c>
      <c r="E202" s="432" t="s">
        <v>1483</v>
      </c>
      <c r="F202" s="433" t="s">
        <v>1484</v>
      </c>
      <c r="G202" s="432" t="s">
        <v>1030</v>
      </c>
      <c r="H202" s="432" t="s">
        <v>1031</v>
      </c>
      <c r="I202" s="434">
        <v>274.67</v>
      </c>
      <c r="J202" s="434">
        <v>6</v>
      </c>
      <c r="K202" s="435">
        <v>1648.02</v>
      </c>
    </row>
    <row r="203" spans="1:11" ht="14.4" customHeight="1" x14ac:dyDescent="0.3">
      <c r="A203" s="430" t="s">
        <v>432</v>
      </c>
      <c r="B203" s="431" t="s">
        <v>433</v>
      </c>
      <c r="C203" s="432" t="s">
        <v>437</v>
      </c>
      <c r="D203" s="433" t="s">
        <v>595</v>
      </c>
      <c r="E203" s="432" t="s">
        <v>1483</v>
      </c>
      <c r="F203" s="433" t="s">
        <v>1484</v>
      </c>
      <c r="G203" s="432" t="s">
        <v>1032</v>
      </c>
      <c r="H203" s="432" t="s">
        <v>1033</v>
      </c>
      <c r="I203" s="434">
        <v>3639.6799999999994</v>
      </c>
      <c r="J203" s="434">
        <v>13</v>
      </c>
      <c r="K203" s="435">
        <v>47315.840000000004</v>
      </c>
    </row>
    <row r="204" spans="1:11" ht="14.4" customHeight="1" x14ac:dyDescent="0.3">
      <c r="A204" s="430" t="s">
        <v>432</v>
      </c>
      <c r="B204" s="431" t="s">
        <v>433</v>
      </c>
      <c r="C204" s="432" t="s">
        <v>437</v>
      </c>
      <c r="D204" s="433" t="s">
        <v>595</v>
      </c>
      <c r="E204" s="432" t="s">
        <v>1483</v>
      </c>
      <c r="F204" s="433" t="s">
        <v>1484</v>
      </c>
      <c r="G204" s="432" t="s">
        <v>1034</v>
      </c>
      <c r="H204" s="432" t="s">
        <v>1035</v>
      </c>
      <c r="I204" s="434">
        <v>5104.9577777777777</v>
      </c>
      <c r="J204" s="434">
        <v>12</v>
      </c>
      <c r="K204" s="435">
        <v>61259.35</v>
      </c>
    </row>
    <row r="205" spans="1:11" ht="14.4" customHeight="1" x14ac:dyDescent="0.3">
      <c r="A205" s="430" t="s">
        <v>432</v>
      </c>
      <c r="B205" s="431" t="s">
        <v>433</v>
      </c>
      <c r="C205" s="432" t="s">
        <v>437</v>
      </c>
      <c r="D205" s="433" t="s">
        <v>595</v>
      </c>
      <c r="E205" s="432" t="s">
        <v>1483</v>
      </c>
      <c r="F205" s="433" t="s">
        <v>1484</v>
      </c>
      <c r="G205" s="432" t="s">
        <v>1036</v>
      </c>
      <c r="H205" s="432" t="s">
        <v>1037</v>
      </c>
      <c r="I205" s="434">
        <v>3523.5349999999999</v>
      </c>
      <c r="J205" s="434">
        <v>6</v>
      </c>
      <c r="K205" s="435">
        <v>21141.21</v>
      </c>
    </row>
    <row r="206" spans="1:11" ht="14.4" customHeight="1" x14ac:dyDescent="0.3">
      <c r="A206" s="430" t="s">
        <v>432</v>
      </c>
      <c r="B206" s="431" t="s">
        <v>433</v>
      </c>
      <c r="C206" s="432" t="s">
        <v>437</v>
      </c>
      <c r="D206" s="433" t="s">
        <v>595</v>
      </c>
      <c r="E206" s="432" t="s">
        <v>1483</v>
      </c>
      <c r="F206" s="433" t="s">
        <v>1484</v>
      </c>
      <c r="G206" s="432" t="s">
        <v>1038</v>
      </c>
      <c r="H206" s="432" t="s">
        <v>1039</v>
      </c>
      <c r="I206" s="434">
        <v>208.25720605067076</v>
      </c>
      <c r="J206" s="434">
        <v>3</v>
      </c>
      <c r="K206" s="435">
        <v>624.77161815201225</v>
      </c>
    </row>
    <row r="207" spans="1:11" ht="14.4" customHeight="1" x14ac:dyDescent="0.3">
      <c r="A207" s="430" t="s">
        <v>432</v>
      </c>
      <c r="B207" s="431" t="s">
        <v>433</v>
      </c>
      <c r="C207" s="432" t="s">
        <v>437</v>
      </c>
      <c r="D207" s="433" t="s">
        <v>595</v>
      </c>
      <c r="E207" s="432" t="s">
        <v>1483</v>
      </c>
      <c r="F207" s="433" t="s">
        <v>1484</v>
      </c>
      <c r="G207" s="432" t="s">
        <v>1040</v>
      </c>
      <c r="H207" s="432" t="s">
        <v>1041</v>
      </c>
      <c r="I207" s="434">
        <v>1149.5</v>
      </c>
      <c r="J207" s="434">
        <v>16</v>
      </c>
      <c r="K207" s="435">
        <v>18392</v>
      </c>
    </row>
    <row r="208" spans="1:11" ht="14.4" customHeight="1" x14ac:dyDescent="0.3">
      <c r="A208" s="430" t="s">
        <v>432</v>
      </c>
      <c r="B208" s="431" t="s">
        <v>433</v>
      </c>
      <c r="C208" s="432" t="s">
        <v>437</v>
      </c>
      <c r="D208" s="433" t="s">
        <v>595</v>
      </c>
      <c r="E208" s="432" t="s">
        <v>1483</v>
      </c>
      <c r="F208" s="433" t="s">
        <v>1484</v>
      </c>
      <c r="G208" s="432" t="s">
        <v>1042</v>
      </c>
      <c r="H208" s="432" t="s">
        <v>1043</v>
      </c>
      <c r="I208" s="434">
        <v>4719</v>
      </c>
      <c r="J208" s="434">
        <v>10</v>
      </c>
      <c r="K208" s="435">
        <v>47190</v>
      </c>
    </row>
    <row r="209" spans="1:11" ht="14.4" customHeight="1" x14ac:dyDescent="0.3">
      <c r="A209" s="430" t="s">
        <v>432</v>
      </c>
      <c r="B209" s="431" t="s">
        <v>433</v>
      </c>
      <c r="C209" s="432" t="s">
        <v>437</v>
      </c>
      <c r="D209" s="433" t="s">
        <v>595</v>
      </c>
      <c r="E209" s="432" t="s">
        <v>1483</v>
      </c>
      <c r="F209" s="433" t="s">
        <v>1484</v>
      </c>
      <c r="G209" s="432" t="s">
        <v>1044</v>
      </c>
      <c r="H209" s="432" t="s">
        <v>1045</v>
      </c>
      <c r="I209" s="434">
        <v>3725.95</v>
      </c>
      <c r="J209" s="434">
        <v>1</v>
      </c>
      <c r="K209" s="435">
        <v>3725.95</v>
      </c>
    </row>
    <row r="210" spans="1:11" ht="14.4" customHeight="1" x14ac:dyDescent="0.3">
      <c r="A210" s="430" t="s">
        <v>432</v>
      </c>
      <c r="B210" s="431" t="s">
        <v>433</v>
      </c>
      <c r="C210" s="432" t="s">
        <v>437</v>
      </c>
      <c r="D210" s="433" t="s">
        <v>595</v>
      </c>
      <c r="E210" s="432" t="s">
        <v>1483</v>
      </c>
      <c r="F210" s="433" t="s">
        <v>1484</v>
      </c>
      <c r="G210" s="432" t="s">
        <v>1044</v>
      </c>
      <c r="H210" s="432" t="s">
        <v>1046</v>
      </c>
      <c r="I210" s="434">
        <v>3725.95</v>
      </c>
      <c r="J210" s="434">
        <v>1</v>
      </c>
      <c r="K210" s="435">
        <v>3725.95</v>
      </c>
    </row>
    <row r="211" spans="1:11" ht="14.4" customHeight="1" x14ac:dyDescent="0.3">
      <c r="A211" s="430" t="s">
        <v>432</v>
      </c>
      <c r="B211" s="431" t="s">
        <v>433</v>
      </c>
      <c r="C211" s="432" t="s">
        <v>437</v>
      </c>
      <c r="D211" s="433" t="s">
        <v>595</v>
      </c>
      <c r="E211" s="432" t="s">
        <v>1483</v>
      </c>
      <c r="F211" s="433" t="s">
        <v>1484</v>
      </c>
      <c r="G211" s="432" t="s">
        <v>1047</v>
      </c>
      <c r="H211" s="432" t="s">
        <v>1048</v>
      </c>
      <c r="I211" s="434">
        <v>4961</v>
      </c>
      <c r="J211" s="434">
        <v>10</v>
      </c>
      <c r="K211" s="435">
        <v>49610</v>
      </c>
    </row>
    <row r="212" spans="1:11" ht="14.4" customHeight="1" x14ac:dyDescent="0.3">
      <c r="A212" s="430" t="s">
        <v>432</v>
      </c>
      <c r="B212" s="431" t="s">
        <v>433</v>
      </c>
      <c r="C212" s="432" t="s">
        <v>437</v>
      </c>
      <c r="D212" s="433" t="s">
        <v>595</v>
      </c>
      <c r="E212" s="432" t="s">
        <v>1483</v>
      </c>
      <c r="F212" s="433" t="s">
        <v>1484</v>
      </c>
      <c r="G212" s="432" t="s">
        <v>1049</v>
      </c>
      <c r="H212" s="432" t="s">
        <v>1050</v>
      </c>
      <c r="I212" s="434">
        <v>5717.64</v>
      </c>
      <c r="J212" s="434">
        <v>7</v>
      </c>
      <c r="K212" s="435">
        <v>40023.31</v>
      </c>
    </row>
    <row r="213" spans="1:11" ht="14.4" customHeight="1" x14ac:dyDescent="0.3">
      <c r="A213" s="430" t="s">
        <v>432</v>
      </c>
      <c r="B213" s="431" t="s">
        <v>433</v>
      </c>
      <c r="C213" s="432" t="s">
        <v>437</v>
      </c>
      <c r="D213" s="433" t="s">
        <v>595</v>
      </c>
      <c r="E213" s="432" t="s">
        <v>1483</v>
      </c>
      <c r="F213" s="433" t="s">
        <v>1484</v>
      </c>
      <c r="G213" s="432" t="s">
        <v>1051</v>
      </c>
      <c r="H213" s="432" t="s">
        <v>1052</v>
      </c>
      <c r="I213" s="434">
        <v>274.67</v>
      </c>
      <c r="J213" s="434">
        <v>7</v>
      </c>
      <c r="K213" s="435">
        <v>1922.6800000000003</v>
      </c>
    </row>
    <row r="214" spans="1:11" ht="14.4" customHeight="1" x14ac:dyDescent="0.3">
      <c r="A214" s="430" t="s">
        <v>432</v>
      </c>
      <c r="B214" s="431" t="s">
        <v>433</v>
      </c>
      <c r="C214" s="432" t="s">
        <v>437</v>
      </c>
      <c r="D214" s="433" t="s">
        <v>595</v>
      </c>
      <c r="E214" s="432" t="s">
        <v>1483</v>
      </c>
      <c r="F214" s="433" t="s">
        <v>1484</v>
      </c>
      <c r="G214" s="432" t="s">
        <v>1053</v>
      </c>
      <c r="H214" s="432" t="s">
        <v>1054</v>
      </c>
      <c r="I214" s="434">
        <v>295.84500000000003</v>
      </c>
      <c r="J214" s="434">
        <v>11</v>
      </c>
      <c r="K214" s="435">
        <v>3444.87</v>
      </c>
    </row>
    <row r="215" spans="1:11" ht="14.4" customHeight="1" x14ac:dyDescent="0.3">
      <c r="A215" s="430" t="s">
        <v>432</v>
      </c>
      <c r="B215" s="431" t="s">
        <v>433</v>
      </c>
      <c r="C215" s="432" t="s">
        <v>437</v>
      </c>
      <c r="D215" s="433" t="s">
        <v>595</v>
      </c>
      <c r="E215" s="432" t="s">
        <v>1483</v>
      </c>
      <c r="F215" s="433" t="s">
        <v>1484</v>
      </c>
      <c r="G215" s="432" t="s">
        <v>1055</v>
      </c>
      <c r="H215" s="432" t="s">
        <v>1056</v>
      </c>
      <c r="I215" s="434">
        <v>274.68</v>
      </c>
      <c r="J215" s="434">
        <v>25</v>
      </c>
      <c r="K215" s="435">
        <v>6866.99</v>
      </c>
    </row>
    <row r="216" spans="1:11" ht="14.4" customHeight="1" x14ac:dyDescent="0.3">
      <c r="A216" s="430" t="s">
        <v>432</v>
      </c>
      <c r="B216" s="431" t="s">
        <v>433</v>
      </c>
      <c r="C216" s="432" t="s">
        <v>437</v>
      </c>
      <c r="D216" s="433" t="s">
        <v>595</v>
      </c>
      <c r="E216" s="432" t="s">
        <v>1483</v>
      </c>
      <c r="F216" s="433" t="s">
        <v>1484</v>
      </c>
      <c r="G216" s="432" t="s">
        <v>1057</v>
      </c>
      <c r="H216" s="432" t="s">
        <v>1058</v>
      </c>
      <c r="I216" s="434">
        <v>4719</v>
      </c>
      <c r="J216" s="434">
        <v>11</v>
      </c>
      <c r="K216" s="435">
        <v>51909</v>
      </c>
    </row>
    <row r="217" spans="1:11" ht="14.4" customHeight="1" x14ac:dyDescent="0.3">
      <c r="A217" s="430" t="s">
        <v>432</v>
      </c>
      <c r="B217" s="431" t="s">
        <v>433</v>
      </c>
      <c r="C217" s="432" t="s">
        <v>437</v>
      </c>
      <c r="D217" s="433" t="s">
        <v>595</v>
      </c>
      <c r="E217" s="432" t="s">
        <v>1483</v>
      </c>
      <c r="F217" s="433" t="s">
        <v>1484</v>
      </c>
      <c r="G217" s="432" t="s">
        <v>1059</v>
      </c>
      <c r="H217" s="432" t="s">
        <v>1060</v>
      </c>
      <c r="I217" s="434">
        <v>274.67</v>
      </c>
      <c r="J217" s="434">
        <v>13</v>
      </c>
      <c r="K217" s="435">
        <v>3570.66</v>
      </c>
    </row>
    <row r="218" spans="1:11" ht="14.4" customHeight="1" x14ac:dyDescent="0.3">
      <c r="A218" s="430" t="s">
        <v>432</v>
      </c>
      <c r="B218" s="431" t="s">
        <v>433</v>
      </c>
      <c r="C218" s="432" t="s">
        <v>437</v>
      </c>
      <c r="D218" s="433" t="s">
        <v>595</v>
      </c>
      <c r="E218" s="432" t="s">
        <v>1483</v>
      </c>
      <c r="F218" s="433" t="s">
        <v>1484</v>
      </c>
      <c r="G218" s="432" t="s">
        <v>1061</v>
      </c>
      <c r="H218" s="432" t="s">
        <v>1062</v>
      </c>
      <c r="I218" s="434">
        <v>274.67</v>
      </c>
      <c r="J218" s="434">
        <v>13</v>
      </c>
      <c r="K218" s="435">
        <v>3570.6800000000003</v>
      </c>
    </row>
    <row r="219" spans="1:11" ht="14.4" customHeight="1" x14ac:dyDescent="0.3">
      <c r="A219" s="430" t="s">
        <v>432</v>
      </c>
      <c r="B219" s="431" t="s">
        <v>433</v>
      </c>
      <c r="C219" s="432" t="s">
        <v>437</v>
      </c>
      <c r="D219" s="433" t="s">
        <v>595</v>
      </c>
      <c r="E219" s="432" t="s">
        <v>1483</v>
      </c>
      <c r="F219" s="433" t="s">
        <v>1484</v>
      </c>
      <c r="G219" s="432" t="s">
        <v>1063</v>
      </c>
      <c r="H219" s="432" t="s">
        <v>1064</v>
      </c>
      <c r="I219" s="434">
        <v>387.09333333333331</v>
      </c>
      <c r="J219" s="434">
        <v>13</v>
      </c>
      <c r="K219" s="435">
        <v>5032.3200000000006</v>
      </c>
    </row>
    <row r="220" spans="1:11" ht="14.4" customHeight="1" x14ac:dyDescent="0.3">
      <c r="A220" s="430" t="s">
        <v>432</v>
      </c>
      <c r="B220" s="431" t="s">
        <v>433</v>
      </c>
      <c r="C220" s="432" t="s">
        <v>437</v>
      </c>
      <c r="D220" s="433" t="s">
        <v>595</v>
      </c>
      <c r="E220" s="432" t="s">
        <v>1483</v>
      </c>
      <c r="F220" s="433" t="s">
        <v>1484</v>
      </c>
      <c r="G220" s="432" t="s">
        <v>1065</v>
      </c>
      <c r="H220" s="432" t="s">
        <v>1066</v>
      </c>
      <c r="I220" s="434">
        <v>270.61578947368423</v>
      </c>
      <c r="J220" s="434">
        <v>83</v>
      </c>
      <c r="K220" s="435">
        <v>22230.119999999995</v>
      </c>
    </row>
    <row r="221" spans="1:11" ht="14.4" customHeight="1" x14ac:dyDescent="0.3">
      <c r="A221" s="430" t="s">
        <v>432</v>
      </c>
      <c r="B221" s="431" t="s">
        <v>433</v>
      </c>
      <c r="C221" s="432" t="s">
        <v>437</v>
      </c>
      <c r="D221" s="433" t="s">
        <v>595</v>
      </c>
      <c r="E221" s="432" t="s">
        <v>1483</v>
      </c>
      <c r="F221" s="433" t="s">
        <v>1484</v>
      </c>
      <c r="G221" s="432" t="s">
        <v>1067</v>
      </c>
      <c r="H221" s="432" t="s">
        <v>1068</v>
      </c>
      <c r="I221" s="434">
        <v>32.39</v>
      </c>
      <c r="J221" s="434">
        <v>60</v>
      </c>
      <c r="K221" s="435">
        <v>1943.5</v>
      </c>
    </row>
    <row r="222" spans="1:11" ht="14.4" customHeight="1" x14ac:dyDescent="0.3">
      <c r="A222" s="430" t="s">
        <v>432</v>
      </c>
      <c r="B222" s="431" t="s">
        <v>433</v>
      </c>
      <c r="C222" s="432" t="s">
        <v>437</v>
      </c>
      <c r="D222" s="433" t="s">
        <v>595</v>
      </c>
      <c r="E222" s="432" t="s">
        <v>1483</v>
      </c>
      <c r="F222" s="433" t="s">
        <v>1484</v>
      </c>
      <c r="G222" s="432" t="s">
        <v>1069</v>
      </c>
      <c r="H222" s="432" t="s">
        <v>1070</v>
      </c>
      <c r="I222" s="434">
        <v>24.87</v>
      </c>
      <c r="J222" s="434">
        <v>40</v>
      </c>
      <c r="K222" s="435">
        <v>994.64</v>
      </c>
    </row>
    <row r="223" spans="1:11" ht="14.4" customHeight="1" x14ac:dyDescent="0.3">
      <c r="A223" s="430" t="s">
        <v>432</v>
      </c>
      <c r="B223" s="431" t="s">
        <v>433</v>
      </c>
      <c r="C223" s="432" t="s">
        <v>437</v>
      </c>
      <c r="D223" s="433" t="s">
        <v>595</v>
      </c>
      <c r="E223" s="432" t="s">
        <v>1483</v>
      </c>
      <c r="F223" s="433" t="s">
        <v>1484</v>
      </c>
      <c r="G223" s="432" t="s">
        <v>1071</v>
      </c>
      <c r="H223" s="432" t="s">
        <v>1072</v>
      </c>
      <c r="I223" s="434">
        <v>361.79</v>
      </c>
      <c r="J223" s="434">
        <v>1</v>
      </c>
      <c r="K223" s="435">
        <v>361.79</v>
      </c>
    </row>
    <row r="224" spans="1:11" ht="14.4" customHeight="1" x14ac:dyDescent="0.3">
      <c r="A224" s="430" t="s">
        <v>432</v>
      </c>
      <c r="B224" s="431" t="s">
        <v>433</v>
      </c>
      <c r="C224" s="432" t="s">
        <v>437</v>
      </c>
      <c r="D224" s="433" t="s">
        <v>595</v>
      </c>
      <c r="E224" s="432" t="s">
        <v>1483</v>
      </c>
      <c r="F224" s="433" t="s">
        <v>1484</v>
      </c>
      <c r="G224" s="432" t="s">
        <v>1073</v>
      </c>
      <c r="H224" s="432" t="s">
        <v>1074</v>
      </c>
      <c r="I224" s="434">
        <v>5717.64</v>
      </c>
      <c r="J224" s="434">
        <v>7</v>
      </c>
      <c r="K224" s="435">
        <v>40023.31</v>
      </c>
    </row>
    <row r="225" spans="1:11" ht="14.4" customHeight="1" x14ac:dyDescent="0.3">
      <c r="A225" s="430" t="s">
        <v>432</v>
      </c>
      <c r="B225" s="431" t="s">
        <v>433</v>
      </c>
      <c r="C225" s="432" t="s">
        <v>437</v>
      </c>
      <c r="D225" s="433" t="s">
        <v>595</v>
      </c>
      <c r="E225" s="432" t="s">
        <v>1483</v>
      </c>
      <c r="F225" s="433" t="s">
        <v>1484</v>
      </c>
      <c r="G225" s="432" t="s">
        <v>1075</v>
      </c>
      <c r="H225" s="432" t="s">
        <v>1076</v>
      </c>
      <c r="I225" s="434">
        <v>12213.73</v>
      </c>
      <c r="J225" s="434">
        <v>7</v>
      </c>
      <c r="K225" s="435">
        <v>85496.11</v>
      </c>
    </row>
    <row r="226" spans="1:11" ht="14.4" customHeight="1" x14ac:dyDescent="0.3">
      <c r="A226" s="430" t="s">
        <v>432</v>
      </c>
      <c r="B226" s="431" t="s">
        <v>433</v>
      </c>
      <c r="C226" s="432" t="s">
        <v>437</v>
      </c>
      <c r="D226" s="433" t="s">
        <v>595</v>
      </c>
      <c r="E226" s="432" t="s">
        <v>1483</v>
      </c>
      <c r="F226" s="433" t="s">
        <v>1484</v>
      </c>
      <c r="G226" s="432" t="s">
        <v>1077</v>
      </c>
      <c r="H226" s="432" t="s">
        <v>1078</v>
      </c>
      <c r="I226" s="434">
        <v>215.74</v>
      </c>
      <c r="J226" s="434">
        <v>5</v>
      </c>
      <c r="K226" s="435">
        <v>1078.7</v>
      </c>
    </row>
    <row r="227" spans="1:11" ht="14.4" customHeight="1" x14ac:dyDescent="0.3">
      <c r="A227" s="430" t="s">
        <v>432</v>
      </c>
      <c r="B227" s="431" t="s">
        <v>433</v>
      </c>
      <c r="C227" s="432" t="s">
        <v>437</v>
      </c>
      <c r="D227" s="433" t="s">
        <v>595</v>
      </c>
      <c r="E227" s="432" t="s">
        <v>1483</v>
      </c>
      <c r="F227" s="433" t="s">
        <v>1484</v>
      </c>
      <c r="G227" s="432" t="s">
        <v>1079</v>
      </c>
      <c r="H227" s="432" t="s">
        <v>1080</v>
      </c>
      <c r="I227" s="434">
        <v>2600.6933333333332</v>
      </c>
      <c r="J227" s="434">
        <v>3</v>
      </c>
      <c r="K227" s="435">
        <v>7802.08</v>
      </c>
    </row>
    <row r="228" spans="1:11" ht="14.4" customHeight="1" x14ac:dyDescent="0.3">
      <c r="A228" s="430" t="s">
        <v>432</v>
      </c>
      <c r="B228" s="431" t="s">
        <v>433</v>
      </c>
      <c r="C228" s="432" t="s">
        <v>437</v>
      </c>
      <c r="D228" s="433" t="s">
        <v>595</v>
      </c>
      <c r="E228" s="432" t="s">
        <v>1483</v>
      </c>
      <c r="F228" s="433" t="s">
        <v>1484</v>
      </c>
      <c r="G228" s="432" t="s">
        <v>1081</v>
      </c>
      <c r="H228" s="432" t="s">
        <v>1082</v>
      </c>
      <c r="I228" s="434">
        <v>55.659999999999989</v>
      </c>
      <c r="J228" s="434">
        <v>5</v>
      </c>
      <c r="K228" s="435">
        <v>278.29999999999995</v>
      </c>
    </row>
    <row r="229" spans="1:11" ht="14.4" customHeight="1" x14ac:dyDescent="0.3">
      <c r="A229" s="430" t="s">
        <v>432</v>
      </c>
      <c r="B229" s="431" t="s">
        <v>433</v>
      </c>
      <c r="C229" s="432" t="s">
        <v>437</v>
      </c>
      <c r="D229" s="433" t="s">
        <v>595</v>
      </c>
      <c r="E229" s="432" t="s">
        <v>1483</v>
      </c>
      <c r="F229" s="433" t="s">
        <v>1484</v>
      </c>
      <c r="G229" s="432" t="s">
        <v>1083</v>
      </c>
      <c r="H229" s="432" t="s">
        <v>1084</v>
      </c>
      <c r="I229" s="434">
        <v>10890</v>
      </c>
      <c r="J229" s="434">
        <v>11</v>
      </c>
      <c r="K229" s="435">
        <v>119790</v>
      </c>
    </row>
    <row r="230" spans="1:11" ht="14.4" customHeight="1" x14ac:dyDescent="0.3">
      <c r="A230" s="430" t="s">
        <v>432</v>
      </c>
      <c r="B230" s="431" t="s">
        <v>433</v>
      </c>
      <c r="C230" s="432" t="s">
        <v>437</v>
      </c>
      <c r="D230" s="433" t="s">
        <v>595</v>
      </c>
      <c r="E230" s="432" t="s">
        <v>1483</v>
      </c>
      <c r="F230" s="433" t="s">
        <v>1484</v>
      </c>
      <c r="G230" s="432" t="s">
        <v>1085</v>
      </c>
      <c r="H230" s="432" t="s">
        <v>1086</v>
      </c>
      <c r="I230" s="434">
        <v>3414.62</v>
      </c>
      <c r="J230" s="434">
        <v>5</v>
      </c>
      <c r="K230" s="435">
        <v>17073.099999999999</v>
      </c>
    </row>
    <row r="231" spans="1:11" ht="14.4" customHeight="1" x14ac:dyDescent="0.3">
      <c r="A231" s="430" t="s">
        <v>432</v>
      </c>
      <c r="B231" s="431" t="s">
        <v>433</v>
      </c>
      <c r="C231" s="432" t="s">
        <v>437</v>
      </c>
      <c r="D231" s="433" t="s">
        <v>595</v>
      </c>
      <c r="E231" s="432" t="s">
        <v>1483</v>
      </c>
      <c r="F231" s="433" t="s">
        <v>1484</v>
      </c>
      <c r="G231" s="432" t="s">
        <v>1087</v>
      </c>
      <c r="H231" s="432" t="s">
        <v>1088</v>
      </c>
      <c r="I231" s="434">
        <v>9110.0899999999983</v>
      </c>
      <c r="J231" s="434">
        <v>6</v>
      </c>
      <c r="K231" s="435">
        <v>54660.539999999994</v>
      </c>
    </row>
    <row r="232" spans="1:11" ht="14.4" customHeight="1" x14ac:dyDescent="0.3">
      <c r="A232" s="430" t="s">
        <v>432</v>
      </c>
      <c r="B232" s="431" t="s">
        <v>433</v>
      </c>
      <c r="C232" s="432" t="s">
        <v>437</v>
      </c>
      <c r="D232" s="433" t="s">
        <v>595</v>
      </c>
      <c r="E232" s="432" t="s">
        <v>1483</v>
      </c>
      <c r="F232" s="433" t="s">
        <v>1484</v>
      </c>
      <c r="G232" s="432" t="s">
        <v>1089</v>
      </c>
      <c r="H232" s="432" t="s">
        <v>1090</v>
      </c>
      <c r="I232" s="434">
        <v>199.64999999999998</v>
      </c>
      <c r="J232" s="434">
        <v>2</v>
      </c>
      <c r="K232" s="435">
        <v>399.29999999999995</v>
      </c>
    </row>
    <row r="233" spans="1:11" ht="14.4" customHeight="1" x14ac:dyDescent="0.3">
      <c r="A233" s="430" t="s">
        <v>432</v>
      </c>
      <c r="B233" s="431" t="s">
        <v>433</v>
      </c>
      <c r="C233" s="432" t="s">
        <v>437</v>
      </c>
      <c r="D233" s="433" t="s">
        <v>595</v>
      </c>
      <c r="E233" s="432" t="s">
        <v>1483</v>
      </c>
      <c r="F233" s="433" t="s">
        <v>1484</v>
      </c>
      <c r="G233" s="432" t="s">
        <v>1091</v>
      </c>
      <c r="H233" s="432" t="s">
        <v>1092</v>
      </c>
      <c r="I233" s="434">
        <v>117.69818181818182</v>
      </c>
      <c r="J233" s="434">
        <v>42</v>
      </c>
      <c r="K233" s="435">
        <v>5038.04</v>
      </c>
    </row>
    <row r="234" spans="1:11" ht="14.4" customHeight="1" x14ac:dyDescent="0.3">
      <c r="A234" s="430" t="s">
        <v>432</v>
      </c>
      <c r="B234" s="431" t="s">
        <v>433</v>
      </c>
      <c r="C234" s="432" t="s">
        <v>437</v>
      </c>
      <c r="D234" s="433" t="s">
        <v>595</v>
      </c>
      <c r="E234" s="432" t="s">
        <v>1483</v>
      </c>
      <c r="F234" s="433" t="s">
        <v>1484</v>
      </c>
      <c r="G234" s="432" t="s">
        <v>1093</v>
      </c>
      <c r="H234" s="432" t="s">
        <v>1094</v>
      </c>
      <c r="I234" s="434">
        <v>5376.4333333333334</v>
      </c>
      <c r="J234" s="434">
        <v>3</v>
      </c>
      <c r="K234" s="435">
        <v>16129.3</v>
      </c>
    </row>
    <row r="235" spans="1:11" ht="14.4" customHeight="1" x14ac:dyDescent="0.3">
      <c r="A235" s="430" t="s">
        <v>432</v>
      </c>
      <c r="B235" s="431" t="s">
        <v>433</v>
      </c>
      <c r="C235" s="432" t="s">
        <v>437</v>
      </c>
      <c r="D235" s="433" t="s">
        <v>595</v>
      </c>
      <c r="E235" s="432" t="s">
        <v>1483</v>
      </c>
      <c r="F235" s="433" t="s">
        <v>1484</v>
      </c>
      <c r="G235" s="432" t="s">
        <v>1095</v>
      </c>
      <c r="H235" s="432" t="s">
        <v>1096</v>
      </c>
      <c r="I235" s="434">
        <v>20.09</v>
      </c>
      <c r="J235" s="434">
        <v>310</v>
      </c>
      <c r="K235" s="435">
        <v>6226.66</v>
      </c>
    </row>
    <row r="236" spans="1:11" ht="14.4" customHeight="1" x14ac:dyDescent="0.3">
      <c r="A236" s="430" t="s">
        <v>432</v>
      </c>
      <c r="B236" s="431" t="s">
        <v>433</v>
      </c>
      <c r="C236" s="432" t="s">
        <v>437</v>
      </c>
      <c r="D236" s="433" t="s">
        <v>595</v>
      </c>
      <c r="E236" s="432" t="s">
        <v>1483</v>
      </c>
      <c r="F236" s="433" t="s">
        <v>1484</v>
      </c>
      <c r="G236" s="432" t="s">
        <v>1097</v>
      </c>
      <c r="H236" s="432" t="s">
        <v>1098</v>
      </c>
      <c r="I236" s="434">
        <v>5035.0166666666664</v>
      </c>
      <c r="J236" s="434">
        <v>3</v>
      </c>
      <c r="K236" s="435">
        <v>15105.05</v>
      </c>
    </row>
    <row r="237" spans="1:11" ht="14.4" customHeight="1" x14ac:dyDescent="0.3">
      <c r="A237" s="430" t="s">
        <v>432</v>
      </c>
      <c r="B237" s="431" t="s">
        <v>433</v>
      </c>
      <c r="C237" s="432" t="s">
        <v>437</v>
      </c>
      <c r="D237" s="433" t="s">
        <v>595</v>
      </c>
      <c r="E237" s="432" t="s">
        <v>1483</v>
      </c>
      <c r="F237" s="433" t="s">
        <v>1484</v>
      </c>
      <c r="G237" s="432" t="s">
        <v>1099</v>
      </c>
      <c r="H237" s="432" t="s">
        <v>1100</v>
      </c>
      <c r="I237" s="434">
        <v>45.35</v>
      </c>
      <c r="J237" s="434">
        <v>30</v>
      </c>
      <c r="K237" s="435">
        <v>1360.54</v>
      </c>
    </row>
    <row r="238" spans="1:11" ht="14.4" customHeight="1" x14ac:dyDescent="0.3">
      <c r="A238" s="430" t="s">
        <v>432</v>
      </c>
      <c r="B238" s="431" t="s">
        <v>433</v>
      </c>
      <c r="C238" s="432" t="s">
        <v>437</v>
      </c>
      <c r="D238" s="433" t="s">
        <v>595</v>
      </c>
      <c r="E238" s="432" t="s">
        <v>1483</v>
      </c>
      <c r="F238" s="433" t="s">
        <v>1484</v>
      </c>
      <c r="G238" s="432" t="s">
        <v>1101</v>
      </c>
      <c r="H238" s="432" t="s">
        <v>1102</v>
      </c>
      <c r="I238" s="434">
        <v>21.049999999999997</v>
      </c>
      <c r="J238" s="434">
        <v>3404</v>
      </c>
      <c r="K238" s="435">
        <v>71667.74000000002</v>
      </c>
    </row>
    <row r="239" spans="1:11" ht="14.4" customHeight="1" x14ac:dyDescent="0.3">
      <c r="A239" s="430" t="s">
        <v>432</v>
      </c>
      <c r="B239" s="431" t="s">
        <v>433</v>
      </c>
      <c r="C239" s="432" t="s">
        <v>437</v>
      </c>
      <c r="D239" s="433" t="s">
        <v>595</v>
      </c>
      <c r="E239" s="432" t="s">
        <v>1483</v>
      </c>
      <c r="F239" s="433" t="s">
        <v>1484</v>
      </c>
      <c r="G239" s="432" t="s">
        <v>1103</v>
      </c>
      <c r="H239" s="432" t="s">
        <v>1104</v>
      </c>
      <c r="I239" s="434">
        <v>9794</v>
      </c>
      <c r="J239" s="434">
        <v>1</v>
      </c>
      <c r="K239" s="435">
        <v>9794</v>
      </c>
    </row>
    <row r="240" spans="1:11" ht="14.4" customHeight="1" x14ac:dyDescent="0.3">
      <c r="A240" s="430" t="s">
        <v>432</v>
      </c>
      <c r="B240" s="431" t="s">
        <v>433</v>
      </c>
      <c r="C240" s="432" t="s">
        <v>437</v>
      </c>
      <c r="D240" s="433" t="s">
        <v>595</v>
      </c>
      <c r="E240" s="432" t="s">
        <v>1483</v>
      </c>
      <c r="F240" s="433" t="s">
        <v>1484</v>
      </c>
      <c r="G240" s="432" t="s">
        <v>1105</v>
      </c>
      <c r="H240" s="432" t="s">
        <v>1106</v>
      </c>
      <c r="I240" s="434">
        <v>2783</v>
      </c>
      <c r="J240" s="434">
        <v>5</v>
      </c>
      <c r="K240" s="435">
        <v>13915</v>
      </c>
    </row>
    <row r="241" spans="1:11" ht="14.4" customHeight="1" x14ac:dyDescent="0.3">
      <c r="A241" s="430" t="s">
        <v>432</v>
      </c>
      <c r="B241" s="431" t="s">
        <v>433</v>
      </c>
      <c r="C241" s="432" t="s">
        <v>437</v>
      </c>
      <c r="D241" s="433" t="s">
        <v>595</v>
      </c>
      <c r="E241" s="432" t="s">
        <v>1483</v>
      </c>
      <c r="F241" s="433" t="s">
        <v>1484</v>
      </c>
      <c r="G241" s="432" t="s">
        <v>1107</v>
      </c>
      <c r="H241" s="432" t="s">
        <v>1108</v>
      </c>
      <c r="I241" s="434">
        <v>8802.8599999999969</v>
      </c>
      <c r="J241" s="434">
        <v>14</v>
      </c>
      <c r="K241" s="435">
        <v>121779.23999999999</v>
      </c>
    </row>
    <row r="242" spans="1:11" ht="14.4" customHeight="1" x14ac:dyDescent="0.3">
      <c r="A242" s="430" t="s">
        <v>432</v>
      </c>
      <c r="B242" s="431" t="s">
        <v>433</v>
      </c>
      <c r="C242" s="432" t="s">
        <v>437</v>
      </c>
      <c r="D242" s="433" t="s">
        <v>595</v>
      </c>
      <c r="E242" s="432" t="s">
        <v>1483</v>
      </c>
      <c r="F242" s="433" t="s">
        <v>1484</v>
      </c>
      <c r="G242" s="432" t="s">
        <v>1109</v>
      </c>
      <c r="H242" s="432" t="s">
        <v>1110</v>
      </c>
      <c r="I242" s="434">
        <v>3372.9900000000002</v>
      </c>
      <c r="J242" s="434">
        <v>10</v>
      </c>
      <c r="K242" s="435">
        <v>33484.68</v>
      </c>
    </row>
    <row r="243" spans="1:11" ht="14.4" customHeight="1" x14ac:dyDescent="0.3">
      <c r="A243" s="430" t="s">
        <v>432</v>
      </c>
      <c r="B243" s="431" t="s">
        <v>433</v>
      </c>
      <c r="C243" s="432" t="s">
        <v>437</v>
      </c>
      <c r="D243" s="433" t="s">
        <v>595</v>
      </c>
      <c r="E243" s="432" t="s">
        <v>1483</v>
      </c>
      <c r="F243" s="433" t="s">
        <v>1484</v>
      </c>
      <c r="G243" s="432" t="s">
        <v>1111</v>
      </c>
      <c r="H243" s="432" t="s">
        <v>1112</v>
      </c>
      <c r="I243" s="434">
        <v>3346.86</v>
      </c>
      <c r="J243" s="434">
        <v>3</v>
      </c>
      <c r="K243" s="435">
        <v>10040.58</v>
      </c>
    </row>
    <row r="244" spans="1:11" ht="14.4" customHeight="1" x14ac:dyDescent="0.3">
      <c r="A244" s="430" t="s">
        <v>432</v>
      </c>
      <c r="B244" s="431" t="s">
        <v>433</v>
      </c>
      <c r="C244" s="432" t="s">
        <v>437</v>
      </c>
      <c r="D244" s="433" t="s">
        <v>595</v>
      </c>
      <c r="E244" s="432" t="s">
        <v>1483</v>
      </c>
      <c r="F244" s="433" t="s">
        <v>1484</v>
      </c>
      <c r="G244" s="432" t="s">
        <v>1113</v>
      </c>
      <c r="H244" s="432" t="s">
        <v>1114</v>
      </c>
      <c r="I244" s="434">
        <v>5001.8375000000005</v>
      </c>
      <c r="J244" s="434">
        <v>6</v>
      </c>
      <c r="K244" s="435">
        <v>30122.95</v>
      </c>
    </row>
    <row r="245" spans="1:11" ht="14.4" customHeight="1" x14ac:dyDescent="0.3">
      <c r="A245" s="430" t="s">
        <v>432</v>
      </c>
      <c r="B245" s="431" t="s">
        <v>433</v>
      </c>
      <c r="C245" s="432" t="s">
        <v>437</v>
      </c>
      <c r="D245" s="433" t="s">
        <v>595</v>
      </c>
      <c r="E245" s="432" t="s">
        <v>1483</v>
      </c>
      <c r="F245" s="433" t="s">
        <v>1484</v>
      </c>
      <c r="G245" s="432" t="s">
        <v>1115</v>
      </c>
      <c r="H245" s="432" t="s">
        <v>1116</v>
      </c>
      <c r="I245" s="434">
        <v>129.47</v>
      </c>
      <c r="J245" s="434">
        <v>3</v>
      </c>
      <c r="K245" s="435">
        <v>388.40999999999997</v>
      </c>
    </row>
    <row r="246" spans="1:11" ht="14.4" customHeight="1" x14ac:dyDescent="0.3">
      <c r="A246" s="430" t="s">
        <v>432</v>
      </c>
      <c r="B246" s="431" t="s">
        <v>433</v>
      </c>
      <c r="C246" s="432" t="s">
        <v>437</v>
      </c>
      <c r="D246" s="433" t="s">
        <v>595</v>
      </c>
      <c r="E246" s="432" t="s">
        <v>1483</v>
      </c>
      <c r="F246" s="433" t="s">
        <v>1484</v>
      </c>
      <c r="G246" s="432" t="s">
        <v>1117</v>
      </c>
      <c r="H246" s="432" t="s">
        <v>1118</v>
      </c>
      <c r="I246" s="434">
        <v>127.05</v>
      </c>
      <c r="J246" s="434">
        <v>8</v>
      </c>
      <c r="K246" s="435">
        <v>1016.4</v>
      </c>
    </row>
    <row r="247" spans="1:11" ht="14.4" customHeight="1" x14ac:dyDescent="0.3">
      <c r="A247" s="430" t="s">
        <v>432</v>
      </c>
      <c r="B247" s="431" t="s">
        <v>433</v>
      </c>
      <c r="C247" s="432" t="s">
        <v>437</v>
      </c>
      <c r="D247" s="433" t="s">
        <v>595</v>
      </c>
      <c r="E247" s="432" t="s">
        <v>1483</v>
      </c>
      <c r="F247" s="433" t="s">
        <v>1484</v>
      </c>
      <c r="G247" s="432" t="s">
        <v>1119</v>
      </c>
      <c r="H247" s="432" t="s">
        <v>1120</v>
      </c>
      <c r="I247" s="434">
        <v>3346.8599999999997</v>
      </c>
      <c r="J247" s="434">
        <v>39</v>
      </c>
      <c r="K247" s="435">
        <v>130527.54000000001</v>
      </c>
    </row>
    <row r="248" spans="1:11" ht="14.4" customHeight="1" x14ac:dyDescent="0.3">
      <c r="A248" s="430" t="s">
        <v>432</v>
      </c>
      <c r="B248" s="431" t="s">
        <v>433</v>
      </c>
      <c r="C248" s="432" t="s">
        <v>437</v>
      </c>
      <c r="D248" s="433" t="s">
        <v>595</v>
      </c>
      <c r="E248" s="432" t="s">
        <v>1483</v>
      </c>
      <c r="F248" s="433" t="s">
        <v>1484</v>
      </c>
      <c r="G248" s="432" t="s">
        <v>1121</v>
      </c>
      <c r="H248" s="432" t="s">
        <v>1122</v>
      </c>
      <c r="I248" s="434">
        <v>98.74</v>
      </c>
      <c r="J248" s="434">
        <v>4</v>
      </c>
      <c r="K248" s="435">
        <v>394.96</v>
      </c>
    </row>
    <row r="249" spans="1:11" ht="14.4" customHeight="1" x14ac:dyDescent="0.3">
      <c r="A249" s="430" t="s">
        <v>432</v>
      </c>
      <c r="B249" s="431" t="s">
        <v>433</v>
      </c>
      <c r="C249" s="432" t="s">
        <v>437</v>
      </c>
      <c r="D249" s="433" t="s">
        <v>595</v>
      </c>
      <c r="E249" s="432" t="s">
        <v>1483</v>
      </c>
      <c r="F249" s="433" t="s">
        <v>1484</v>
      </c>
      <c r="G249" s="432" t="s">
        <v>1123</v>
      </c>
      <c r="H249" s="432" t="s">
        <v>1124</v>
      </c>
      <c r="I249" s="434">
        <v>3414.62</v>
      </c>
      <c r="J249" s="434">
        <v>1</v>
      </c>
      <c r="K249" s="435">
        <v>3414.62</v>
      </c>
    </row>
    <row r="250" spans="1:11" ht="14.4" customHeight="1" x14ac:dyDescent="0.3">
      <c r="A250" s="430" t="s">
        <v>432</v>
      </c>
      <c r="B250" s="431" t="s">
        <v>433</v>
      </c>
      <c r="C250" s="432" t="s">
        <v>437</v>
      </c>
      <c r="D250" s="433" t="s">
        <v>595</v>
      </c>
      <c r="E250" s="432" t="s">
        <v>1483</v>
      </c>
      <c r="F250" s="433" t="s">
        <v>1484</v>
      </c>
      <c r="G250" s="432" t="s">
        <v>1125</v>
      </c>
      <c r="H250" s="432" t="s">
        <v>1126</v>
      </c>
      <c r="I250" s="434">
        <v>2829.561538461538</v>
      </c>
      <c r="J250" s="434">
        <v>56</v>
      </c>
      <c r="K250" s="435">
        <v>157921.57</v>
      </c>
    </row>
    <row r="251" spans="1:11" ht="14.4" customHeight="1" x14ac:dyDescent="0.3">
      <c r="A251" s="430" t="s">
        <v>432</v>
      </c>
      <c r="B251" s="431" t="s">
        <v>433</v>
      </c>
      <c r="C251" s="432" t="s">
        <v>437</v>
      </c>
      <c r="D251" s="433" t="s">
        <v>595</v>
      </c>
      <c r="E251" s="432" t="s">
        <v>1483</v>
      </c>
      <c r="F251" s="433" t="s">
        <v>1484</v>
      </c>
      <c r="G251" s="432" t="s">
        <v>1127</v>
      </c>
      <c r="H251" s="432" t="s">
        <v>1128</v>
      </c>
      <c r="I251" s="434">
        <v>5355.46</v>
      </c>
      <c r="J251" s="434">
        <v>18</v>
      </c>
      <c r="K251" s="435">
        <v>96398.28</v>
      </c>
    </row>
    <row r="252" spans="1:11" ht="14.4" customHeight="1" x14ac:dyDescent="0.3">
      <c r="A252" s="430" t="s">
        <v>432</v>
      </c>
      <c r="B252" s="431" t="s">
        <v>433</v>
      </c>
      <c r="C252" s="432" t="s">
        <v>437</v>
      </c>
      <c r="D252" s="433" t="s">
        <v>595</v>
      </c>
      <c r="E252" s="432" t="s">
        <v>1483</v>
      </c>
      <c r="F252" s="433" t="s">
        <v>1484</v>
      </c>
      <c r="G252" s="432" t="s">
        <v>1129</v>
      </c>
      <c r="H252" s="432" t="s">
        <v>1130</v>
      </c>
      <c r="I252" s="434">
        <v>3346.86</v>
      </c>
      <c r="J252" s="434">
        <v>2</v>
      </c>
      <c r="K252" s="435">
        <v>6693.72</v>
      </c>
    </row>
    <row r="253" spans="1:11" ht="14.4" customHeight="1" x14ac:dyDescent="0.3">
      <c r="A253" s="430" t="s">
        <v>432</v>
      </c>
      <c r="B253" s="431" t="s">
        <v>433</v>
      </c>
      <c r="C253" s="432" t="s">
        <v>437</v>
      </c>
      <c r="D253" s="433" t="s">
        <v>595</v>
      </c>
      <c r="E253" s="432" t="s">
        <v>1483</v>
      </c>
      <c r="F253" s="433" t="s">
        <v>1484</v>
      </c>
      <c r="G253" s="432" t="s">
        <v>1131</v>
      </c>
      <c r="H253" s="432" t="s">
        <v>1132</v>
      </c>
      <c r="I253" s="434">
        <v>208.22333333333333</v>
      </c>
      <c r="J253" s="434">
        <v>2002</v>
      </c>
      <c r="K253" s="435">
        <v>1248.76</v>
      </c>
    </row>
    <row r="254" spans="1:11" ht="14.4" customHeight="1" x14ac:dyDescent="0.3">
      <c r="A254" s="430" t="s">
        <v>432</v>
      </c>
      <c r="B254" s="431" t="s">
        <v>433</v>
      </c>
      <c r="C254" s="432" t="s">
        <v>437</v>
      </c>
      <c r="D254" s="433" t="s">
        <v>595</v>
      </c>
      <c r="E254" s="432" t="s">
        <v>1483</v>
      </c>
      <c r="F254" s="433" t="s">
        <v>1484</v>
      </c>
      <c r="G254" s="432" t="s">
        <v>1133</v>
      </c>
      <c r="H254" s="432" t="s">
        <v>1134</v>
      </c>
      <c r="I254" s="434">
        <v>71.754999999999995</v>
      </c>
      <c r="J254" s="434">
        <v>2</v>
      </c>
      <c r="K254" s="435">
        <v>143.51</v>
      </c>
    </row>
    <row r="255" spans="1:11" ht="14.4" customHeight="1" x14ac:dyDescent="0.3">
      <c r="A255" s="430" t="s">
        <v>432</v>
      </c>
      <c r="B255" s="431" t="s">
        <v>433</v>
      </c>
      <c r="C255" s="432" t="s">
        <v>437</v>
      </c>
      <c r="D255" s="433" t="s">
        <v>595</v>
      </c>
      <c r="E255" s="432" t="s">
        <v>1483</v>
      </c>
      <c r="F255" s="433" t="s">
        <v>1484</v>
      </c>
      <c r="G255" s="432" t="s">
        <v>1135</v>
      </c>
      <c r="H255" s="432" t="s">
        <v>1136</v>
      </c>
      <c r="I255" s="434">
        <v>1833.15</v>
      </c>
      <c r="J255" s="434">
        <v>2</v>
      </c>
      <c r="K255" s="435">
        <v>3666.3</v>
      </c>
    </row>
    <row r="256" spans="1:11" ht="14.4" customHeight="1" x14ac:dyDescent="0.3">
      <c r="A256" s="430" t="s">
        <v>432</v>
      </c>
      <c r="B256" s="431" t="s">
        <v>433</v>
      </c>
      <c r="C256" s="432" t="s">
        <v>437</v>
      </c>
      <c r="D256" s="433" t="s">
        <v>595</v>
      </c>
      <c r="E256" s="432" t="s">
        <v>1483</v>
      </c>
      <c r="F256" s="433" t="s">
        <v>1484</v>
      </c>
      <c r="G256" s="432" t="s">
        <v>1137</v>
      </c>
      <c r="H256" s="432" t="s">
        <v>1138</v>
      </c>
      <c r="I256" s="434">
        <v>274.68</v>
      </c>
      <c r="J256" s="434">
        <v>10</v>
      </c>
      <c r="K256" s="435">
        <v>2746.81</v>
      </c>
    </row>
    <row r="257" spans="1:11" ht="14.4" customHeight="1" x14ac:dyDescent="0.3">
      <c r="A257" s="430" t="s">
        <v>432</v>
      </c>
      <c r="B257" s="431" t="s">
        <v>433</v>
      </c>
      <c r="C257" s="432" t="s">
        <v>437</v>
      </c>
      <c r="D257" s="433" t="s">
        <v>595</v>
      </c>
      <c r="E257" s="432" t="s">
        <v>1483</v>
      </c>
      <c r="F257" s="433" t="s">
        <v>1484</v>
      </c>
      <c r="G257" s="432" t="s">
        <v>1139</v>
      </c>
      <c r="H257" s="432" t="s">
        <v>1140</v>
      </c>
      <c r="I257" s="434">
        <v>133.90666666666667</v>
      </c>
      <c r="J257" s="434">
        <v>10</v>
      </c>
      <c r="K257" s="435">
        <v>1373.35</v>
      </c>
    </row>
    <row r="258" spans="1:11" ht="14.4" customHeight="1" x14ac:dyDescent="0.3">
      <c r="A258" s="430" t="s">
        <v>432</v>
      </c>
      <c r="B258" s="431" t="s">
        <v>433</v>
      </c>
      <c r="C258" s="432" t="s">
        <v>437</v>
      </c>
      <c r="D258" s="433" t="s">
        <v>595</v>
      </c>
      <c r="E258" s="432" t="s">
        <v>1483</v>
      </c>
      <c r="F258" s="433" t="s">
        <v>1484</v>
      </c>
      <c r="G258" s="432" t="s">
        <v>1141</v>
      </c>
      <c r="H258" s="432" t="s">
        <v>1142</v>
      </c>
      <c r="I258" s="434">
        <v>5009.3999999999996</v>
      </c>
      <c r="J258" s="434">
        <v>5</v>
      </c>
      <c r="K258" s="435">
        <v>25047</v>
      </c>
    </row>
    <row r="259" spans="1:11" ht="14.4" customHeight="1" x14ac:dyDescent="0.3">
      <c r="A259" s="430" t="s">
        <v>432</v>
      </c>
      <c r="B259" s="431" t="s">
        <v>433</v>
      </c>
      <c r="C259" s="432" t="s">
        <v>437</v>
      </c>
      <c r="D259" s="433" t="s">
        <v>595</v>
      </c>
      <c r="E259" s="432" t="s">
        <v>1483</v>
      </c>
      <c r="F259" s="433" t="s">
        <v>1484</v>
      </c>
      <c r="G259" s="432" t="s">
        <v>1143</v>
      </c>
      <c r="H259" s="432" t="s">
        <v>1144</v>
      </c>
      <c r="I259" s="434">
        <v>4235</v>
      </c>
      <c r="J259" s="434">
        <v>0</v>
      </c>
      <c r="K259" s="435">
        <v>0</v>
      </c>
    </row>
    <row r="260" spans="1:11" ht="14.4" customHeight="1" x14ac:dyDescent="0.3">
      <c r="A260" s="430" t="s">
        <v>432</v>
      </c>
      <c r="B260" s="431" t="s">
        <v>433</v>
      </c>
      <c r="C260" s="432" t="s">
        <v>437</v>
      </c>
      <c r="D260" s="433" t="s">
        <v>595</v>
      </c>
      <c r="E260" s="432" t="s">
        <v>1483</v>
      </c>
      <c r="F260" s="433" t="s">
        <v>1484</v>
      </c>
      <c r="G260" s="432" t="s">
        <v>1145</v>
      </c>
      <c r="H260" s="432" t="s">
        <v>1146</v>
      </c>
      <c r="I260" s="434">
        <v>9114</v>
      </c>
      <c r="J260" s="434">
        <v>3</v>
      </c>
      <c r="K260" s="435">
        <v>27342</v>
      </c>
    </row>
    <row r="261" spans="1:11" ht="14.4" customHeight="1" x14ac:dyDescent="0.3">
      <c r="A261" s="430" t="s">
        <v>432</v>
      </c>
      <c r="B261" s="431" t="s">
        <v>433</v>
      </c>
      <c r="C261" s="432" t="s">
        <v>437</v>
      </c>
      <c r="D261" s="433" t="s">
        <v>595</v>
      </c>
      <c r="E261" s="432" t="s">
        <v>1483</v>
      </c>
      <c r="F261" s="433" t="s">
        <v>1484</v>
      </c>
      <c r="G261" s="432" t="s">
        <v>1147</v>
      </c>
      <c r="H261" s="432" t="s">
        <v>1148</v>
      </c>
      <c r="I261" s="434">
        <v>3346.89</v>
      </c>
      <c r="J261" s="434">
        <v>3</v>
      </c>
      <c r="K261" s="435">
        <v>10040.67</v>
      </c>
    </row>
    <row r="262" spans="1:11" ht="14.4" customHeight="1" x14ac:dyDescent="0.3">
      <c r="A262" s="430" t="s">
        <v>432</v>
      </c>
      <c r="B262" s="431" t="s">
        <v>433</v>
      </c>
      <c r="C262" s="432" t="s">
        <v>437</v>
      </c>
      <c r="D262" s="433" t="s">
        <v>595</v>
      </c>
      <c r="E262" s="432" t="s">
        <v>1483</v>
      </c>
      <c r="F262" s="433" t="s">
        <v>1484</v>
      </c>
      <c r="G262" s="432" t="s">
        <v>1149</v>
      </c>
      <c r="H262" s="432" t="s">
        <v>1150</v>
      </c>
      <c r="I262" s="434">
        <v>150.04</v>
      </c>
      <c r="J262" s="434">
        <v>1</v>
      </c>
      <c r="K262" s="435">
        <v>150.04</v>
      </c>
    </row>
    <row r="263" spans="1:11" ht="14.4" customHeight="1" x14ac:dyDescent="0.3">
      <c r="A263" s="430" t="s">
        <v>432</v>
      </c>
      <c r="B263" s="431" t="s">
        <v>433</v>
      </c>
      <c r="C263" s="432" t="s">
        <v>437</v>
      </c>
      <c r="D263" s="433" t="s">
        <v>595</v>
      </c>
      <c r="E263" s="432" t="s">
        <v>1483</v>
      </c>
      <c r="F263" s="433" t="s">
        <v>1484</v>
      </c>
      <c r="G263" s="432" t="s">
        <v>1151</v>
      </c>
      <c r="H263" s="432" t="s">
        <v>1152</v>
      </c>
      <c r="I263" s="434">
        <v>3346.86</v>
      </c>
      <c r="J263" s="434">
        <v>1</v>
      </c>
      <c r="K263" s="435">
        <v>3346.86</v>
      </c>
    </row>
    <row r="264" spans="1:11" ht="14.4" customHeight="1" x14ac:dyDescent="0.3">
      <c r="A264" s="430" t="s">
        <v>432</v>
      </c>
      <c r="B264" s="431" t="s">
        <v>433</v>
      </c>
      <c r="C264" s="432" t="s">
        <v>437</v>
      </c>
      <c r="D264" s="433" t="s">
        <v>595</v>
      </c>
      <c r="E264" s="432" t="s">
        <v>1483</v>
      </c>
      <c r="F264" s="433" t="s">
        <v>1484</v>
      </c>
      <c r="G264" s="432" t="s">
        <v>1153</v>
      </c>
      <c r="H264" s="432" t="s">
        <v>1154</v>
      </c>
      <c r="I264" s="434">
        <v>3633.63</v>
      </c>
      <c r="J264" s="434">
        <v>2</v>
      </c>
      <c r="K264" s="435">
        <v>7267.26</v>
      </c>
    </row>
    <row r="265" spans="1:11" ht="14.4" customHeight="1" x14ac:dyDescent="0.3">
      <c r="A265" s="430" t="s">
        <v>432</v>
      </c>
      <c r="B265" s="431" t="s">
        <v>433</v>
      </c>
      <c r="C265" s="432" t="s">
        <v>437</v>
      </c>
      <c r="D265" s="433" t="s">
        <v>595</v>
      </c>
      <c r="E265" s="432" t="s">
        <v>1483</v>
      </c>
      <c r="F265" s="433" t="s">
        <v>1484</v>
      </c>
      <c r="G265" s="432" t="s">
        <v>1155</v>
      </c>
      <c r="H265" s="432" t="s">
        <v>1156</v>
      </c>
      <c r="I265" s="434">
        <v>510.61</v>
      </c>
      <c r="J265" s="434">
        <v>1</v>
      </c>
      <c r="K265" s="435">
        <v>510.61</v>
      </c>
    </row>
    <row r="266" spans="1:11" ht="14.4" customHeight="1" x14ac:dyDescent="0.3">
      <c r="A266" s="430" t="s">
        <v>432</v>
      </c>
      <c r="B266" s="431" t="s">
        <v>433</v>
      </c>
      <c r="C266" s="432" t="s">
        <v>437</v>
      </c>
      <c r="D266" s="433" t="s">
        <v>595</v>
      </c>
      <c r="E266" s="432" t="s">
        <v>1483</v>
      </c>
      <c r="F266" s="433" t="s">
        <v>1484</v>
      </c>
      <c r="G266" s="432" t="s">
        <v>1157</v>
      </c>
      <c r="H266" s="432" t="s">
        <v>1158</v>
      </c>
      <c r="I266" s="434">
        <v>260.14999999999998</v>
      </c>
      <c r="J266" s="434">
        <v>2</v>
      </c>
      <c r="K266" s="435">
        <v>520.29999999999995</v>
      </c>
    </row>
    <row r="267" spans="1:11" ht="14.4" customHeight="1" x14ac:dyDescent="0.3">
      <c r="A267" s="430" t="s">
        <v>432</v>
      </c>
      <c r="B267" s="431" t="s">
        <v>433</v>
      </c>
      <c r="C267" s="432" t="s">
        <v>437</v>
      </c>
      <c r="D267" s="433" t="s">
        <v>595</v>
      </c>
      <c r="E267" s="432" t="s">
        <v>1483</v>
      </c>
      <c r="F267" s="433" t="s">
        <v>1484</v>
      </c>
      <c r="G267" s="432" t="s">
        <v>1159</v>
      </c>
      <c r="H267" s="432" t="s">
        <v>1160</v>
      </c>
      <c r="I267" s="434">
        <v>510.61</v>
      </c>
      <c r="J267" s="434">
        <v>1</v>
      </c>
      <c r="K267" s="435">
        <v>510.61</v>
      </c>
    </row>
    <row r="268" spans="1:11" ht="14.4" customHeight="1" x14ac:dyDescent="0.3">
      <c r="A268" s="430" t="s">
        <v>432</v>
      </c>
      <c r="B268" s="431" t="s">
        <v>433</v>
      </c>
      <c r="C268" s="432" t="s">
        <v>437</v>
      </c>
      <c r="D268" s="433" t="s">
        <v>595</v>
      </c>
      <c r="E268" s="432" t="s">
        <v>1483</v>
      </c>
      <c r="F268" s="433" t="s">
        <v>1484</v>
      </c>
      <c r="G268" s="432" t="s">
        <v>1161</v>
      </c>
      <c r="H268" s="432" t="s">
        <v>1162</v>
      </c>
      <c r="I268" s="434">
        <v>953.48</v>
      </c>
      <c r="J268" s="434">
        <v>2</v>
      </c>
      <c r="K268" s="435">
        <v>1906.96</v>
      </c>
    </row>
    <row r="269" spans="1:11" ht="14.4" customHeight="1" x14ac:dyDescent="0.3">
      <c r="A269" s="430" t="s">
        <v>432</v>
      </c>
      <c r="B269" s="431" t="s">
        <v>433</v>
      </c>
      <c r="C269" s="432" t="s">
        <v>437</v>
      </c>
      <c r="D269" s="433" t="s">
        <v>595</v>
      </c>
      <c r="E269" s="432" t="s">
        <v>1483</v>
      </c>
      <c r="F269" s="433" t="s">
        <v>1484</v>
      </c>
      <c r="G269" s="432" t="s">
        <v>1163</v>
      </c>
      <c r="H269" s="432" t="s">
        <v>1164</v>
      </c>
      <c r="I269" s="434">
        <v>8.350000000000005</v>
      </c>
      <c r="J269" s="434">
        <v>28050</v>
      </c>
      <c r="K269" s="435">
        <v>234189.39000000004</v>
      </c>
    </row>
    <row r="270" spans="1:11" ht="14.4" customHeight="1" x14ac:dyDescent="0.3">
      <c r="A270" s="430" t="s">
        <v>432</v>
      </c>
      <c r="B270" s="431" t="s">
        <v>433</v>
      </c>
      <c r="C270" s="432" t="s">
        <v>437</v>
      </c>
      <c r="D270" s="433" t="s">
        <v>595</v>
      </c>
      <c r="E270" s="432" t="s">
        <v>1483</v>
      </c>
      <c r="F270" s="433" t="s">
        <v>1484</v>
      </c>
      <c r="G270" s="432" t="s">
        <v>1165</v>
      </c>
      <c r="H270" s="432" t="s">
        <v>1166</v>
      </c>
      <c r="I270" s="434">
        <v>765.93</v>
      </c>
      <c r="J270" s="434">
        <v>1</v>
      </c>
      <c r="K270" s="435">
        <v>765.93</v>
      </c>
    </row>
    <row r="271" spans="1:11" ht="14.4" customHeight="1" x14ac:dyDescent="0.3">
      <c r="A271" s="430" t="s">
        <v>432</v>
      </c>
      <c r="B271" s="431" t="s">
        <v>433</v>
      </c>
      <c r="C271" s="432" t="s">
        <v>437</v>
      </c>
      <c r="D271" s="433" t="s">
        <v>595</v>
      </c>
      <c r="E271" s="432" t="s">
        <v>1483</v>
      </c>
      <c r="F271" s="433" t="s">
        <v>1484</v>
      </c>
      <c r="G271" s="432" t="s">
        <v>1167</v>
      </c>
      <c r="H271" s="432" t="s">
        <v>1168</v>
      </c>
      <c r="I271" s="434">
        <v>274.67</v>
      </c>
      <c r="J271" s="434">
        <v>3</v>
      </c>
      <c r="K271" s="435">
        <v>824.01</v>
      </c>
    </row>
    <row r="272" spans="1:11" ht="14.4" customHeight="1" x14ac:dyDescent="0.3">
      <c r="A272" s="430" t="s">
        <v>432</v>
      </c>
      <c r="B272" s="431" t="s">
        <v>433</v>
      </c>
      <c r="C272" s="432" t="s">
        <v>437</v>
      </c>
      <c r="D272" s="433" t="s">
        <v>595</v>
      </c>
      <c r="E272" s="432" t="s">
        <v>1483</v>
      </c>
      <c r="F272" s="433" t="s">
        <v>1484</v>
      </c>
      <c r="G272" s="432" t="s">
        <v>1169</v>
      </c>
      <c r="H272" s="432" t="s">
        <v>1170</v>
      </c>
      <c r="I272" s="434">
        <v>274.67</v>
      </c>
      <c r="J272" s="434">
        <v>5</v>
      </c>
      <c r="K272" s="435">
        <v>1373.35</v>
      </c>
    </row>
    <row r="273" spans="1:11" ht="14.4" customHeight="1" x14ac:dyDescent="0.3">
      <c r="A273" s="430" t="s">
        <v>432</v>
      </c>
      <c r="B273" s="431" t="s">
        <v>433</v>
      </c>
      <c r="C273" s="432" t="s">
        <v>437</v>
      </c>
      <c r="D273" s="433" t="s">
        <v>595</v>
      </c>
      <c r="E273" s="432" t="s">
        <v>1483</v>
      </c>
      <c r="F273" s="433" t="s">
        <v>1484</v>
      </c>
      <c r="G273" s="432" t="s">
        <v>1171</v>
      </c>
      <c r="H273" s="432" t="s">
        <v>1172</v>
      </c>
      <c r="I273" s="434">
        <v>4118.8850000000002</v>
      </c>
      <c r="J273" s="434">
        <v>4</v>
      </c>
      <c r="K273" s="435">
        <v>16475.54</v>
      </c>
    </row>
    <row r="274" spans="1:11" ht="14.4" customHeight="1" x14ac:dyDescent="0.3">
      <c r="A274" s="430" t="s">
        <v>432</v>
      </c>
      <c r="B274" s="431" t="s">
        <v>433</v>
      </c>
      <c r="C274" s="432" t="s">
        <v>437</v>
      </c>
      <c r="D274" s="433" t="s">
        <v>595</v>
      </c>
      <c r="E274" s="432" t="s">
        <v>1483</v>
      </c>
      <c r="F274" s="433" t="s">
        <v>1484</v>
      </c>
      <c r="G274" s="432" t="s">
        <v>1173</v>
      </c>
      <c r="H274" s="432" t="s">
        <v>1174</v>
      </c>
      <c r="I274" s="434">
        <v>3346.86</v>
      </c>
      <c r="J274" s="434">
        <v>3</v>
      </c>
      <c r="K274" s="435">
        <v>10040.58</v>
      </c>
    </row>
    <row r="275" spans="1:11" ht="14.4" customHeight="1" x14ac:dyDescent="0.3">
      <c r="A275" s="430" t="s">
        <v>432</v>
      </c>
      <c r="B275" s="431" t="s">
        <v>433</v>
      </c>
      <c r="C275" s="432" t="s">
        <v>437</v>
      </c>
      <c r="D275" s="433" t="s">
        <v>595</v>
      </c>
      <c r="E275" s="432" t="s">
        <v>1483</v>
      </c>
      <c r="F275" s="433" t="s">
        <v>1484</v>
      </c>
      <c r="G275" s="432" t="s">
        <v>1175</v>
      </c>
      <c r="H275" s="432" t="s">
        <v>1176</v>
      </c>
      <c r="I275" s="434">
        <v>5671.27</v>
      </c>
      <c r="J275" s="434">
        <v>2</v>
      </c>
      <c r="K275" s="435">
        <v>11342.54</v>
      </c>
    </row>
    <row r="276" spans="1:11" ht="14.4" customHeight="1" x14ac:dyDescent="0.3">
      <c r="A276" s="430" t="s">
        <v>432</v>
      </c>
      <c r="B276" s="431" t="s">
        <v>433</v>
      </c>
      <c r="C276" s="432" t="s">
        <v>437</v>
      </c>
      <c r="D276" s="433" t="s">
        <v>595</v>
      </c>
      <c r="E276" s="432" t="s">
        <v>1483</v>
      </c>
      <c r="F276" s="433" t="s">
        <v>1484</v>
      </c>
      <c r="G276" s="432" t="s">
        <v>1177</v>
      </c>
      <c r="H276" s="432" t="s">
        <v>1178</v>
      </c>
      <c r="I276" s="434">
        <v>3414.62</v>
      </c>
      <c r="J276" s="434">
        <v>1</v>
      </c>
      <c r="K276" s="435">
        <v>3414.62</v>
      </c>
    </row>
    <row r="277" spans="1:11" ht="14.4" customHeight="1" x14ac:dyDescent="0.3">
      <c r="A277" s="430" t="s">
        <v>432</v>
      </c>
      <c r="B277" s="431" t="s">
        <v>433</v>
      </c>
      <c r="C277" s="432" t="s">
        <v>437</v>
      </c>
      <c r="D277" s="433" t="s">
        <v>595</v>
      </c>
      <c r="E277" s="432" t="s">
        <v>1483</v>
      </c>
      <c r="F277" s="433" t="s">
        <v>1484</v>
      </c>
      <c r="G277" s="432" t="s">
        <v>1179</v>
      </c>
      <c r="H277" s="432" t="s">
        <v>1180</v>
      </c>
      <c r="I277" s="434">
        <v>3259.74</v>
      </c>
      <c r="J277" s="434">
        <v>1</v>
      </c>
      <c r="K277" s="435">
        <v>3259.74</v>
      </c>
    </row>
    <row r="278" spans="1:11" ht="14.4" customHeight="1" x14ac:dyDescent="0.3">
      <c r="A278" s="430" t="s">
        <v>432</v>
      </c>
      <c r="B278" s="431" t="s">
        <v>433</v>
      </c>
      <c r="C278" s="432" t="s">
        <v>437</v>
      </c>
      <c r="D278" s="433" t="s">
        <v>595</v>
      </c>
      <c r="E278" s="432" t="s">
        <v>1483</v>
      </c>
      <c r="F278" s="433" t="s">
        <v>1484</v>
      </c>
      <c r="G278" s="432" t="s">
        <v>1181</v>
      </c>
      <c r="H278" s="432" t="s">
        <v>1182</v>
      </c>
      <c r="I278" s="434">
        <v>12100</v>
      </c>
      <c r="J278" s="434">
        <v>7</v>
      </c>
      <c r="K278" s="435">
        <v>84700</v>
      </c>
    </row>
    <row r="279" spans="1:11" ht="14.4" customHeight="1" x14ac:dyDescent="0.3">
      <c r="A279" s="430" t="s">
        <v>432</v>
      </c>
      <c r="B279" s="431" t="s">
        <v>433</v>
      </c>
      <c r="C279" s="432" t="s">
        <v>437</v>
      </c>
      <c r="D279" s="433" t="s">
        <v>595</v>
      </c>
      <c r="E279" s="432" t="s">
        <v>1483</v>
      </c>
      <c r="F279" s="433" t="s">
        <v>1484</v>
      </c>
      <c r="G279" s="432" t="s">
        <v>1183</v>
      </c>
      <c r="H279" s="432" t="s">
        <v>1184</v>
      </c>
      <c r="I279" s="434">
        <v>2061.5</v>
      </c>
      <c r="J279" s="434">
        <v>1</v>
      </c>
      <c r="K279" s="435">
        <v>2061.5</v>
      </c>
    </row>
    <row r="280" spans="1:11" ht="14.4" customHeight="1" x14ac:dyDescent="0.3">
      <c r="A280" s="430" t="s">
        <v>432</v>
      </c>
      <c r="B280" s="431" t="s">
        <v>433</v>
      </c>
      <c r="C280" s="432" t="s">
        <v>437</v>
      </c>
      <c r="D280" s="433" t="s">
        <v>595</v>
      </c>
      <c r="E280" s="432" t="s">
        <v>1483</v>
      </c>
      <c r="F280" s="433" t="s">
        <v>1484</v>
      </c>
      <c r="G280" s="432" t="s">
        <v>1185</v>
      </c>
      <c r="H280" s="432" t="s">
        <v>1186</v>
      </c>
      <c r="I280" s="434">
        <v>2377.1</v>
      </c>
      <c r="J280" s="434">
        <v>1</v>
      </c>
      <c r="K280" s="435">
        <v>2377.1</v>
      </c>
    </row>
    <row r="281" spans="1:11" ht="14.4" customHeight="1" x14ac:dyDescent="0.3">
      <c r="A281" s="430" t="s">
        <v>432</v>
      </c>
      <c r="B281" s="431" t="s">
        <v>433</v>
      </c>
      <c r="C281" s="432" t="s">
        <v>437</v>
      </c>
      <c r="D281" s="433" t="s">
        <v>595</v>
      </c>
      <c r="E281" s="432" t="s">
        <v>1483</v>
      </c>
      <c r="F281" s="433" t="s">
        <v>1484</v>
      </c>
      <c r="G281" s="432" t="s">
        <v>1187</v>
      </c>
      <c r="H281" s="432" t="s">
        <v>1188</v>
      </c>
      <c r="I281" s="434">
        <v>102.61</v>
      </c>
      <c r="J281" s="434">
        <v>1</v>
      </c>
      <c r="K281" s="435">
        <v>102.61</v>
      </c>
    </row>
    <row r="282" spans="1:11" ht="14.4" customHeight="1" x14ac:dyDescent="0.3">
      <c r="A282" s="430" t="s">
        <v>432</v>
      </c>
      <c r="B282" s="431" t="s">
        <v>433</v>
      </c>
      <c r="C282" s="432" t="s">
        <v>437</v>
      </c>
      <c r="D282" s="433" t="s">
        <v>595</v>
      </c>
      <c r="E282" s="432" t="s">
        <v>1483</v>
      </c>
      <c r="F282" s="433" t="s">
        <v>1484</v>
      </c>
      <c r="G282" s="432" t="s">
        <v>1189</v>
      </c>
      <c r="H282" s="432" t="s">
        <v>1190</v>
      </c>
      <c r="I282" s="434">
        <v>1608.08</v>
      </c>
      <c r="J282" s="434">
        <v>1</v>
      </c>
      <c r="K282" s="435">
        <v>1608.08</v>
      </c>
    </row>
    <row r="283" spans="1:11" ht="14.4" customHeight="1" x14ac:dyDescent="0.3">
      <c r="A283" s="430" t="s">
        <v>432</v>
      </c>
      <c r="B283" s="431" t="s">
        <v>433</v>
      </c>
      <c r="C283" s="432" t="s">
        <v>437</v>
      </c>
      <c r="D283" s="433" t="s">
        <v>595</v>
      </c>
      <c r="E283" s="432" t="s">
        <v>1483</v>
      </c>
      <c r="F283" s="433" t="s">
        <v>1484</v>
      </c>
      <c r="G283" s="432" t="s">
        <v>1191</v>
      </c>
      <c r="H283" s="432" t="s">
        <v>1192</v>
      </c>
      <c r="I283" s="434">
        <v>984.94</v>
      </c>
      <c r="J283" s="434">
        <v>1</v>
      </c>
      <c r="K283" s="435">
        <v>984.94</v>
      </c>
    </row>
    <row r="284" spans="1:11" ht="14.4" customHeight="1" x14ac:dyDescent="0.3">
      <c r="A284" s="430" t="s">
        <v>432</v>
      </c>
      <c r="B284" s="431" t="s">
        <v>433</v>
      </c>
      <c r="C284" s="432" t="s">
        <v>437</v>
      </c>
      <c r="D284" s="433" t="s">
        <v>595</v>
      </c>
      <c r="E284" s="432" t="s">
        <v>1483</v>
      </c>
      <c r="F284" s="433" t="s">
        <v>1484</v>
      </c>
      <c r="G284" s="432" t="s">
        <v>1193</v>
      </c>
      <c r="H284" s="432" t="s">
        <v>1194</v>
      </c>
      <c r="I284" s="434">
        <v>16.46</v>
      </c>
      <c r="J284" s="434">
        <v>50</v>
      </c>
      <c r="K284" s="435">
        <v>822.8</v>
      </c>
    </row>
    <row r="285" spans="1:11" ht="14.4" customHeight="1" x14ac:dyDescent="0.3">
      <c r="A285" s="430" t="s">
        <v>432</v>
      </c>
      <c r="B285" s="431" t="s">
        <v>433</v>
      </c>
      <c r="C285" s="432" t="s">
        <v>437</v>
      </c>
      <c r="D285" s="433" t="s">
        <v>595</v>
      </c>
      <c r="E285" s="432" t="s">
        <v>1483</v>
      </c>
      <c r="F285" s="433" t="s">
        <v>1484</v>
      </c>
      <c r="G285" s="432" t="s">
        <v>1195</v>
      </c>
      <c r="H285" s="432" t="s">
        <v>1196</v>
      </c>
      <c r="I285" s="434">
        <v>984.93</v>
      </c>
      <c r="J285" s="434">
        <v>1</v>
      </c>
      <c r="K285" s="435">
        <v>984.93</v>
      </c>
    </row>
    <row r="286" spans="1:11" ht="14.4" customHeight="1" x14ac:dyDescent="0.3">
      <c r="A286" s="430" t="s">
        <v>432</v>
      </c>
      <c r="B286" s="431" t="s">
        <v>433</v>
      </c>
      <c r="C286" s="432" t="s">
        <v>437</v>
      </c>
      <c r="D286" s="433" t="s">
        <v>595</v>
      </c>
      <c r="E286" s="432" t="s">
        <v>1483</v>
      </c>
      <c r="F286" s="433" t="s">
        <v>1484</v>
      </c>
      <c r="G286" s="432" t="s">
        <v>1197</v>
      </c>
      <c r="H286" s="432" t="s">
        <v>1198</v>
      </c>
      <c r="I286" s="434">
        <v>984.94</v>
      </c>
      <c r="J286" s="434">
        <v>1</v>
      </c>
      <c r="K286" s="435">
        <v>984.94</v>
      </c>
    </row>
    <row r="287" spans="1:11" ht="14.4" customHeight="1" x14ac:dyDescent="0.3">
      <c r="A287" s="430" t="s">
        <v>432</v>
      </c>
      <c r="B287" s="431" t="s">
        <v>433</v>
      </c>
      <c r="C287" s="432" t="s">
        <v>437</v>
      </c>
      <c r="D287" s="433" t="s">
        <v>595</v>
      </c>
      <c r="E287" s="432" t="s">
        <v>1483</v>
      </c>
      <c r="F287" s="433" t="s">
        <v>1484</v>
      </c>
      <c r="G287" s="432" t="s">
        <v>1199</v>
      </c>
      <c r="H287" s="432" t="s">
        <v>1200</v>
      </c>
      <c r="I287" s="434">
        <v>698.17</v>
      </c>
      <c r="J287" s="434">
        <v>1</v>
      </c>
      <c r="K287" s="435">
        <v>698.17</v>
      </c>
    </row>
    <row r="288" spans="1:11" ht="14.4" customHeight="1" x14ac:dyDescent="0.3">
      <c r="A288" s="430" t="s">
        <v>432</v>
      </c>
      <c r="B288" s="431" t="s">
        <v>433</v>
      </c>
      <c r="C288" s="432" t="s">
        <v>437</v>
      </c>
      <c r="D288" s="433" t="s">
        <v>595</v>
      </c>
      <c r="E288" s="432" t="s">
        <v>1483</v>
      </c>
      <c r="F288" s="433" t="s">
        <v>1484</v>
      </c>
      <c r="G288" s="432" t="s">
        <v>1201</v>
      </c>
      <c r="H288" s="432" t="s">
        <v>1202</v>
      </c>
      <c r="I288" s="434">
        <v>8470</v>
      </c>
      <c r="J288" s="434">
        <v>1</v>
      </c>
      <c r="K288" s="435">
        <v>8470</v>
      </c>
    </row>
    <row r="289" spans="1:11" ht="14.4" customHeight="1" x14ac:dyDescent="0.3">
      <c r="A289" s="430" t="s">
        <v>432</v>
      </c>
      <c r="B289" s="431" t="s">
        <v>433</v>
      </c>
      <c r="C289" s="432" t="s">
        <v>437</v>
      </c>
      <c r="D289" s="433" t="s">
        <v>595</v>
      </c>
      <c r="E289" s="432" t="s">
        <v>1483</v>
      </c>
      <c r="F289" s="433" t="s">
        <v>1484</v>
      </c>
      <c r="G289" s="432" t="s">
        <v>1203</v>
      </c>
      <c r="H289" s="432" t="s">
        <v>1204</v>
      </c>
      <c r="I289" s="434">
        <v>1234.18</v>
      </c>
      <c r="J289" s="434">
        <v>1</v>
      </c>
      <c r="K289" s="435">
        <v>1234.18</v>
      </c>
    </row>
    <row r="290" spans="1:11" ht="14.4" customHeight="1" x14ac:dyDescent="0.3">
      <c r="A290" s="430" t="s">
        <v>432</v>
      </c>
      <c r="B290" s="431" t="s">
        <v>433</v>
      </c>
      <c r="C290" s="432" t="s">
        <v>437</v>
      </c>
      <c r="D290" s="433" t="s">
        <v>595</v>
      </c>
      <c r="E290" s="432" t="s">
        <v>1483</v>
      </c>
      <c r="F290" s="433" t="s">
        <v>1484</v>
      </c>
      <c r="G290" s="432" t="s">
        <v>1205</v>
      </c>
      <c r="H290" s="432" t="s">
        <v>1206</v>
      </c>
      <c r="I290" s="434">
        <v>2533.7399999999998</v>
      </c>
      <c r="J290" s="434">
        <v>2</v>
      </c>
      <c r="K290" s="435">
        <v>5067.4799999999996</v>
      </c>
    </row>
    <row r="291" spans="1:11" ht="14.4" customHeight="1" x14ac:dyDescent="0.3">
      <c r="A291" s="430" t="s">
        <v>432</v>
      </c>
      <c r="B291" s="431" t="s">
        <v>433</v>
      </c>
      <c r="C291" s="432" t="s">
        <v>437</v>
      </c>
      <c r="D291" s="433" t="s">
        <v>595</v>
      </c>
      <c r="E291" s="432" t="s">
        <v>1483</v>
      </c>
      <c r="F291" s="433" t="s">
        <v>1484</v>
      </c>
      <c r="G291" s="432" t="s">
        <v>1207</v>
      </c>
      <c r="H291" s="432" t="s">
        <v>1208</v>
      </c>
      <c r="I291" s="434">
        <v>984.93</v>
      </c>
      <c r="J291" s="434">
        <v>1</v>
      </c>
      <c r="K291" s="435">
        <v>984.93</v>
      </c>
    </row>
    <row r="292" spans="1:11" ht="14.4" customHeight="1" x14ac:dyDescent="0.3">
      <c r="A292" s="430" t="s">
        <v>432</v>
      </c>
      <c r="B292" s="431" t="s">
        <v>433</v>
      </c>
      <c r="C292" s="432" t="s">
        <v>437</v>
      </c>
      <c r="D292" s="433" t="s">
        <v>595</v>
      </c>
      <c r="E292" s="432" t="s">
        <v>1483</v>
      </c>
      <c r="F292" s="433" t="s">
        <v>1484</v>
      </c>
      <c r="G292" s="432" t="s">
        <v>1209</v>
      </c>
      <c r="H292" s="432" t="s">
        <v>1210</v>
      </c>
      <c r="I292" s="434">
        <v>984.93</v>
      </c>
      <c r="J292" s="434">
        <v>1</v>
      </c>
      <c r="K292" s="435">
        <v>984.93</v>
      </c>
    </row>
    <row r="293" spans="1:11" ht="14.4" customHeight="1" x14ac:dyDescent="0.3">
      <c r="A293" s="430" t="s">
        <v>432</v>
      </c>
      <c r="B293" s="431" t="s">
        <v>433</v>
      </c>
      <c r="C293" s="432" t="s">
        <v>437</v>
      </c>
      <c r="D293" s="433" t="s">
        <v>595</v>
      </c>
      <c r="E293" s="432" t="s">
        <v>1483</v>
      </c>
      <c r="F293" s="433" t="s">
        <v>1484</v>
      </c>
      <c r="G293" s="432" t="s">
        <v>1211</v>
      </c>
      <c r="H293" s="432" t="s">
        <v>1212</v>
      </c>
      <c r="I293" s="434">
        <v>1299.54</v>
      </c>
      <c r="J293" s="434">
        <v>1</v>
      </c>
      <c r="K293" s="435">
        <v>1299.54</v>
      </c>
    </row>
    <row r="294" spans="1:11" ht="14.4" customHeight="1" x14ac:dyDescent="0.3">
      <c r="A294" s="430" t="s">
        <v>432</v>
      </c>
      <c r="B294" s="431" t="s">
        <v>433</v>
      </c>
      <c r="C294" s="432" t="s">
        <v>437</v>
      </c>
      <c r="D294" s="433" t="s">
        <v>595</v>
      </c>
      <c r="E294" s="432" t="s">
        <v>1483</v>
      </c>
      <c r="F294" s="433" t="s">
        <v>1484</v>
      </c>
      <c r="G294" s="432" t="s">
        <v>1213</v>
      </c>
      <c r="H294" s="432" t="s">
        <v>1214</v>
      </c>
      <c r="I294" s="434">
        <v>4799.6911111111112</v>
      </c>
      <c r="J294" s="434">
        <v>12</v>
      </c>
      <c r="K294" s="435">
        <v>55902.23</v>
      </c>
    </row>
    <row r="295" spans="1:11" ht="14.4" customHeight="1" x14ac:dyDescent="0.3">
      <c r="A295" s="430" t="s">
        <v>432</v>
      </c>
      <c r="B295" s="431" t="s">
        <v>433</v>
      </c>
      <c r="C295" s="432" t="s">
        <v>437</v>
      </c>
      <c r="D295" s="433" t="s">
        <v>595</v>
      </c>
      <c r="E295" s="432" t="s">
        <v>1483</v>
      </c>
      <c r="F295" s="433" t="s">
        <v>1484</v>
      </c>
      <c r="G295" s="432" t="s">
        <v>1215</v>
      </c>
      <c r="H295" s="432" t="s">
        <v>1216</v>
      </c>
      <c r="I295" s="434">
        <v>1139.415</v>
      </c>
      <c r="J295" s="434">
        <v>4</v>
      </c>
      <c r="K295" s="435">
        <v>4622.2000000000007</v>
      </c>
    </row>
    <row r="296" spans="1:11" ht="14.4" customHeight="1" x14ac:dyDescent="0.3">
      <c r="A296" s="430" t="s">
        <v>432</v>
      </c>
      <c r="B296" s="431" t="s">
        <v>433</v>
      </c>
      <c r="C296" s="432" t="s">
        <v>437</v>
      </c>
      <c r="D296" s="433" t="s">
        <v>595</v>
      </c>
      <c r="E296" s="432" t="s">
        <v>1483</v>
      </c>
      <c r="F296" s="433" t="s">
        <v>1484</v>
      </c>
      <c r="G296" s="432" t="s">
        <v>1217</v>
      </c>
      <c r="H296" s="432" t="s">
        <v>1218</v>
      </c>
      <c r="I296" s="434">
        <v>2904</v>
      </c>
      <c r="J296" s="434">
        <v>1</v>
      </c>
      <c r="K296" s="435">
        <v>2904</v>
      </c>
    </row>
    <row r="297" spans="1:11" ht="14.4" customHeight="1" x14ac:dyDescent="0.3">
      <c r="A297" s="430" t="s">
        <v>432</v>
      </c>
      <c r="B297" s="431" t="s">
        <v>433</v>
      </c>
      <c r="C297" s="432" t="s">
        <v>437</v>
      </c>
      <c r="D297" s="433" t="s">
        <v>595</v>
      </c>
      <c r="E297" s="432" t="s">
        <v>1483</v>
      </c>
      <c r="F297" s="433" t="s">
        <v>1484</v>
      </c>
      <c r="G297" s="432" t="s">
        <v>1219</v>
      </c>
      <c r="H297" s="432" t="s">
        <v>1220</v>
      </c>
      <c r="I297" s="434">
        <v>1608.09</v>
      </c>
      <c r="J297" s="434">
        <v>1</v>
      </c>
      <c r="K297" s="435">
        <v>1608.09</v>
      </c>
    </row>
    <row r="298" spans="1:11" ht="14.4" customHeight="1" x14ac:dyDescent="0.3">
      <c r="A298" s="430" t="s">
        <v>432</v>
      </c>
      <c r="B298" s="431" t="s">
        <v>433</v>
      </c>
      <c r="C298" s="432" t="s">
        <v>437</v>
      </c>
      <c r="D298" s="433" t="s">
        <v>595</v>
      </c>
      <c r="E298" s="432" t="s">
        <v>1483</v>
      </c>
      <c r="F298" s="433" t="s">
        <v>1484</v>
      </c>
      <c r="G298" s="432" t="s">
        <v>1221</v>
      </c>
      <c r="H298" s="432" t="s">
        <v>1222</v>
      </c>
      <c r="I298" s="434">
        <v>3346.86</v>
      </c>
      <c r="J298" s="434">
        <v>3</v>
      </c>
      <c r="K298" s="435">
        <v>10040.58</v>
      </c>
    </row>
    <row r="299" spans="1:11" ht="14.4" customHeight="1" x14ac:dyDescent="0.3">
      <c r="A299" s="430" t="s">
        <v>432</v>
      </c>
      <c r="B299" s="431" t="s">
        <v>433</v>
      </c>
      <c r="C299" s="432" t="s">
        <v>437</v>
      </c>
      <c r="D299" s="433" t="s">
        <v>595</v>
      </c>
      <c r="E299" s="432" t="s">
        <v>1483</v>
      </c>
      <c r="F299" s="433" t="s">
        <v>1484</v>
      </c>
      <c r="G299" s="432" t="s">
        <v>1223</v>
      </c>
      <c r="H299" s="432" t="s">
        <v>1224</v>
      </c>
      <c r="I299" s="434">
        <v>29342.5</v>
      </c>
      <c r="J299" s="434">
        <v>3</v>
      </c>
      <c r="K299" s="435">
        <v>88027.5</v>
      </c>
    </row>
    <row r="300" spans="1:11" ht="14.4" customHeight="1" x14ac:dyDescent="0.3">
      <c r="A300" s="430" t="s">
        <v>432</v>
      </c>
      <c r="B300" s="431" t="s">
        <v>433</v>
      </c>
      <c r="C300" s="432" t="s">
        <v>437</v>
      </c>
      <c r="D300" s="433" t="s">
        <v>595</v>
      </c>
      <c r="E300" s="432" t="s">
        <v>1483</v>
      </c>
      <c r="F300" s="433" t="s">
        <v>1484</v>
      </c>
      <c r="G300" s="432" t="s">
        <v>1225</v>
      </c>
      <c r="H300" s="432" t="s">
        <v>1226</v>
      </c>
      <c r="I300" s="434">
        <v>274.68</v>
      </c>
      <c r="J300" s="434">
        <v>4</v>
      </c>
      <c r="K300" s="435">
        <v>1098.71</v>
      </c>
    </row>
    <row r="301" spans="1:11" ht="14.4" customHeight="1" x14ac:dyDescent="0.3">
      <c r="A301" s="430" t="s">
        <v>432</v>
      </c>
      <c r="B301" s="431" t="s">
        <v>433</v>
      </c>
      <c r="C301" s="432" t="s">
        <v>437</v>
      </c>
      <c r="D301" s="433" t="s">
        <v>595</v>
      </c>
      <c r="E301" s="432" t="s">
        <v>1483</v>
      </c>
      <c r="F301" s="433" t="s">
        <v>1484</v>
      </c>
      <c r="G301" s="432" t="s">
        <v>1227</v>
      </c>
      <c r="H301" s="432" t="s">
        <v>1228</v>
      </c>
      <c r="I301" s="434">
        <v>510.63499999999999</v>
      </c>
      <c r="J301" s="434">
        <v>2</v>
      </c>
      <c r="K301" s="435">
        <v>1021.27</v>
      </c>
    </row>
    <row r="302" spans="1:11" ht="14.4" customHeight="1" x14ac:dyDescent="0.3">
      <c r="A302" s="430" t="s">
        <v>432</v>
      </c>
      <c r="B302" s="431" t="s">
        <v>433</v>
      </c>
      <c r="C302" s="432" t="s">
        <v>437</v>
      </c>
      <c r="D302" s="433" t="s">
        <v>595</v>
      </c>
      <c r="E302" s="432" t="s">
        <v>1483</v>
      </c>
      <c r="F302" s="433" t="s">
        <v>1484</v>
      </c>
      <c r="G302" s="432" t="s">
        <v>1229</v>
      </c>
      <c r="H302" s="432" t="s">
        <v>1230</v>
      </c>
      <c r="I302" s="434">
        <v>274.67</v>
      </c>
      <c r="J302" s="434">
        <v>5</v>
      </c>
      <c r="K302" s="435">
        <v>1373.35</v>
      </c>
    </row>
    <row r="303" spans="1:11" ht="14.4" customHeight="1" x14ac:dyDescent="0.3">
      <c r="A303" s="430" t="s">
        <v>432</v>
      </c>
      <c r="B303" s="431" t="s">
        <v>433</v>
      </c>
      <c r="C303" s="432" t="s">
        <v>437</v>
      </c>
      <c r="D303" s="433" t="s">
        <v>595</v>
      </c>
      <c r="E303" s="432" t="s">
        <v>1483</v>
      </c>
      <c r="F303" s="433" t="s">
        <v>1484</v>
      </c>
      <c r="G303" s="432" t="s">
        <v>1231</v>
      </c>
      <c r="H303" s="432" t="s">
        <v>1232</v>
      </c>
      <c r="I303" s="434">
        <v>274.68</v>
      </c>
      <c r="J303" s="434">
        <v>20</v>
      </c>
      <c r="K303" s="435">
        <v>5493.59</v>
      </c>
    </row>
    <row r="304" spans="1:11" ht="14.4" customHeight="1" x14ac:dyDescent="0.3">
      <c r="A304" s="430" t="s">
        <v>432</v>
      </c>
      <c r="B304" s="431" t="s">
        <v>433</v>
      </c>
      <c r="C304" s="432" t="s">
        <v>437</v>
      </c>
      <c r="D304" s="433" t="s">
        <v>595</v>
      </c>
      <c r="E304" s="432" t="s">
        <v>1483</v>
      </c>
      <c r="F304" s="433" t="s">
        <v>1484</v>
      </c>
      <c r="G304" s="432" t="s">
        <v>1233</v>
      </c>
      <c r="H304" s="432" t="s">
        <v>1234</v>
      </c>
      <c r="I304" s="434">
        <v>510.62</v>
      </c>
      <c r="J304" s="434">
        <v>1</v>
      </c>
      <c r="K304" s="435">
        <v>510.62</v>
      </c>
    </row>
    <row r="305" spans="1:11" ht="14.4" customHeight="1" x14ac:dyDescent="0.3">
      <c r="A305" s="430" t="s">
        <v>432</v>
      </c>
      <c r="B305" s="431" t="s">
        <v>433</v>
      </c>
      <c r="C305" s="432" t="s">
        <v>437</v>
      </c>
      <c r="D305" s="433" t="s">
        <v>595</v>
      </c>
      <c r="E305" s="432" t="s">
        <v>1483</v>
      </c>
      <c r="F305" s="433" t="s">
        <v>1484</v>
      </c>
      <c r="G305" s="432" t="s">
        <v>1235</v>
      </c>
      <c r="H305" s="432" t="s">
        <v>1236</v>
      </c>
      <c r="I305" s="434">
        <v>1149.5</v>
      </c>
      <c r="J305" s="434">
        <v>11</v>
      </c>
      <c r="K305" s="435">
        <v>12644.5</v>
      </c>
    </row>
    <row r="306" spans="1:11" ht="14.4" customHeight="1" x14ac:dyDescent="0.3">
      <c r="A306" s="430" t="s">
        <v>432</v>
      </c>
      <c r="B306" s="431" t="s">
        <v>433</v>
      </c>
      <c r="C306" s="432" t="s">
        <v>437</v>
      </c>
      <c r="D306" s="433" t="s">
        <v>595</v>
      </c>
      <c r="E306" s="432" t="s">
        <v>1483</v>
      </c>
      <c r="F306" s="433" t="s">
        <v>1484</v>
      </c>
      <c r="G306" s="432" t="s">
        <v>1237</v>
      </c>
      <c r="H306" s="432" t="s">
        <v>1238</v>
      </c>
      <c r="I306" s="434">
        <v>16089.34</v>
      </c>
      <c r="J306" s="434">
        <v>7</v>
      </c>
      <c r="K306" s="435">
        <v>112625.38</v>
      </c>
    </row>
    <row r="307" spans="1:11" ht="14.4" customHeight="1" x14ac:dyDescent="0.3">
      <c r="A307" s="430" t="s">
        <v>432</v>
      </c>
      <c r="B307" s="431" t="s">
        <v>433</v>
      </c>
      <c r="C307" s="432" t="s">
        <v>437</v>
      </c>
      <c r="D307" s="433" t="s">
        <v>595</v>
      </c>
      <c r="E307" s="432" t="s">
        <v>1483</v>
      </c>
      <c r="F307" s="433" t="s">
        <v>1484</v>
      </c>
      <c r="G307" s="432" t="s">
        <v>1239</v>
      </c>
      <c r="H307" s="432" t="s">
        <v>1240</v>
      </c>
      <c r="I307" s="434">
        <v>274.67</v>
      </c>
      <c r="J307" s="434">
        <v>13</v>
      </c>
      <c r="K307" s="435">
        <v>3570.6800000000003</v>
      </c>
    </row>
    <row r="308" spans="1:11" ht="14.4" customHeight="1" x14ac:dyDescent="0.3">
      <c r="A308" s="430" t="s">
        <v>432</v>
      </c>
      <c r="B308" s="431" t="s">
        <v>433</v>
      </c>
      <c r="C308" s="432" t="s">
        <v>437</v>
      </c>
      <c r="D308" s="433" t="s">
        <v>595</v>
      </c>
      <c r="E308" s="432" t="s">
        <v>1483</v>
      </c>
      <c r="F308" s="433" t="s">
        <v>1484</v>
      </c>
      <c r="G308" s="432" t="s">
        <v>1241</v>
      </c>
      <c r="H308" s="432" t="s">
        <v>1242</v>
      </c>
      <c r="I308" s="434">
        <v>722.36500000000001</v>
      </c>
      <c r="J308" s="434">
        <v>2</v>
      </c>
      <c r="K308" s="435">
        <v>1444.73</v>
      </c>
    </row>
    <row r="309" spans="1:11" ht="14.4" customHeight="1" x14ac:dyDescent="0.3">
      <c r="A309" s="430" t="s">
        <v>432</v>
      </c>
      <c r="B309" s="431" t="s">
        <v>433</v>
      </c>
      <c r="C309" s="432" t="s">
        <v>437</v>
      </c>
      <c r="D309" s="433" t="s">
        <v>595</v>
      </c>
      <c r="E309" s="432" t="s">
        <v>1483</v>
      </c>
      <c r="F309" s="433" t="s">
        <v>1484</v>
      </c>
      <c r="G309" s="432" t="s">
        <v>1243</v>
      </c>
      <c r="H309" s="432" t="s">
        <v>1244</v>
      </c>
      <c r="I309" s="434">
        <v>119.79</v>
      </c>
      <c r="J309" s="434">
        <v>25</v>
      </c>
      <c r="K309" s="435">
        <v>2994.7400000000002</v>
      </c>
    </row>
    <row r="310" spans="1:11" ht="14.4" customHeight="1" x14ac:dyDescent="0.3">
      <c r="A310" s="430" t="s">
        <v>432</v>
      </c>
      <c r="B310" s="431" t="s">
        <v>433</v>
      </c>
      <c r="C310" s="432" t="s">
        <v>437</v>
      </c>
      <c r="D310" s="433" t="s">
        <v>595</v>
      </c>
      <c r="E310" s="432" t="s">
        <v>1483</v>
      </c>
      <c r="F310" s="433" t="s">
        <v>1484</v>
      </c>
      <c r="G310" s="432" t="s">
        <v>1245</v>
      </c>
      <c r="H310" s="432" t="s">
        <v>1246</v>
      </c>
      <c r="I310" s="434">
        <v>274.68</v>
      </c>
      <c r="J310" s="434">
        <v>5</v>
      </c>
      <c r="K310" s="435">
        <v>1373.4</v>
      </c>
    </row>
    <row r="311" spans="1:11" ht="14.4" customHeight="1" x14ac:dyDescent="0.3">
      <c r="A311" s="430" t="s">
        <v>432</v>
      </c>
      <c r="B311" s="431" t="s">
        <v>433</v>
      </c>
      <c r="C311" s="432" t="s">
        <v>437</v>
      </c>
      <c r="D311" s="433" t="s">
        <v>595</v>
      </c>
      <c r="E311" s="432" t="s">
        <v>1483</v>
      </c>
      <c r="F311" s="433" t="s">
        <v>1484</v>
      </c>
      <c r="G311" s="432" t="s">
        <v>1247</v>
      </c>
      <c r="H311" s="432" t="s">
        <v>1248</v>
      </c>
      <c r="I311" s="434">
        <v>611.04</v>
      </c>
      <c r="J311" s="434">
        <v>1</v>
      </c>
      <c r="K311" s="435">
        <v>611.04</v>
      </c>
    </row>
    <row r="312" spans="1:11" ht="14.4" customHeight="1" x14ac:dyDescent="0.3">
      <c r="A312" s="430" t="s">
        <v>432</v>
      </c>
      <c r="B312" s="431" t="s">
        <v>433</v>
      </c>
      <c r="C312" s="432" t="s">
        <v>437</v>
      </c>
      <c r="D312" s="433" t="s">
        <v>595</v>
      </c>
      <c r="E312" s="432" t="s">
        <v>1483</v>
      </c>
      <c r="F312" s="433" t="s">
        <v>1484</v>
      </c>
      <c r="G312" s="432" t="s">
        <v>1249</v>
      </c>
      <c r="H312" s="432" t="s">
        <v>1250</v>
      </c>
      <c r="I312" s="434">
        <v>2879.8</v>
      </c>
      <c r="J312" s="434">
        <v>4</v>
      </c>
      <c r="K312" s="435">
        <v>11519.2</v>
      </c>
    </row>
    <row r="313" spans="1:11" ht="14.4" customHeight="1" x14ac:dyDescent="0.3">
      <c r="A313" s="430" t="s">
        <v>432</v>
      </c>
      <c r="B313" s="431" t="s">
        <v>433</v>
      </c>
      <c r="C313" s="432" t="s">
        <v>437</v>
      </c>
      <c r="D313" s="433" t="s">
        <v>595</v>
      </c>
      <c r="E313" s="432" t="s">
        <v>1483</v>
      </c>
      <c r="F313" s="433" t="s">
        <v>1484</v>
      </c>
      <c r="G313" s="432" t="s">
        <v>1251</v>
      </c>
      <c r="H313" s="432" t="s">
        <v>1252</v>
      </c>
      <c r="I313" s="434">
        <v>17898.627499999999</v>
      </c>
      <c r="J313" s="434">
        <v>6</v>
      </c>
      <c r="K313" s="435">
        <v>108476.51</v>
      </c>
    </row>
    <row r="314" spans="1:11" ht="14.4" customHeight="1" x14ac:dyDescent="0.3">
      <c r="A314" s="430" t="s">
        <v>432</v>
      </c>
      <c r="B314" s="431" t="s">
        <v>433</v>
      </c>
      <c r="C314" s="432" t="s">
        <v>437</v>
      </c>
      <c r="D314" s="433" t="s">
        <v>595</v>
      </c>
      <c r="E314" s="432" t="s">
        <v>1483</v>
      </c>
      <c r="F314" s="433" t="s">
        <v>1484</v>
      </c>
      <c r="G314" s="432" t="s">
        <v>1253</v>
      </c>
      <c r="H314" s="432" t="s">
        <v>1254</v>
      </c>
      <c r="I314" s="434">
        <v>50336</v>
      </c>
      <c r="J314" s="434">
        <v>2</v>
      </c>
      <c r="K314" s="435">
        <v>100672</v>
      </c>
    </row>
    <row r="315" spans="1:11" ht="14.4" customHeight="1" x14ac:dyDescent="0.3">
      <c r="A315" s="430" t="s">
        <v>432</v>
      </c>
      <c r="B315" s="431" t="s">
        <v>433</v>
      </c>
      <c r="C315" s="432" t="s">
        <v>437</v>
      </c>
      <c r="D315" s="433" t="s">
        <v>595</v>
      </c>
      <c r="E315" s="432" t="s">
        <v>1483</v>
      </c>
      <c r="F315" s="433" t="s">
        <v>1484</v>
      </c>
      <c r="G315" s="432" t="s">
        <v>1255</v>
      </c>
      <c r="H315" s="432" t="s">
        <v>1256</v>
      </c>
      <c r="I315" s="434">
        <v>186.33</v>
      </c>
      <c r="J315" s="434">
        <v>1</v>
      </c>
      <c r="K315" s="435">
        <v>186.33</v>
      </c>
    </row>
    <row r="316" spans="1:11" ht="14.4" customHeight="1" x14ac:dyDescent="0.3">
      <c r="A316" s="430" t="s">
        <v>432</v>
      </c>
      <c r="B316" s="431" t="s">
        <v>433</v>
      </c>
      <c r="C316" s="432" t="s">
        <v>437</v>
      </c>
      <c r="D316" s="433" t="s">
        <v>595</v>
      </c>
      <c r="E316" s="432" t="s">
        <v>1483</v>
      </c>
      <c r="F316" s="433" t="s">
        <v>1484</v>
      </c>
      <c r="G316" s="432" t="s">
        <v>1257</v>
      </c>
      <c r="H316" s="432" t="s">
        <v>1258</v>
      </c>
      <c r="I316" s="434">
        <v>228.67</v>
      </c>
      <c r="J316" s="434">
        <v>1</v>
      </c>
      <c r="K316" s="435">
        <v>228.67</v>
      </c>
    </row>
    <row r="317" spans="1:11" ht="14.4" customHeight="1" x14ac:dyDescent="0.3">
      <c r="A317" s="430" t="s">
        <v>432</v>
      </c>
      <c r="B317" s="431" t="s">
        <v>433</v>
      </c>
      <c r="C317" s="432" t="s">
        <v>437</v>
      </c>
      <c r="D317" s="433" t="s">
        <v>595</v>
      </c>
      <c r="E317" s="432" t="s">
        <v>1483</v>
      </c>
      <c r="F317" s="433" t="s">
        <v>1484</v>
      </c>
      <c r="G317" s="432" t="s">
        <v>1259</v>
      </c>
      <c r="H317" s="432" t="s">
        <v>1260</v>
      </c>
      <c r="I317" s="434">
        <v>17514</v>
      </c>
      <c r="J317" s="434">
        <v>1</v>
      </c>
      <c r="K317" s="435">
        <v>17514</v>
      </c>
    </row>
    <row r="318" spans="1:11" ht="14.4" customHeight="1" x14ac:dyDescent="0.3">
      <c r="A318" s="430" t="s">
        <v>432</v>
      </c>
      <c r="B318" s="431" t="s">
        <v>433</v>
      </c>
      <c r="C318" s="432" t="s">
        <v>437</v>
      </c>
      <c r="D318" s="433" t="s">
        <v>595</v>
      </c>
      <c r="E318" s="432" t="s">
        <v>1483</v>
      </c>
      <c r="F318" s="433" t="s">
        <v>1484</v>
      </c>
      <c r="G318" s="432" t="s">
        <v>1261</v>
      </c>
      <c r="H318" s="432" t="s">
        <v>1262</v>
      </c>
      <c r="I318" s="434">
        <v>3414.71</v>
      </c>
      <c r="J318" s="434">
        <v>1</v>
      </c>
      <c r="K318" s="435">
        <v>3414.71</v>
      </c>
    </row>
    <row r="319" spans="1:11" ht="14.4" customHeight="1" x14ac:dyDescent="0.3">
      <c r="A319" s="430" t="s">
        <v>432</v>
      </c>
      <c r="B319" s="431" t="s">
        <v>433</v>
      </c>
      <c r="C319" s="432" t="s">
        <v>437</v>
      </c>
      <c r="D319" s="433" t="s">
        <v>595</v>
      </c>
      <c r="E319" s="432" t="s">
        <v>1483</v>
      </c>
      <c r="F319" s="433" t="s">
        <v>1484</v>
      </c>
      <c r="G319" s="432" t="s">
        <v>1263</v>
      </c>
      <c r="H319" s="432" t="s">
        <v>1264</v>
      </c>
      <c r="I319" s="434">
        <v>3414.71</v>
      </c>
      <c r="J319" s="434">
        <v>1</v>
      </c>
      <c r="K319" s="435">
        <v>3414.71</v>
      </c>
    </row>
    <row r="320" spans="1:11" ht="14.4" customHeight="1" x14ac:dyDescent="0.3">
      <c r="A320" s="430" t="s">
        <v>432</v>
      </c>
      <c r="B320" s="431" t="s">
        <v>433</v>
      </c>
      <c r="C320" s="432" t="s">
        <v>437</v>
      </c>
      <c r="D320" s="433" t="s">
        <v>595</v>
      </c>
      <c r="E320" s="432" t="s">
        <v>1483</v>
      </c>
      <c r="F320" s="433" t="s">
        <v>1484</v>
      </c>
      <c r="G320" s="432" t="s">
        <v>1265</v>
      </c>
      <c r="H320" s="432" t="s">
        <v>1266</v>
      </c>
      <c r="I320" s="434">
        <v>1694</v>
      </c>
      <c r="J320" s="434">
        <v>2</v>
      </c>
      <c r="K320" s="435">
        <v>3388</v>
      </c>
    </row>
    <row r="321" spans="1:11" ht="14.4" customHeight="1" x14ac:dyDescent="0.3">
      <c r="A321" s="430" t="s">
        <v>432</v>
      </c>
      <c r="B321" s="431" t="s">
        <v>433</v>
      </c>
      <c r="C321" s="432" t="s">
        <v>437</v>
      </c>
      <c r="D321" s="433" t="s">
        <v>595</v>
      </c>
      <c r="E321" s="432" t="s">
        <v>1483</v>
      </c>
      <c r="F321" s="433" t="s">
        <v>1484</v>
      </c>
      <c r="G321" s="432" t="s">
        <v>1267</v>
      </c>
      <c r="H321" s="432" t="s">
        <v>1268</v>
      </c>
      <c r="I321" s="434">
        <v>6796.27</v>
      </c>
      <c r="J321" s="434">
        <v>1</v>
      </c>
      <c r="K321" s="435">
        <v>6796.27</v>
      </c>
    </row>
    <row r="322" spans="1:11" ht="14.4" customHeight="1" x14ac:dyDescent="0.3">
      <c r="A322" s="430" t="s">
        <v>432</v>
      </c>
      <c r="B322" s="431" t="s">
        <v>433</v>
      </c>
      <c r="C322" s="432" t="s">
        <v>437</v>
      </c>
      <c r="D322" s="433" t="s">
        <v>595</v>
      </c>
      <c r="E322" s="432" t="s">
        <v>1483</v>
      </c>
      <c r="F322" s="433" t="s">
        <v>1484</v>
      </c>
      <c r="G322" s="432" t="s">
        <v>1269</v>
      </c>
      <c r="H322" s="432" t="s">
        <v>1270</v>
      </c>
      <c r="I322" s="434">
        <v>274.67</v>
      </c>
      <c r="J322" s="434">
        <v>5</v>
      </c>
      <c r="K322" s="435">
        <v>1373.3400000000001</v>
      </c>
    </row>
    <row r="323" spans="1:11" ht="14.4" customHeight="1" x14ac:dyDescent="0.3">
      <c r="A323" s="430" t="s">
        <v>432</v>
      </c>
      <c r="B323" s="431" t="s">
        <v>433</v>
      </c>
      <c r="C323" s="432" t="s">
        <v>437</v>
      </c>
      <c r="D323" s="433" t="s">
        <v>595</v>
      </c>
      <c r="E323" s="432" t="s">
        <v>1483</v>
      </c>
      <c r="F323" s="433" t="s">
        <v>1484</v>
      </c>
      <c r="G323" s="432" t="s">
        <v>1271</v>
      </c>
      <c r="H323" s="432" t="s">
        <v>1272</v>
      </c>
      <c r="I323" s="434">
        <v>9196</v>
      </c>
      <c r="J323" s="434">
        <v>2</v>
      </c>
      <c r="K323" s="435">
        <v>18392</v>
      </c>
    </row>
    <row r="324" spans="1:11" ht="14.4" customHeight="1" x14ac:dyDescent="0.3">
      <c r="A324" s="430" t="s">
        <v>432</v>
      </c>
      <c r="B324" s="431" t="s">
        <v>433</v>
      </c>
      <c r="C324" s="432" t="s">
        <v>437</v>
      </c>
      <c r="D324" s="433" t="s">
        <v>595</v>
      </c>
      <c r="E324" s="432" t="s">
        <v>1483</v>
      </c>
      <c r="F324" s="433" t="s">
        <v>1484</v>
      </c>
      <c r="G324" s="432" t="s">
        <v>1273</v>
      </c>
      <c r="H324" s="432" t="s">
        <v>1274</v>
      </c>
      <c r="I324" s="434">
        <v>3411.19</v>
      </c>
      <c r="J324" s="434">
        <v>1</v>
      </c>
      <c r="K324" s="435">
        <v>3411.19</v>
      </c>
    </row>
    <row r="325" spans="1:11" ht="14.4" customHeight="1" x14ac:dyDescent="0.3">
      <c r="A325" s="430" t="s">
        <v>432</v>
      </c>
      <c r="B325" s="431" t="s">
        <v>433</v>
      </c>
      <c r="C325" s="432" t="s">
        <v>437</v>
      </c>
      <c r="D325" s="433" t="s">
        <v>595</v>
      </c>
      <c r="E325" s="432" t="s">
        <v>1483</v>
      </c>
      <c r="F325" s="433" t="s">
        <v>1484</v>
      </c>
      <c r="G325" s="432" t="s">
        <v>1275</v>
      </c>
      <c r="H325" s="432" t="s">
        <v>1276</v>
      </c>
      <c r="I325" s="434">
        <v>3414.71</v>
      </c>
      <c r="J325" s="434">
        <v>1</v>
      </c>
      <c r="K325" s="435">
        <v>3414.71</v>
      </c>
    </row>
    <row r="326" spans="1:11" ht="14.4" customHeight="1" x14ac:dyDescent="0.3">
      <c r="A326" s="430" t="s">
        <v>432</v>
      </c>
      <c r="B326" s="431" t="s">
        <v>433</v>
      </c>
      <c r="C326" s="432" t="s">
        <v>437</v>
      </c>
      <c r="D326" s="433" t="s">
        <v>595</v>
      </c>
      <c r="E326" s="432" t="s">
        <v>1483</v>
      </c>
      <c r="F326" s="433" t="s">
        <v>1484</v>
      </c>
      <c r="G326" s="432" t="s">
        <v>1277</v>
      </c>
      <c r="H326" s="432" t="s">
        <v>1278</v>
      </c>
      <c r="I326" s="434">
        <v>5299.8</v>
      </c>
      <c r="J326" s="434">
        <v>2</v>
      </c>
      <c r="K326" s="435">
        <v>10599.6</v>
      </c>
    </row>
    <row r="327" spans="1:11" ht="14.4" customHeight="1" x14ac:dyDescent="0.3">
      <c r="A327" s="430" t="s">
        <v>432</v>
      </c>
      <c r="B327" s="431" t="s">
        <v>433</v>
      </c>
      <c r="C327" s="432" t="s">
        <v>437</v>
      </c>
      <c r="D327" s="433" t="s">
        <v>595</v>
      </c>
      <c r="E327" s="432" t="s">
        <v>1483</v>
      </c>
      <c r="F327" s="433" t="s">
        <v>1484</v>
      </c>
      <c r="G327" s="432" t="s">
        <v>1279</v>
      </c>
      <c r="H327" s="432" t="s">
        <v>1280</v>
      </c>
      <c r="I327" s="434">
        <v>8569.2199999999993</v>
      </c>
      <c r="J327" s="434">
        <v>2</v>
      </c>
      <c r="K327" s="435">
        <v>17138.439999999999</v>
      </c>
    </row>
    <row r="328" spans="1:11" ht="14.4" customHeight="1" x14ac:dyDescent="0.3">
      <c r="A328" s="430" t="s">
        <v>432</v>
      </c>
      <c r="B328" s="431" t="s">
        <v>433</v>
      </c>
      <c r="C328" s="432" t="s">
        <v>437</v>
      </c>
      <c r="D328" s="433" t="s">
        <v>595</v>
      </c>
      <c r="E328" s="432" t="s">
        <v>1483</v>
      </c>
      <c r="F328" s="433" t="s">
        <v>1484</v>
      </c>
      <c r="G328" s="432" t="s">
        <v>1281</v>
      </c>
      <c r="H328" s="432" t="s">
        <v>1282</v>
      </c>
      <c r="I328" s="434">
        <v>3414.71</v>
      </c>
      <c r="J328" s="434">
        <v>1</v>
      </c>
      <c r="K328" s="435">
        <v>3414.71</v>
      </c>
    </row>
    <row r="329" spans="1:11" ht="14.4" customHeight="1" x14ac:dyDescent="0.3">
      <c r="A329" s="430" t="s">
        <v>432</v>
      </c>
      <c r="B329" s="431" t="s">
        <v>433</v>
      </c>
      <c r="C329" s="432" t="s">
        <v>437</v>
      </c>
      <c r="D329" s="433" t="s">
        <v>595</v>
      </c>
      <c r="E329" s="432" t="s">
        <v>1483</v>
      </c>
      <c r="F329" s="433" t="s">
        <v>1484</v>
      </c>
      <c r="G329" s="432" t="s">
        <v>1283</v>
      </c>
      <c r="H329" s="432" t="s">
        <v>1284</v>
      </c>
      <c r="I329" s="434">
        <v>13124.87</v>
      </c>
      <c r="J329" s="434">
        <v>5</v>
      </c>
      <c r="K329" s="435">
        <v>65624.350000000006</v>
      </c>
    </row>
    <row r="330" spans="1:11" ht="14.4" customHeight="1" x14ac:dyDescent="0.3">
      <c r="A330" s="430" t="s">
        <v>432</v>
      </c>
      <c r="B330" s="431" t="s">
        <v>433</v>
      </c>
      <c r="C330" s="432" t="s">
        <v>437</v>
      </c>
      <c r="D330" s="433" t="s">
        <v>595</v>
      </c>
      <c r="E330" s="432" t="s">
        <v>1483</v>
      </c>
      <c r="F330" s="433" t="s">
        <v>1484</v>
      </c>
      <c r="G330" s="432" t="s">
        <v>1285</v>
      </c>
      <c r="H330" s="432" t="s">
        <v>1286</v>
      </c>
      <c r="I330" s="434">
        <v>2752.75</v>
      </c>
      <c r="J330" s="434">
        <v>1</v>
      </c>
      <c r="K330" s="435">
        <v>2752.75</v>
      </c>
    </row>
    <row r="331" spans="1:11" ht="14.4" customHeight="1" x14ac:dyDescent="0.3">
      <c r="A331" s="430" t="s">
        <v>432</v>
      </c>
      <c r="B331" s="431" t="s">
        <v>433</v>
      </c>
      <c r="C331" s="432" t="s">
        <v>437</v>
      </c>
      <c r="D331" s="433" t="s">
        <v>595</v>
      </c>
      <c r="E331" s="432" t="s">
        <v>1483</v>
      </c>
      <c r="F331" s="433" t="s">
        <v>1484</v>
      </c>
      <c r="G331" s="432" t="s">
        <v>1287</v>
      </c>
      <c r="H331" s="432" t="s">
        <v>1288</v>
      </c>
      <c r="I331" s="434">
        <v>2752.75</v>
      </c>
      <c r="J331" s="434">
        <v>2</v>
      </c>
      <c r="K331" s="435">
        <v>5505.5</v>
      </c>
    </row>
    <row r="332" spans="1:11" ht="14.4" customHeight="1" x14ac:dyDescent="0.3">
      <c r="A332" s="430" t="s">
        <v>432</v>
      </c>
      <c r="B332" s="431" t="s">
        <v>433</v>
      </c>
      <c r="C332" s="432" t="s">
        <v>437</v>
      </c>
      <c r="D332" s="433" t="s">
        <v>595</v>
      </c>
      <c r="E332" s="432" t="s">
        <v>1483</v>
      </c>
      <c r="F332" s="433" t="s">
        <v>1484</v>
      </c>
      <c r="G332" s="432" t="s">
        <v>1289</v>
      </c>
      <c r="H332" s="432" t="s">
        <v>1290</v>
      </c>
      <c r="I332" s="434">
        <v>3414.665</v>
      </c>
      <c r="J332" s="434">
        <v>2</v>
      </c>
      <c r="K332" s="435">
        <v>6829.33</v>
      </c>
    </row>
    <row r="333" spans="1:11" ht="14.4" customHeight="1" x14ac:dyDescent="0.3">
      <c r="A333" s="430" t="s">
        <v>432</v>
      </c>
      <c r="B333" s="431" t="s">
        <v>433</v>
      </c>
      <c r="C333" s="432" t="s">
        <v>437</v>
      </c>
      <c r="D333" s="433" t="s">
        <v>595</v>
      </c>
      <c r="E333" s="432" t="s">
        <v>1483</v>
      </c>
      <c r="F333" s="433" t="s">
        <v>1484</v>
      </c>
      <c r="G333" s="432" t="s">
        <v>1291</v>
      </c>
      <c r="H333" s="432" t="s">
        <v>1292</v>
      </c>
      <c r="I333" s="434">
        <v>3259.74</v>
      </c>
      <c r="J333" s="434">
        <v>2</v>
      </c>
      <c r="K333" s="435">
        <v>6519.48</v>
      </c>
    </row>
    <row r="334" spans="1:11" ht="14.4" customHeight="1" x14ac:dyDescent="0.3">
      <c r="A334" s="430" t="s">
        <v>432</v>
      </c>
      <c r="B334" s="431" t="s">
        <v>433</v>
      </c>
      <c r="C334" s="432" t="s">
        <v>437</v>
      </c>
      <c r="D334" s="433" t="s">
        <v>595</v>
      </c>
      <c r="E334" s="432" t="s">
        <v>1483</v>
      </c>
      <c r="F334" s="433" t="s">
        <v>1484</v>
      </c>
      <c r="G334" s="432" t="s">
        <v>1293</v>
      </c>
      <c r="H334" s="432" t="s">
        <v>1294</v>
      </c>
      <c r="I334" s="434">
        <v>274.67</v>
      </c>
      <c r="J334" s="434">
        <v>5</v>
      </c>
      <c r="K334" s="435">
        <v>1373.35</v>
      </c>
    </row>
    <row r="335" spans="1:11" ht="14.4" customHeight="1" x14ac:dyDescent="0.3">
      <c r="A335" s="430" t="s">
        <v>432</v>
      </c>
      <c r="B335" s="431" t="s">
        <v>433</v>
      </c>
      <c r="C335" s="432" t="s">
        <v>437</v>
      </c>
      <c r="D335" s="433" t="s">
        <v>595</v>
      </c>
      <c r="E335" s="432" t="s">
        <v>1483</v>
      </c>
      <c r="F335" s="433" t="s">
        <v>1484</v>
      </c>
      <c r="G335" s="432" t="s">
        <v>1295</v>
      </c>
      <c r="H335" s="432" t="s">
        <v>1296</v>
      </c>
      <c r="I335" s="434">
        <v>3414.62</v>
      </c>
      <c r="J335" s="434">
        <v>1</v>
      </c>
      <c r="K335" s="435">
        <v>3414.62</v>
      </c>
    </row>
    <row r="336" spans="1:11" ht="14.4" customHeight="1" x14ac:dyDescent="0.3">
      <c r="A336" s="430" t="s">
        <v>432</v>
      </c>
      <c r="B336" s="431" t="s">
        <v>433</v>
      </c>
      <c r="C336" s="432" t="s">
        <v>437</v>
      </c>
      <c r="D336" s="433" t="s">
        <v>595</v>
      </c>
      <c r="E336" s="432" t="s">
        <v>1483</v>
      </c>
      <c r="F336" s="433" t="s">
        <v>1484</v>
      </c>
      <c r="G336" s="432" t="s">
        <v>1297</v>
      </c>
      <c r="H336" s="432" t="s">
        <v>1298</v>
      </c>
      <c r="I336" s="434">
        <v>496.1</v>
      </c>
      <c r="J336" s="434">
        <v>1</v>
      </c>
      <c r="K336" s="435">
        <v>496.1</v>
      </c>
    </row>
    <row r="337" spans="1:11" ht="14.4" customHeight="1" x14ac:dyDescent="0.3">
      <c r="A337" s="430" t="s">
        <v>432</v>
      </c>
      <c r="B337" s="431" t="s">
        <v>433</v>
      </c>
      <c r="C337" s="432" t="s">
        <v>437</v>
      </c>
      <c r="D337" s="433" t="s">
        <v>595</v>
      </c>
      <c r="E337" s="432" t="s">
        <v>1483</v>
      </c>
      <c r="F337" s="433" t="s">
        <v>1484</v>
      </c>
      <c r="G337" s="432" t="s">
        <v>1299</v>
      </c>
      <c r="H337" s="432" t="s">
        <v>1300</v>
      </c>
      <c r="I337" s="434">
        <v>162.16500000000002</v>
      </c>
      <c r="J337" s="434">
        <v>5</v>
      </c>
      <c r="K337" s="435">
        <v>810.8</v>
      </c>
    </row>
    <row r="338" spans="1:11" ht="14.4" customHeight="1" x14ac:dyDescent="0.3">
      <c r="A338" s="430" t="s">
        <v>432</v>
      </c>
      <c r="B338" s="431" t="s">
        <v>433</v>
      </c>
      <c r="C338" s="432" t="s">
        <v>437</v>
      </c>
      <c r="D338" s="433" t="s">
        <v>595</v>
      </c>
      <c r="E338" s="432" t="s">
        <v>1483</v>
      </c>
      <c r="F338" s="433" t="s">
        <v>1484</v>
      </c>
      <c r="G338" s="432" t="s">
        <v>1301</v>
      </c>
      <c r="H338" s="432" t="s">
        <v>1302</v>
      </c>
      <c r="I338" s="434">
        <v>3414.62</v>
      </c>
      <c r="J338" s="434">
        <v>1</v>
      </c>
      <c r="K338" s="435">
        <v>3414.62</v>
      </c>
    </row>
    <row r="339" spans="1:11" ht="14.4" customHeight="1" x14ac:dyDescent="0.3">
      <c r="A339" s="430" t="s">
        <v>432</v>
      </c>
      <c r="B339" s="431" t="s">
        <v>433</v>
      </c>
      <c r="C339" s="432" t="s">
        <v>437</v>
      </c>
      <c r="D339" s="433" t="s">
        <v>595</v>
      </c>
      <c r="E339" s="432" t="s">
        <v>1483</v>
      </c>
      <c r="F339" s="433" t="s">
        <v>1484</v>
      </c>
      <c r="G339" s="432" t="s">
        <v>1303</v>
      </c>
      <c r="H339" s="432" t="s">
        <v>1304</v>
      </c>
      <c r="I339" s="434">
        <v>6066.81</v>
      </c>
      <c r="J339" s="434">
        <v>2</v>
      </c>
      <c r="K339" s="435">
        <v>12133.62</v>
      </c>
    </row>
    <row r="340" spans="1:11" ht="14.4" customHeight="1" x14ac:dyDescent="0.3">
      <c r="A340" s="430" t="s">
        <v>432</v>
      </c>
      <c r="B340" s="431" t="s">
        <v>433</v>
      </c>
      <c r="C340" s="432" t="s">
        <v>437</v>
      </c>
      <c r="D340" s="433" t="s">
        <v>595</v>
      </c>
      <c r="E340" s="432" t="s">
        <v>1483</v>
      </c>
      <c r="F340" s="433" t="s">
        <v>1484</v>
      </c>
      <c r="G340" s="432" t="s">
        <v>1305</v>
      </c>
      <c r="H340" s="432" t="s">
        <v>1306</v>
      </c>
      <c r="I340" s="434">
        <v>437.11</v>
      </c>
      <c r="J340" s="434">
        <v>3</v>
      </c>
      <c r="K340" s="435">
        <v>1337.05</v>
      </c>
    </row>
    <row r="341" spans="1:11" ht="14.4" customHeight="1" x14ac:dyDescent="0.3">
      <c r="A341" s="430" t="s">
        <v>432</v>
      </c>
      <c r="B341" s="431" t="s">
        <v>433</v>
      </c>
      <c r="C341" s="432" t="s">
        <v>437</v>
      </c>
      <c r="D341" s="433" t="s">
        <v>595</v>
      </c>
      <c r="E341" s="432" t="s">
        <v>1483</v>
      </c>
      <c r="F341" s="433" t="s">
        <v>1484</v>
      </c>
      <c r="G341" s="432" t="s">
        <v>1307</v>
      </c>
      <c r="H341" s="432" t="s">
        <v>1308</v>
      </c>
      <c r="I341" s="434">
        <v>3678.4</v>
      </c>
      <c r="J341" s="434">
        <v>10</v>
      </c>
      <c r="K341" s="435">
        <v>36784</v>
      </c>
    </row>
    <row r="342" spans="1:11" ht="14.4" customHeight="1" x14ac:dyDescent="0.3">
      <c r="A342" s="430" t="s">
        <v>432</v>
      </c>
      <c r="B342" s="431" t="s">
        <v>433</v>
      </c>
      <c r="C342" s="432" t="s">
        <v>437</v>
      </c>
      <c r="D342" s="433" t="s">
        <v>595</v>
      </c>
      <c r="E342" s="432" t="s">
        <v>1483</v>
      </c>
      <c r="F342" s="433" t="s">
        <v>1484</v>
      </c>
      <c r="G342" s="432" t="s">
        <v>1309</v>
      </c>
      <c r="H342" s="432" t="s">
        <v>1310</v>
      </c>
      <c r="I342" s="434">
        <v>2740.65</v>
      </c>
      <c r="J342" s="434">
        <v>1</v>
      </c>
      <c r="K342" s="435">
        <v>2740.65</v>
      </c>
    </row>
    <row r="343" spans="1:11" ht="14.4" customHeight="1" x14ac:dyDescent="0.3">
      <c r="A343" s="430" t="s">
        <v>432</v>
      </c>
      <c r="B343" s="431" t="s">
        <v>433</v>
      </c>
      <c r="C343" s="432" t="s">
        <v>437</v>
      </c>
      <c r="D343" s="433" t="s">
        <v>595</v>
      </c>
      <c r="E343" s="432" t="s">
        <v>1483</v>
      </c>
      <c r="F343" s="433" t="s">
        <v>1484</v>
      </c>
      <c r="G343" s="432" t="s">
        <v>1311</v>
      </c>
      <c r="H343" s="432" t="s">
        <v>1312</v>
      </c>
      <c r="I343" s="434">
        <v>274.66500000000002</v>
      </c>
      <c r="J343" s="434">
        <v>4</v>
      </c>
      <c r="K343" s="435">
        <v>1098.6500000000001</v>
      </c>
    </row>
    <row r="344" spans="1:11" ht="14.4" customHeight="1" x14ac:dyDescent="0.3">
      <c r="A344" s="430" t="s">
        <v>432</v>
      </c>
      <c r="B344" s="431" t="s">
        <v>433</v>
      </c>
      <c r="C344" s="432" t="s">
        <v>437</v>
      </c>
      <c r="D344" s="433" t="s">
        <v>595</v>
      </c>
      <c r="E344" s="432" t="s">
        <v>1483</v>
      </c>
      <c r="F344" s="433" t="s">
        <v>1484</v>
      </c>
      <c r="G344" s="432" t="s">
        <v>1313</v>
      </c>
      <c r="H344" s="432" t="s">
        <v>1314</v>
      </c>
      <c r="I344" s="434">
        <v>10246.98</v>
      </c>
      <c r="J344" s="434">
        <v>2</v>
      </c>
      <c r="K344" s="435">
        <v>20493.96</v>
      </c>
    </row>
    <row r="345" spans="1:11" ht="14.4" customHeight="1" x14ac:dyDescent="0.3">
      <c r="A345" s="430" t="s">
        <v>432</v>
      </c>
      <c r="B345" s="431" t="s">
        <v>433</v>
      </c>
      <c r="C345" s="432" t="s">
        <v>437</v>
      </c>
      <c r="D345" s="433" t="s">
        <v>595</v>
      </c>
      <c r="E345" s="432" t="s">
        <v>1483</v>
      </c>
      <c r="F345" s="433" t="s">
        <v>1484</v>
      </c>
      <c r="G345" s="432" t="s">
        <v>1315</v>
      </c>
      <c r="H345" s="432" t="s">
        <v>1316</v>
      </c>
      <c r="I345" s="434">
        <v>23.97</v>
      </c>
      <c r="J345" s="434">
        <v>10</v>
      </c>
      <c r="K345" s="435">
        <v>239.7</v>
      </c>
    </row>
    <row r="346" spans="1:11" ht="14.4" customHeight="1" x14ac:dyDescent="0.3">
      <c r="A346" s="430" t="s">
        <v>432</v>
      </c>
      <c r="B346" s="431" t="s">
        <v>433</v>
      </c>
      <c r="C346" s="432" t="s">
        <v>437</v>
      </c>
      <c r="D346" s="433" t="s">
        <v>595</v>
      </c>
      <c r="E346" s="432" t="s">
        <v>1483</v>
      </c>
      <c r="F346" s="433" t="s">
        <v>1484</v>
      </c>
      <c r="G346" s="432" t="s">
        <v>1317</v>
      </c>
      <c r="H346" s="432" t="s">
        <v>1318</v>
      </c>
      <c r="I346" s="434">
        <v>3639.9</v>
      </c>
      <c r="J346" s="434">
        <v>3</v>
      </c>
      <c r="K346" s="435">
        <v>10919.7</v>
      </c>
    </row>
    <row r="347" spans="1:11" ht="14.4" customHeight="1" x14ac:dyDescent="0.3">
      <c r="A347" s="430" t="s">
        <v>432</v>
      </c>
      <c r="B347" s="431" t="s">
        <v>433</v>
      </c>
      <c r="C347" s="432" t="s">
        <v>437</v>
      </c>
      <c r="D347" s="433" t="s">
        <v>595</v>
      </c>
      <c r="E347" s="432" t="s">
        <v>1483</v>
      </c>
      <c r="F347" s="433" t="s">
        <v>1484</v>
      </c>
      <c r="G347" s="432" t="s">
        <v>1319</v>
      </c>
      <c r="H347" s="432" t="s">
        <v>1320</v>
      </c>
      <c r="I347" s="434">
        <v>1277.4000000000001</v>
      </c>
      <c r="J347" s="434">
        <v>1</v>
      </c>
      <c r="K347" s="435">
        <v>1277.4000000000001</v>
      </c>
    </row>
    <row r="348" spans="1:11" ht="14.4" customHeight="1" x14ac:dyDescent="0.3">
      <c r="A348" s="430" t="s">
        <v>432</v>
      </c>
      <c r="B348" s="431" t="s">
        <v>433</v>
      </c>
      <c r="C348" s="432" t="s">
        <v>437</v>
      </c>
      <c r="D348" s="433" t="s">
        <v>595</v>
      </c>
      <c r="E348" s="432" t="s">
        <v>1483</v>
      </c>
      <c r="F348" s="433" t="s">
        <v>1484</v>
      </c>
      <c r="G348" s="432" t="s">
        <v>1321</v>
      </c>
      <c r="H348" s="432" t="s">
        <v>1322</v>
      </c>
      <c r="I348" s="434">
        <v>510.62</v>
      </c>
      <c r="J348" s="434">
        <v>1</v>
      </c>
      <c r="K348" s="435">
        <v>510.62</v>
      </c>
    </row>
    <row r="349" spans="1:11" ht="14.4" customHeight="1" x14ac:dyDescent="0.3">
      <c r="A349" s="430" t="s">
        <v>432</v>
      </c>
      <c r="B349" s="431" t="s">
        <v>433</v>
      </c>
      <c r="C349" s="432" t="s">
        <v>437</v>
      </c>
      <c r="D349" s="433" t="s">
        <v>595</v>
      </c>
      <c r="E349" s="432" t="s">
        <v>1483</v>
      </c>
      <c r="F349" s="433" t="s">
        <v>1484</v>
      </c>
      <c r="G349" s="432" t="s">
        <v>1323</v>
      </c>
      <c r="H349" s="432" t="s">
        <v>1324</v>
      </c>
      <c r="I349" s="434">
        <v>510.63</v>
      </c>
      <c r="J349" s="434">
        <v>1</v>
      </c>
      <c r="K349" s="435">
        <v>510.63</v>
      </c>
    </row>
    <row r="350" spans="1:11" ht="14.4" customHeight="1" x14ac:dyDescent="0.3">
      <c r="A350" s="430" t="s">
        <v>432</v>
      </c>
      <c r="B350" s="431" t="s">
        <v>433</v>
      </c>
      <c r="C350" s="432" t="s">
        <v>437</v>
      </c>
      <c r="D350" s="433" t="s">
        <v>595</v>
      </c>
      <c r="E350" s="432" t="s">
        <v>1483</v>
      </c>
      <c r="F350" s="433" t="s">
        <v>1484</v>
      </c>
      <c r="G350" s="432" t="s">
        <v>1325</v>
      </c>
      <c r="H350" s="432" t="s">
        <v>1326</v>
      </c>
      <c r="I350" s="434">
        <v>510.62</v>
      </c>
      <c r="J350" s="434">
        <v>1</v>
      </c>
      <c r="K350" s="435">
        <v>510.62</v>
      </c>
    </row>
    <row r="351" spans="1:11" ht="14.4" customHeight="1" x14ac:dyDescent="0.3">
      <c r="A351" s="430" t="s">
        <v>432</v>
      </c>
      <c r="B351" s="431" t="s">
        <v>433</v>
      </c>
      <c r="C351" s="432" t="s">
        <v>437</v>
      </c>
      <c r="D351" s="433" t="s">
        <v>595</v>
      </c>
      <c r="E351" s="432" t="s">
        <v>1483</v>
      </c>
      <c r="F351" s="433" t="s">
        <v>1484</v>
      </c>
      <c r="G351" s="432" t="s">
        <v>1327</v>
      </c>
      <c r="H351" s="432" t="s">
        <v>1328</v>
      </c>
      <c r="I351" s="434">
        <v>0.17</v>
      </c>
      <c r="J351" s="434">
        <v>500</v>
      </c>
      <c r="K351" s="435">
        <v>84.1</v>
      </c>
    </row>
    <row r="352" spans="1:11" ht="14.4" customHeight="1" x14ac:dyDescent="0.3">
      <c r="A352" s="430" t="s">
        <v>432</v>
      </c>
      <c r="B352" s="431" t="s">
        <v>433</v>
      </c>
      <c r="C352" s="432" t="s">
        <v>437</v>
      </c>
      <c r="D352" s="433" t="s">
        <v>595</v>
      </c>
      <c r="E352" s="432" t="s">
        <v>1483</v>
      </c>
      <c r="F352" s="433" t="s">
        <v>1484</v>
      </c>
      <c r="G352" s="432" t="s">
        <v>1329</v>
      </c>
      <c r="H352" s="432" t="s">
        <v>1330</v>
      </c>
      <c r="I352" s="434">
        <v>1826</v>
      </c>
      <c r="J352" s="434">
        <v>2</v>
      </c>
      <c r="K352" s="435">
        <v>3652</v>
      </c>
    </row>
    <row r="353" spans="1:11" ht="14.4" customHeight="1" x14ac:dyDescent="0.3">
      <c r="A353" s="430" t="s">
        <v>432</v>
      </c>
      <c r="B353" s="431" t="s">
        <v>433</v>
      </c>
      <c r="C353" s="432" t="s">
        <v>437</v>
      </c>
      <c r="D353" s="433" t="s">
        <v>595</v>
      </c>
      <c r="E353" s="432" t="s">
        <v>1483</v>
      </c>
      <c r="F353" s="433" t="s">
        <v>1484</v>
      </c>
      <c r="G353" s="432" t="s">
        <v>1331</v>
      </c>
      <c r="H353" s="432" t="s">
        <v>1332</v>
      </c>
      <c r="I353" s="434">
        <v>1419.33</v>
      </c>
      <c r="J353" s="434">
        <v>1</v>
      </c>
      <c r="K353" s="435">
        <v>1419.33</v>
      </c>
    </row>
    <row r="354" spans="1:11" ht="14.4" customHeight="1" x14ac:dyDescent="0.3">
      <c r="A354" s="430" t="s">
        <v>432</v>
      </c>
      <c r="B354" s="431" t="s">
        <v>433</v>
      </c>
      <c r="C354" s="432" t="s">
        <v>437</v>
      </c>
      <c r="D354" s="433" t="s">
        <v>595</v>
      </c>
      <c r="E354" s="432" t="s">
        <v>1483</v>
      </c>
      <c r="F354" s="433" t="s">
        <v>1484</v>
      </c>
      <c r="G354" s="432" t="s">
        <v>1333</v>
      </c>
      <c r="H354" s="432" t="s">
        <v>1334</v>
      </c>
      <c r="I354" s="434">
        <v>11.37</v>
      </c>
      <c r="J354" s="434">
        <v>20</v>
      </c>
      <c r="K354" s="435">
        <v>227.48</v>
      </c>
    </row>
    <row r="355" spans="1:11" ht="14.4" customHeight="1" x14ac:dyDescent="0.3">
      <c r="A355" s="430" t="s">
        <v>432</v>
      </c>
      <c r="B355" s="431" t="s">
        <v>433</v>
      </c>
      <c r="C355" s="432" t="s">
        <v>437</v>
      </c>
      <c r="D355" s="433" t="s">
        <v>595</v>
      </c>
      <c r="E355" s="432" t="s">
        <v>1483</v>
      </c>
      <c r="F355" s="433" t="s">
        <v>1484</v>
      </c>
      <c r="G355" s="432" t="s">
        <v>1335</v>
      </c>
      <c r="H355" s="432" t="s">
        <v>1336</v>
      </c>
      <c r="I355" s="434">
        <v>91.16</v>
      </c>
      <c r="J355" s="434">
        <v>30</v>
      </c>
      <c r="K355" s="435">
        <v>2734.75</v>
      </c>
    </row>
    <row r="356" spans="1:11" ht="14.4" customHeight="1" x14ac:dyDescent="0.3">
      <c r="A356" s="430" t="s">
        <v>432</v>
      </c>
      <c r="B356" s="431" t="s">
        <v>433</v>
      </c>
      <c r="C356" s="432" t="s">
        <v>437</v>
      </c>
      <c r="D356" s="433" t="s">
        <v>595</v>
      </c>
      <c r="E356" s="432" t="s">
        <v>1483</v>
      </c>
      <c r="F356" s="433" t="s">
        <v>1484</v>
      </c>
      <c r="G356" s="432" t="s">
        <v>1337</v>
      </c>
      <c r="H356" s="432" t="s">
        <v>1338</v>
      </c>
      <c r="I356" s="434">
        <v>2591.8200000000002</v>
      </c>
      <c r="J356" s="434">
        <v>1</v>
      </c>
      <c r="K356" s="435">
        <v>2591.8200000000002</v>
      </c>
    </row>
    <row r="357" spans="1:11" ht="14.4" customHeight="1" x14ac:dyDescent="0.3">
      <c r="A357" s="430" t="s">
        <v>432</v>
      </c>
      <c r="B357" s="431" t="s">
        <v>433</v>
      </c>
      <c r="C357" s="432" t="s">
        <v>437</v>
      </c>
      <c r="D357" s="433" t="s">
        <v>595</v>
      </c>
      <c r="E357" s="432" t="s">
        <v>1483</v>
      </c>
      <c r="F357" s="433" t="s">
        <v>1484</v>
      </c>
      <c r="G357" s="432" t="s">
        <v>1339</v>
      </c>
      <c r="H357" s="432" t="s">
        <v>1340</v>
      </c>
      <c r="I357" s="434">
        <v>2591.8200000000002</v>
      </c>
      <c r="J357" s="434">
        <v>1</v>
      </c>
      <c r="K357" s="435">
        <v>2591.8200000000002</v>
      </c>
    </row>
    <row r="358" spans="1:11" ht="14.4" customHeight="1" x14ac:dyDescent="0.3">
      <c r="A358" s="430" t="s">
        <v>432</v>
      </c>
      <c r="B358" s="431" t="s">
        <v>433</v>
      </c>
      <c r="C358" s="432" t="s">
        <v>437</v>
      </c>
      <c r="D358" s="433" t="s">
        <v>595</v>
      </c>
      <c r="E358" s="432" t="s">
        <v>1483</v>
      </c>
      <c r="F358" s="433" t="s">
        <v>1484</v>
      </c>
      <c r="G358" s="432" t="s">
        <v>1341</v>
      </c>
      <c r="H358" s="432" t="s">
        <v>1342</v>
      </c>
      <c r="I358" s="434">
        <v>274.67</v>
      </c>
      <c r="J358" s="434">
        <v>4</v>
      </c>
      <c r="K358" s="435">
        <v>1098.68</v>
      </c>
    </row>
    <row r="359" spans="1:11" ht="14.4" customHeight="1" x14ac:dyDescent="0.3">
      <c r="A359" s="430" t="s">
        <v>432</v>
      </c>
      <c r="B359" s="431" t="s">
        <v>433</v>
      </c>
      <c r="C359" s="432" t="s">
        <v>437</v>
      </c>
      <c r="D359" s="433" t="s">
        <v>595</v>
      </c>
      <c r="E359" s="432" t="s">
        <v>1483</v>
      </c>
      <c r="F359" s="433" t="s">
        <v>1484</v>
      </c>
      <c r="G359" s="432" t="s">
        <v>1343</v>
      </c>
      <c r="H359" s="432" t="s">
        <v>1344</v>
      </c>
      <c r="I359" s="434">
        <v>10702.45</v>
      </c>
      <c r="J359" s="434">
        <v>1</v>
      </c>
      <c r="K359" s="435">
        <v>10702.45</v>
      </c>
    </row>
    <row r="360" spans="1:11" ht="14.4" customHeight="1" x14ac:dyDescent="0.3">
      <c r="A360" s="430" t="s">
        <v>432</v>
      </c>
      <c r="B360" s="431" t="s">
        <v>433</v>
      </c>
      <c r="C360" s="432" t="s">
        <v>437</v>
      </c>
      <c r="D360" s="433" t="s">
        <v>595</v>
      </c>
      <c r="E360" s="432" t="s">
        <v>1483</v>
      </c>
      <c r="F360" s="433" t="s">
        <v>1484</v>
      </c>
      <c r="G360" s="432" t="s">
        <v>1345</v>
      </c>
      <c r="H360" s="432" t="s">
        <v>1346</v>
      </c>
      <c r="I360" s="434">
        <v>2591.8200000000002</v>
      </c>
      <c r="J360" s="434">
        <v>1</v>
      </c>
      <c r="K360" s="435">
        <v>2591.8200000000002</v>
      </c>
    </row>
    <row r="361" spans="1:11" ht="14.4" customHeight="1" x14ac:dyDescent="0.3">
      <c r="A361" s="430" t="s">
        <v>432</v>
      </c>
      <c r="B361" s="431" t="s">
        <v>433</v>
      </c>
      <c r="C361" s="432" t="s">
        <v>437</v>
      </c>
      <c r="D361" s="433" t="s">
        <v>595</v>
      </c>
      <c r="E361" s="432" t="s">
        <v>1483</v>
      </c>
      <c r="F361" s="433" t="s">
        <v>1484</v>
      </c>
      <c r="G361" s="432" t="s">
        <v>1347</v>
      </c>
      <c r="H361" s="432" t="s">
        <v>1348</v>
      </c>
      <c r="I361" s="434">
        <v>274.66750000000002</v>
      </c>
      <c r="J361" s="434">
        <v>6</v>
      </c>
      <c r="K361" s="435">
        <v>1648</v>
      </c>
    </row>
    <row r="362" spans="1:11" ht="14.4" customHeight="1" x14ac:dyDescent="0.3">
      <c r="A362" s="430" t="s">
        <v>432</v>
      </c>
      <c r="B362" s="431" t="s">
        <v>433</v>
      </c>
      <c r="C362" s="432" t="s">
        <v>437</v>
      </c>
      <c r="D362" s="433" t="s">
        <v>595</v>
      </c>
      <c r="E362" s="432" t="s">
        <v>1483</v>
      </c>
      <c r="F362" s="433" t="s">
        <v>1484</v>
      </c>
      <c r="G362" s="432" t="s">
        <v>1349</v>
      </c>
      <c r="H362" s="432" t="s">
        <v>1350</v>
      </c>
      <c r="I362" s="434">
        <v>6897.0044444444447</v>
      </c>
      <c r="J362" s="434">
        <v>23</v>
      </c>
      <c r="K362" s="435">
        <v>158631.08000000002</v>
      </c>
    </row>
    <row r="363" spans="1:11" ht="14.4" customHeight="1" x14ac:dyDescent="0.3">
      <c r="A363" s="430" t="s">
        <v>432</v>
      </c>
      <c r="B363" s="431" t="s">
        <v>433</v>
      </c>
      <c r="C363" s="432" t="s">
        <v>437</v>
      </c>
      <c r="D363" s="433" t="s">
        <v>595</v>
      </c>
      <c r="E363" s="432" t="s">
        <v>1483</v>
      </c>
      <c r="F363" s="433" t="s">
        <v>1484</v>
      </c>
      <c r="G363" s="432" t="s">
        <v>1351</v>
      </c>
      <c r="H363" s="432" t="s">
        <v>1352</v>
      </c>
      <c r="I363" s="434">
        <v>482.79</v>
      </c>
      <c r="J363" s="434">
        <v>2</v>
      </c>
      <c r="K363" s="435">
        <v>965.58</v>
      </c>
    </row>
    <row r="364" spans="1:11" ht="14.4" customHeight="1" x14ac:dyDescent="0.3">
      <c r="A364" s="430" t="s">
        <v>432</v>
      </c>
      <c r="B364" s="431" t="s">
        <v>433</v>
      </c>
      <c r="C364" s="432" t="s">
        <v>437</v>
      </c>
      <c r="D364" s="433" t="s">
        <v>595</v>
      </c>
      <c r="E364" s="432" t="s">
        <v>1483</v>
      </c>
      <c r="F364" s="433" t="s">
        <v>1484</v>
      </c>
      <c r="G364" s="432" t="s">
        <v>1353</v>
      </c>
      <c r="H364" s="432" t="s">
        <v>1354</v>
      </c>
      <c r="I364" s="434">
        <v>2738.12</v>
      </c>
      <c r="J364" s="434">
        <v>1</v>
      </c>
      <c r="K364" s="435">
        <v>2738.12</v>
      </c>
    </row>
    <row r="365" spans="1:11" ht="14.4" customHeight="1" x14ac:dyDescent="0.3">
      <c r="A365" s="430" t="s">
        <v>432</v>
      </c>
      <c r="B365" s="431" t="s">
        <v>433</v>
      </c>
      <c r="C365" s="432" t="s">
        <v>437</v>
      </c>
      <c r="D365" s="433" t="s">
        <v>595</v>
      </c>
      <c r="E365" s="432" t="s">
        <v>1483</v>
      </c>
      <c r="F365" s="433" t="s">
        <v>1484</v>
      </c>
      <c r="G365" s="432" t="s">
        <v>1355</v>
      </c>
      <c r="H365" s="432" t="s">
        <v>1356</v>
      </c>
      <c r="I365" s="434">
        <v>263.77999999999997</v>
      </c>
      <c r="J365" s="434">
        <v>1</v>
      </c>
      <c r="K365" s="435">
        <v>263.77999999999997</v>
      </c>
    </row>
    <row r="366" spans="1:11" ht="14.4" customHeight="1" x14ac:dyDescent="0.3">
      <c r="A366" s="430" t="s">
        <v>432</v>
      </c>
      <c r="B366" s="431" t="s">
        <v>433</v>
      </c>
      <c r="C366" s="432" t="s">
        <v>437</v>
      </c>
      <c r="D366" s="433" t="s">
        <v>595</v>
      </c>
      <c r="E366" s="432" t="s">
        <v>1483</v>
      </c>
      <c r="F366" s="433" t="s">
        <v>1484</v>
      </c>
      <c r="G366" s="432" t="s">
        <v>1357</v>
      </c>
      <c r="H366" s="432" t="s">
        <v>1358</v>
      </c>
      <c r="I366" s="434">
        <v>3720.75</v>
      </c>
      <c r="J366" s="434">
        <v>1</v>
      </c>
      <c r="K366" s="435">
        <v>3720.75</v>
      </c>
    </row>
    <row r="367" spans="1:11" ht="14.4" customHeight="1" x14ac:dyDescent="0.3">
      <c r="A367" s="430" t="s">
        <v>432</v>
      </c>
      <c r="B367" s="431" t="s">
        <v>433</v>
      </c>
      <c r="C367" s="432" t="s">
        <v>437</v>
      </c>
      <c r="D367" s="433" t="s">
        <v>595</v>
      </c>
      <c r="E367" s="432" t="s">
        <v>1483</v>
      </c>
      <c r="F367" s="433" t="s">
        <v>1484</v>
      </c>
      <c r="G367" s="432" t="s">
        <v>1359</v>
      </c>
      <c r="H367" s="432" t="s">
        <v>1360</v>
      </c>
      <c r="I367" s="434">
        <v>181</v>
      </c>
      <c r="J367" s="434">
        <v>4</v>
      </c>
      <c r="K367" s="435">
        <v>724</v>
      </c>
    </row>
    <row r="368" spans="1:11" ht="14.4" customHeight="1" x14ac:dyDescent="0.3">
      <c r="A368" s="430" t="s">
        <v>432</v>
      </c>
      <c r="B368" s="431" t="s">
        <v>433</v>
      </c>
      <c r="C368" s="432" t="s">
        <v>437</v>
      </c>
      <c r="D368" s="433" t="s">
        <v>595</v>
      </c>
      <c r="E368" s="432" t="s">
        <v>1483</v>
      </c>
      <c r="F368" s="433" t="s">
        <v>1484</v>
      </c>
      <c r="G368" s="432" t="s">
        <v>1361</v>
      </c>
      <c r="H368" s="432" t="s">
        <v>1362</v>
      </c>
      <c r="I368" s="434">
        <v>5408.7</v>
      </c>
      <c r="J368" s="434">
        <v>1</v>
      </c>
      <c r="K368" s="435">
        <v>5408.7</v>
      </c>
    </row>
    <row r="369" spans="1:11" ht="14.4" customHeight="1" x14ac:dyDescent="0.3">
      <c r="A369" s="430" t="s">
        <v>432</v>
      </c>
      <c r="B369" s="431" t="s">
        <v>433</v>
      </c>
      <c r="C369" s="432" t="s">
        <v>437</v>
      </c>
      <c r="D369" s="433" t="s">
        <v>595</v>
      </c>
      <c r="E369" s="432" t="s">
        <v>1483</v>
      </c>
      <c r="F369" s="433" t="s">
        <v>1484</v>
      </c>
      <c r="G369" s="432" t="s">
        <v>1363</v>
      </c>
      <c r="H369" s="432" t="s">
        <v>1364</v>
      </c>
      <c r="I369" s="434">
        <v>88.33</v>
      </c>
      <c r="J369" s="434">
        <v>1</v>
      </c>
      <c r="K369" s="435">
        <v>88.33</v>
      </c>
    </row>
    <row r="370" spans="1:11" ht="14.4" customHeight="1" x14ac:dyDescent="0.3">
      <c r="A370" s="430" t="s">
        <v>432</v>
      </c>
      <c r="B370" s="431" t="s">
        <v>433</v>
      </c>
      <c r="C370" s="432" t="s">
        <v>437</v>
      </c>
      <c r="D370" s="433" t="s">
        <v>595</v>
      </c>
      <c r="E370" s="432" t="s">
        <v>1483</v>
      </c>
      <c r="F370" s="433" t="s">
        <v>1484</v>
      </c>
      <c r="G370" s="432" t="s">
        <v>1365</v>
      </c>
      <c r="H370" s="432" t="s">
        <v>1366</v>
      </c>
      <c r="I370" s="434">
        <v>2591.8200000000002</v>
      </c>
      <c r="J370" s="434">
        <v>1</v>
      </c>
      <c r="K370" s="435">
        <v>2591.8200000000002</v>
      </c>
    </row>
    <row r="371" spans="1:11" ht="14.4" customHeight="1" x14ac:dyDescent="0.3">
      <c r="A371" s="430" t="s">
        <v>432</v>
      </c>
      <c r="B371" s="431" t="s">
        <v>433</v>
      </c>
      <c r="C371" s="432" t="s">
        <v>437</v>
      </c>
      <c r="D371" s="433" t="s">
        <v>595</v>
      </c>
      <c r="E371" s="432" t="s">
        <v>1483</v>
      </c>
      <c r="F371" s="433" t="s">
        <v>1484</v>
      </c>
      <c r="G371" s="432" t="s">
        <v>1367</v>
      </c>
      <c r="H371" s="432" t="s">
        <v>1368</v>
      </c>
      <c r="I371" s="434">
        <v>245.815</v>
      </c>
      <c r="J371" s="434">
        <v>2</v>
      </c>
      <c r="K371" s="435">
        <v>491.63</v>
      </c>
    </row>
    <row r="372" spans="1:11" ht="14.4" customHeight="1" x14ac:dyDescent="0.3">
      <c r="A372" s="430" t="s">
        <v>432</v>
      </c>
      <c r="B372" s="431" t="s">
        <v>433</v>
      </c>
      <c r="C372" s="432" t="s">
        <v>437</v>
      </c>
      <c r="D372" s="433" t="s">
        <v>595</v>
      </c>
      <c r="E372" s="432" t="s">
        <v>1483</v>
      </c>
      <c r="F372" s="433" t="s">
        <v>1484</v>
      </c>
      <c r="G372" s="432" t="s">
        <v>1369</v>
      </c>
      <c r="H372" s="432" t="s">
        <v>1370</v>
      </c>
      <c r="I372" s="434">
        <v>7008.32</v>
      </c>
      <c r="J372" s="434">
        <v>3</v>
      </c>
      <c r="K372" s="435">
        <v>21024.959999999999</v>
      </c>
    </row>
    <row r="373" spans="1:11" ht="14.4" customHeight="1" x14ac:dyDescent="0.3">
      <c r="A373" s="430" t="s">
        <v>432</v>
      </c>
      <c r="B373" s="431" t="s">
        <v>433</v>
      </c>
      <c r="C373" s="432" t="s">
        <v>437</v>
      </c>
      <c r="D373" s="433" t="s">
        <v>595</v>
      </c>
      <c r="E373" s="432" t="s">
        <v>1483</v>
      </c>
      <c r="F373" s="433" t="s">
        <v>1484</v>
      </c>
      <c r="G373" s="432" t="s">
        <v>1371</v>
      </c>
      <c r="H373" s="432" t="s">
        <v>1372</v>
      </c>
      <c r="I373" s="434">
        <v>86.39</v>
      </c>
      <c r="J373" s="434">
        <v>30</v>
      </c>
      <c r="K373" s="435">
        <v>2591.8200000000002</v>
      </c>
    </row>
    <row r="374" spans="1:11" ht="14.4" customHeight="1" x14ac:dyDescent="0.3">
      <c r="A374" s="430" t="s">
        <v>432</v>
      </c>
      <c r="B374" s="431" t="s">
        <v>433</v>
      </c>
      <c r="C374" s="432" t="s">
        <v>437</v>
      </c>
      <c r="D374" s="433" t="s">
        <v>595</v>
      </c>
      <c r="E374" s="432" t="s">
        <v>1483</v>
      </c>
      <c r="F374" s="433" t="s">
        <v>1484</v>
      </c>
      <c r="G374" s="432" t="s">
        <v>1373</v>
      </c>
      <c r="H374" s="432" t="s">
        <v>1374</v>
      </c>
      <c r="I374" s="434">
        <v>9559</v>
      </c>
      <c r="J374" s="434">
        <v>1</v>
      </c>
      <c r="K374" s="435">
        <v>9559</v>
      </c>
    </row>
    <row r="375" spans="1:11" ht="14.4" customHeight="1" x14ac:dyDescent="0.3">
      <c r="A375" s="430" t="s">
        <v>432</v>
      </c>
      <c r="B375" s="431" t="s">
        <v>433</v>
      </c>
      <c r="C375" s="432" t="s">
        <v>437</v>
      </c>
      <c r="D375" s="433" t="s">
        <v>595</v>
      </c>
      <c r="E375" s="432" t="s">
        <v>1483</v>
      </c>
      <c r="F375" s="433" t="s">
        <v>1484</v>
      </c>
      <c r="G375" s="432" t="s">
        <v>1375</v>
      </c>
      <c r="H375" s="432" t="s">
        <v>1376</v>
      </c>
      <c r="I375" s="434">
        <v>3346.86</v>
      </c>
      <c r="J375" s="434">
        <v>3</v>
      </c>
      <c r="K375" s="435">
        <v>10040.58</v>
      </c>
    </row>
    <row r="376" spans="1:11" ht="14.4" customHeight="1" x14ac:dyDescent="0.3">
      <c r="A376" s="430" t="s">
        <v>432</v>
      </c>
      <c r="B376" s="431" t="s">
        <v>433</v>
      </c>
      <c r="C376" s="432" t="s">
        <v>437</v>
      </c>
      <c r="D376" s="433" t="s">
        <v>595</v>
      </c>
      <c r="E376" s="432" t="s">
        <v>1483</v>
      </c>
      <c r="F376" s="433" t="s">
        <v>1484</v>
      </c>
      <c r="G376" s="432" t="s">
        <v>1377</v>
      </c>
      <c r="H376" s="432" t="s">
        <v>1378</v>
      </c>
      <c r="I376" s="434">
        <v>8569.2199999999993</v>
      </c>
      <c r="J376" s="434">
        <v>1</v>
      </c>
      <c r="K376" s="435">
        <v>8569.2199999999993</v>
      </c>
    </row>
    <row r="377" spans="1:11" ht="14.4" customHeight="1" x14ac:dyDescent="0.3">
      <c r="A377" s="430" t="s">
        <v>432</v>
      </c>
      <c r="B377" s="431" t="s">
        <v>433</v>
      </c>
      <c r="C377" s="432" t="s">
        <v>437</v>
      </c>
      <c r="D377" s="433" t="s">
        <v>595</v>
      </c>
      <c r="E377" s="432" t="s">
        <v>1483</v>
      </c>
      <c r="F377" s="433" t="s">
        <v>1484</v>
      </c>
      <c r="G377" s="432" t="s">
        <v>1379</v>
      </c>
      <c r="H377" s="432" t="s">
        <v>1380</v>
      </c>
      <c r="I377" s="434">
        <v>274.67</v>
      </c>
      <c r="J377" s="434">
        <v>2</v>
      </c>
      <c r="K377" s="435">
        <v>549.34</v>
      </c>
    </row>
    <row r="378" spans="1:11" ht="14.4" customHeight="1" x14ac:dyDescent="0.3">
      <c r="A378" s="430" t="s">
        <v>432</v>
      </c>
      <c r="B378" s="431" t="s">
        <v>433</v>
      </c>
      <c r="C378" s="432" t="s">
        <v>437</v>
      </c>
      <c r="D378" s="433" t="s">
        <v>595</v>
      </c>
      <c r="E378" s="432" t="s">
        <v>1483</v>
      </c>
      <c r="F378" s="433" t="s">
        <v>1484</v>
      </c>
      <c r="G378" s="432" t="s">
        <v>1381</v>
      </c>
      <c r="H378" s="432" t="s">
        <v>1382</v>
      </c>
      <c r="I378" s="434">
        <v>903.86</v>
      </c>
      <c r="J378" s="434">
        <v>1</v>
      </c>
      <c r="K378" s="435">
        <v>903.86</v>
      </c>
    </row>
    <row r="379" spans="1:11" ht="14.4" customHeight="1" x14ac:dyDescent="0.3">
      <c r="A379" s="430" t="s">
        <v>432</v>
      </c>
      <c r="B379" s="431" t="s">
        <v>433</v>
      </c>
      <c r="C379" s="432" t="s">
        <v>437</v>
      </c>
      <c r="D379" s="433" t="s">
        <v>595</v>
      </c>
      <c r="E379" s="432" t="s">
        <v>1483</v>
      </c>
      <c r="F379" s="433" t="s">
        <v>1484</v>
      </c>
      <c r="G379" s="432" t="s">
        <v>1383</v>
      </c>
      <c r="H379" s="432" t="s">
        <v>1384</v>
      </c>
      <c r="I379" s="434">
        <v>717.14</v>
      </c>
      <c r="J379" s="434">
        <v>1</v>
      </c>
      <c r="K379" s="435">
        <v>717.14</v>
      </c>
    </row>
    <row r="380" spans="1:11" ht="14.4" customHeight="1" x14ac:dyDescent="0.3">
      <c r="A380" s="430" t="s">
        <v>432</v>
      </c>
      <c r="B380" s="431" t="s">
        <v>433</v>
      </c>
      <c r="C380" s="432" t="s">
        <v>437</v>
      </c>
      <c r="D380" s="433" t="s">
        <v>595</v>
      </c>
      <c r="E380" s="432" t="s">
        <v>1483</v>
      </c>
      <c r="F380" s="433" t="s">
        <v>1484</v>
      </c>
      <c r="G380" s="432" t="s">
        <v>1385</v>
      </c>
      <c r="H380" s="432" t="s">
        <v>1386</v>
      </c>
      <c r="I380" s="434">
        <v>5105.0249999999996</v>
      </c>
      <c r="J380" s="434">
        <v>3</v>
      </c>
      <c r="K380" s="435">
        <v>15314.96</v>
      </c>
    </row>
    <row r="381" spans="1:11" ht="14.4" customHeight="1" x14ac:dyDescent="0.3">
      <c r="A381" s="430" t="s">
        <v>432</v>
      </c>
      <c r="B381" s="431" t="s">
        <v>433</v>
      </c>
      <c r="C381" s="432" t="s">
        <v>437</v>
      </c>
      <c r="D381" s="433" t="s">
        <v>595</v>
      </c>
      <c r="E381" s="432" t="s">
        <v>1483</v>
      </c>
      <c r="F381" s="433" t="s">
        <v>1484</v>
      </c>
      <c r="G381" s="432" t="s">
        <v>1387</v>
      </c>
      <c r="H381" s="432" t="s">
        <v>1388</v>
      </c>
      <c r="I381" s="434">
        <v>5717.7250000000004</v>
      </c>
      <c r="J381" s="434">
        <v>3</v>
      </c>
      <c r="K381" s="435">
        <v>17153.04</v>
      </c>
    </row>
    <row r="382" spans="1:11" ht="14.4" customHeight="1" x14ac:dyDescent="0.3">
      <c r="A382" s="430" t="s">
        <v>432</v>
      </c>
      <c r="B382" s="431" t="s">
        <v>433</v>
      </c>
      <c r="C382" s="432" t="s">
        <v>437</v>
      </c>
      <c r="D382" s="433" t="s">
        <v>595</v>
      </c>
      <c r="E382" s="432" t="s">
        <v>1483</v>
      </c>
      <c r="F382" s="433" t="s">
        <v>1484</v>
      </c>
      <c r="G382" s="432" t="s">
        <v>1389</v>
      </c>
      <c r="H382" s="432" t="s">
        <v>1390</v>
      </c>
      <c r="I382" s="434">
        <v>1940.84</v>
      </c>
      <c r="J382" s="434">
        <v>1</v>
      </c>
      <c r="K382" s="435">
        <v>1940.84</v>
      </c>
    </row>
    <row r="383" spans="1:11" ht="14.4" customHeight="1" x14ac:dyDescent="0.3">
      <c r="A383" s="430" t="s">
        <v>432</v>
      </c>
      <c r="B383" s="431" t="s">
        <v>433</v>
      </c>
      <c r="C383" s="432" t="s">
        <v>437</v>
      </c>
      <c r="D383" s="433" t="s">
        <v>595</v>
      </c>
      <c r="E383" s="432" t="s">
        <v>1483</v>
      </c>
      <c r="F383" s="433" t="s">
        <v>1484</v>
      </c>
      <c r="G383" s="432" t="s">
        <v>1391</v>
      </c>
      <c r="H383" s="432" t="s">
        <v>1392</v>
      </c>
      <c r="I383" s="434">
        <v>1294.7</v>
      </c>
      <c r="J383" s="434">
        <v>1</v>
      </c>
      <c r="K383" s="435">
        <v>1294.7</v>
      </c>
    </row>
    <row r="384" spans="1:11" ht="14.4" customHeight="1" x14ac:dyDescent="0.3">
      <c r="A384" s="430" t="s">
        <v>432</v>
      </c>
      <c r="B384" s="431" t="s">
        <v>433</v>
      </c>
      <c r="C384" s="432" t="s">
        <v>437</v>
      </c>
      <c r="D384" s="433" t="s">
        <v>595</v>
      </c>
      <c r="E384" s="432" t="s">
        <v>1483</v>
      </c>
      <c r="F384" s="433" t="s">
        <v>1484</v>
      </c>
      <c r="G384" s="432" t="s">
        <v>1393</v>
      </c>
      <c r="H384" s="432" t="s">
        <v>1394</v>
      </c>
      <c r="I384" s="434">
        <v>7748.46</v>
      </c>
      <c r="J384" s="434">
        <v>1</v>
      </c>
      <c r="K384" s="435">
        <v>7748.46</v>
      </c>
    </row>
    <row r="385" spans="1:11" ht="14.4" customHeight="1" x14ac:dyDescent="0.3">
      <c r="A385" s="430" t="s">
        <v>432</v>
      </c>
      <c r="B385" s="431" t="s">
        <v>433</v>
      </c>
      <c r="C385" s="432" t="s">
        <v>437</v>
      </c>
      <c r="D385" s="433" t="s">
        <v>595</v>
      </c>
      <c r="E385" s="432" t="s">
        <v>1483</v>
      </c>
      <c r="F385" s="433" t="s">
        <v>1484</v>
      </c>
      <c r="G385" s="432" t="s">
        <v>1395</v>
      </c>
      <c r="H385" s="432" t="s">
        <v>1396</v>
      </c>
      <c r="I385" s="434">
        <v>274.67</v>
      </c>
      <c r="J385" s="434">
        <v>1</v>
      </c>
      <c r="K385" s="435">
        <v>274.67</v>
      </c>
    </row>
    <row r="386" spans="1:11" ht="14.4" customHeight="1" x14ac:dyDescent="0.3">
      <c r="A386" s="430" t="s">
        <v>432</v>
      </c>
      <c r="B386" s="431" t="s">
        <v>433</v>
      </c>
      <c r="C386" s="432" t="s">
        <v>437</v>
      </c>
      <c r="D386" s="433" t="s">
        <v>595</v>
      </c>
      <c r="E386" s="432" t="s">
        <v>1483</v>
      </c>
      <c r="F386" s="433" t="s">
        <v>1484</v>
      </c>
      <c r="G386" s="432" t="s">
        <v>1397</v>
      </c>
      <c r="H386" s="432" t="s">
        <v>1398</v>
      </c>
      <c r="I386" s="434">
        <v>133.1</v>
      </c>
      <c r="J386" s="434">
        <v>1</v>
      </c>
      <c r="K386" s="435">
        <v>133.1</v>
      </c>
    </row>
    <row r="387" spans="1:11" ht="14.4" customHeight="1" x14ac:dyDescent="0.3">
      <c r="A387" s="430" t="s">
        <v>432</v>
      </c>
      <c r="B387" s="431" t="s">
        <v>433</v>
      </c>
      <c r="C387" s="432" t="s">
        <v>437</v>
      </c>
      <c r="D387" s="433" t="s">
        <v>595</v>
      </c>
      <c r="E387" s="432" t="s">
        <v>1483</v>
      </c>
      <c r="F387" s="433" t="s">
        <v>1484</v>
      </c>
      <c r="G387" s="432" t="s">
        <v>1399</v>
      </c>
      <c r="H387" s="432" t="s">
        <v>1400</v>
      </c>
      <c r="I387" s="434">
        <v>235.95</v>
      </c>
      <c r="J387" s="434">
        <v>1</v>
      </c>
      <c r="K387" s="435">
        <v>235.95</v>
      </c>
    </row>
    <row r="388" spans="1:11" ht="14.4" customHeight="1" x14ac:dyDescent="0.3">
      <c r="A388" s="430" t="s">
        <v>432</v>
      </c>
      <c r="B388" s="431" t="s">
        <v>433</v>
      </c>
      <c r="C388" s="432" t="s">
        <v>437</v>
      </c>
      <c r="D388" s="433" t="s">
        <v>595</v>
      </c>
      <c r="E388" s="432" t="s">
        <v>1483</v>
      </c>
      <c r="F388" s="433" t="s">
        <v>1484</v>
      </c>
      <c r="G388" s="432" t="s">
        <v>1401</v>
      </c>
      <c r="H388" s="432" t="s">
        <v>1402</v>
      </c>
      <c r="I388" s="434">
        <v>2591.8200000000002</v>
      </c>
      <c r="J388" s="434">
        <v>1</v>
      </c>
      <c r="K388" s="435">
        <v>2591.8200000000002</v>
      </c>
    </row>
    <row r="389" spans="1:11" ht="14.4" customHeight="1" x14ac:dyDescent="0.3">
      <c r="A389" s="430" t="s">
        <v>432</v>
      </c>
      <c r="B389" s="431" t="s">
        <v>433</v>
      </c>
      <c r="C389" s="432" t="s">
        <v>437</v>
      </c>
      <c r="D389" s="433" t="s">
        <v>595</v>
      </c>
      <c r="E389" s="432" t="s">
        <v>1483</v>
      </c>
      <c r="F389" s="433" t="s">
        <v>1484</v>
      </c>
      <c r="G389" s="432" t="s">
        <v>1403</v>
      </c>
      <c r="H389" s="432" t="s">
        <v>1404</v>
      </c>
      <c r="I389" s="434">
        <v>2591.8200000000002</v>
      </c>
      <c r="J389" s="434">
        <v>1</v>
      </c>
      <c r="K389" s="435">
        <v>2591.8200000000002</v>
      </c>
    </row>
    <row r="390" spans="1:11" ht="14.4" customHeight="1" x14ac:dyDescent="0.3">
      <c r="A390" s="430" t="s">
        <v>432</v>
      </c>
      <c r="B390" s="431" t="s">
        <v>433</v>
      </c>
      <c r="C390" s="432" t="s">
        <v>437</v>
      </c>
      <c r="D390" s="433" t="s">
        <v>595</v>
      </c>
      <c r="E390" s="432" t="s">
        <v>1483</v>
      </c>
      <c r="F390" s="433" t="s">
        <v>1484</v>
      </c>
      <c r="G390" s="432" t="s">
        <v>1405</v>
      </c>
      <c r="H390" s="432" t="s">
        <v>1406</v>
      </c>
      <c r="I390" s="434">
        <v>514.25</v>
      </c>
      <c r="J390" s="434">
        <v>1</v>
      </c>
      <c r="K390" s="435">
        <v>514.25</v>
      </c>
    </row>
    <row r="391" spans="1:11" ht="14.4" customHeight="1" x14ac:dyDescent="0.3">
      <c r="A391" s="430" t="s">
        <v>432</v>
      </c>
      <c r="B391" s="431" t="s">
        <v>433</v>
      </c>
      <c r="C391" s="432" t="s">
        <v>437</v>
      </c>
      <c r="D391" s="433" t="s">
        <v>595</v>
      </c>
      <c r="E391" s="432" t="s">
        <v>1483</v>
      </c>
      <c r="F391" s="433" t="s">
        <v>1484</v>
      </c>
      <c r="G391" s="432" t="s">
        <v>1407</v>
      </c>
      <c r="H391" s="432" t="s">
        <v>1408</v>
      </c>
      <c r="I391" s="434">
        <v>411.4</v>
      </c>
      <c r="J391" s="434">
        <v>1</v>
      </c>
      <c r="K391" s="435">
        <v>411.4</v>
      </c>
    </row>
    <row r="392" spans="1:11" ht="14.4" customHeight="1" x14ac:dyDescent="0.3">
      <c r="A392" s="430" t="s">
        <v>432</v>
      </c>
      <c r="B392" s="431" t="s">
        <v>433</v>
      </c>
      <c r="C392" s="432" t="s">
        <v>437</v>
      </c>
      <c r="D392" s="433" t="s">
        <v>595</v>
      </c>
      <c r="E392" s="432" t="s">
        <v>1483</v>
      </c>
      <c r="F392" s="433" t="s">
        <v>1484</v>
      </c>
      <c r="G392" s="432" t="s">
        <v>1409</v>
      </c>
      <c r="H392" s="432" t="s">
        <v>1410</v>
      </c>
      <c r="I392" s="434">
        <v>411.4</v>
      </c>
      <c r="J392" s="434">
        <v>1</v>
      </c>
      <c r="K392" s="435">
        <v>411.4</v>
      </c>
    </row>
    <row r="393" spans="1:11" ht="14.4" customHeight="1" x14ac:dyDescent="0.3">
      <c r="A393" s="430" t="s">
        <v>432</v>
      </c>
      <c r="B393" s="431" t="s">
        <v>433</v>
      </c>
      <c r="C393" s="432" t="s">
        <v>437</v>
      </c>
      <c r="D393" s="433" t="s">
        <v>595</v>
      </c>
      <c r="E393" s="432" t="s">
        <v>1483</v>
      </c>
      <c r="F393" s="433" t="s">
        <v>1484</v>
      </c>
      <c r="G393" s="432" t="s">
        <v>1411</v>
      </c>
      <c r="H393" s="432" t="s">
        <v>1412</v>
      </c>
      <c r="I393" s="434">
        <v>50.54</v>
      </c>
      <c r="J393" s="434">
        <v>5</v>
      </c>
      <c r="K393" s="435">
        <v>252.71</v>
      </c>
    </row>
    <row r="394" spans="1:11" ht="14.4" customHeight="1" x14ac:dyDescent="0.3">
      <c r="A394" s="430" t="s">
        <v>432</v>
      </c>
      <c r="B394" s="431" t="s">
        <v>433</v>
      </c>
      <c r="C394" s="432" t="s">
        <v>437</v>
      </c>
      <c r="D394" s="433" t="s">
        <v>595</v>
      </c>
      <c r="E394" s="432" t="s">
        <v>1483</v>
      </c>
      <c r="F394" s="433" t="s">
        <v>1484</v>
      </c>
      <c r="G394" s="432" t="s">
        <v>1413</v>
      </c>
      <c r="H394" s="432" t="s">
        <v>1414</v>
      </c>
      <c r="I394" s="434">
        <v>8192.0400000000009</v>
      </c>
      <c r="J394" s="434">
        <v>1</v>
      </c>
      <c r="K394" s="435">
        <v>8192.0400000000009</v>
      </c>
    </row>
    <row r="395" spans="1:11" ht="14.4" customHeight="1" x14ac:dyDescent="0.3">
      <c r="A395" s="430" t="s">
        <v>432</v>
      </c>
      <c r="B395" s="431" t="s">
        <v>433</v>
      </c>
      <c r="C395" s="432" t="s">
        <v>437</v>
      </c>
      <c r="D395" s="433" t="s">
        <v>595</v>
      </c>
      <c r="E395" s="432" t="s">
        <v>1483</v>
      </c>
      <c r="F395" s="433" t="s">
        <v>1484</v>
      </c>
      <c r="G395" s="432" t="s">
        <v>1415</v>
      </c>
      <c r="H395" s="432" t="s">
        <v>1416</v>
      </c>
      <c r="I395" s="434">
        <v>510.62</v>
      </c>
      <c r="J395" s="434">
        <v>1</v>
      </c>
      <c r="K395" s="435">
        <v>510.62</v>
      </c>
    </row>
    <row r="396" spans="1:11" ht="14.4" customHeight="1" x14ac:dyDescent="0.3">
      <c r="A396" s="430" t="s">
        <v>432</v>
      </c>
      <c r="B396" s="431" t="s">
        <v>433</v>
      </c>
      <c r="C396" s="432" t="s">
        <v>437</v>
      </c>
      <c r="D396" s="433" t="s">
        <v>595</v>
      </c>
      <c r="E396" s="432" t="s">
        <v>1483</v>
      </c>
      <c r="F396" s="433" t="s">
        <v>1484</v>
      </c>
      <c r="G396" s="432" t="s">
        <v>1417</v>
      </c>
      <c r="H396" s="432" t="s">
        <v>1418</v>
      </c>
      <c r="I396" s="434">
        <v>510.62</v>
      </c>
      <c r="J396" s="434">
        <v>1</v>
      </c>
      <c r="K396" s="435">
        <v>510.62</v>
      </c>
    </row>
    <row r="397" spans="1:11" ht="14.4" customHeight="1" x14ac:dyDescent="0.3">
      <c r="A397" s="430" t="s">
        <v>432</v>
      </c>
      <c r="B397" s="431" t="s">
        <v>433</v>
      </c>
      <c r="C397" s="432" t="s">
        <v>437</v>
      </c>
      <c r="D397" s="433" t="s">
        <v>595</v>
      </c>
      <c r="E397" s="432" t="s">
        <v>1483</v>
      </c>
      <c r="F397" s="433" t="s">
        <v>1484</v>
      </c>
      <c r="G397" s="432" t="s">
        <v>1419</v>
      </c>
      <c r="H397" s="432" t="s">
        <v>1420</v>
      </c>
      <c r="I397" s="434">
        <v>510.62</v>
      </c>
      <c r="J397" s="434">
        <v>1</v>
      </c>
      <c r="K397" s="435">
        <v>510.62</v>
      </c>
    </row>
    <row r="398" spans="1:11" ht="14.4" customHeight="1" x14ac:dyDescent="0.3">
      <c r="A398" s="430" t="s">
        <v>432</v>
      </c>
      <c r="B398" s="431" t="s">
        <v>433</v>
      </c>
      <c r="C398" s="432" t="s">
        <v>437</v>
      </c>
      <c r="D398" s="433" t="s">
        <v>595</v>
      </c>
      <c r="E398" s="432" t="s">
        <v>1483</v>
      </c>
      <c r="F398" s="433" t="s">
        <v>1484</v>
      </c>
      <c r="G398" s="432" t="s">
        <v>1421</v>
      </c>
      <c r="H398" s="432" t="s">
        <v>1422</v>
      </c>
      <c r="I398" s="434">
        <v>903.87</v>
      </c>
      <c r="J398" s="434">
        <v>1</v>
      </c>
      <c r="K398" s="435">
        <v>903.87</v>
      </c>
    </row>
    <row r="399" spans="1:11" ht="14.4" customHeight="1" x14ac:dyDescent="0.3">
      <c r="A399" s="430" t="s">
        <v>432</v>
      </c>
      <c r="B399" s="431" t="s">
        <v>433</v>
      </c>
      <c r="C399" s="432" t="s">
        <v>437</v>
      </c>
      <c r="D399" s="433" t="s">
        <v>595</v>
      </c>
      <c r="E399" s="432" t="s">
        <v>1483</v>
      </c>
      <c r="F399" s="433" t="s">
        <v>1484</v>
      </c>
      <c r="G399" s="432" t="s">
        <v>1423</v>
      </c>
      <c r="H399" s="432" t="s">
        <v>1424</v>
      </c>
      <c r="I399" s="434">
        <v>1234.2</v>
      </c>
      <c r="J399" s="434">
        <v>1</v>
      </c>
      <c r="K399" s="435">
        <v>1234.2</v>
      </c>
    </row>
    <row r="400" spans="1:11" ht="14.4" customHeight="1" x14ac:dyDescent="0.3">
      <c r="A400" s="430" t="s">
        <v>432</v>
      </c>
      <c r="B400" s="431" t="s">
        <v>433</v>
      </c>
      <c r="C400" s="432" t="s">
        <v>437</v>
      </c>
      <c r="D400" s="433" t="s">
        <v>595</v>
      </c>
      <c r="E400" s="432" t="s">
        <v>1483</v>
      </c>
      <c r="F400" s="433" t="s">
        <v>1484</v>
      </c>
      <c r="G400" s="432" t="s">
        <v>1425</v>
      </c>
      <c r="H400" s="432" t="s">
        <v>1426</v>
      </c>
      <c r="I400" s="434">
        <v>2591.8200000000002</v>
      </c>
      <c r="J400" s="434">
        <v>1</v>
      </c>
      <c r="K400" s="435">
        <v>2591.8200000000002</v>
      </c>
    </row>
    <row r="401" spans="1:11" ht="14.4" customHeight="1" x14ac:dyDescent="0.3">
      <c r="A401" s="430" t="s">
        <v>432</v>
      </c>
      <c r="B401" s="431" t="s">
        <v>433</v>
      </c>
      <c r="C401" s="432" t="s">
        <v>437</v>
      </c>
      <c r="D401" s="433" t="s">
        <v>595</v>
      </c>
      <c r="E401" s="432" t="s">
        <v>1483</v>
      </c>
      <c r="F401" s="433" t="s">
        <v>1484</v>
      </c>
      <c r="G401" s="432" t="s">
        <v>1427</v>
      </c>
      <c r="H401" s="432" t="s">
        <v>1428</v>
      </c>
      <c r="I401" s="434">
        <v>665.5</v>
      </c>
      <c r="J401" s="434">
        <v>1</v>
      </c>
      <c r="K401" s="435">
        <v>665.5</v>
      </c>
    </row>
    <row r="402" spans="1:11" ht="14.4" customHeight="1" x14ac:dyDescent="0.3">
      <c r="A402" s="430" t="s">
        <v>432</v>
      </c>
      <c r="B402" s="431" t="s">
        <v>433</v>
      </c>
      <c r="C402" s="432" t="s">
        <v>437</v>
      </c>
      <c r="D402" s="433" t="s">
        <v>595</v>
      </c>
      <c r="E402" s="432" t="s">
        <v>1483</v>
      </c>
      <c r="F402" s="433" t="s">
        <v>1484</v>
      </c>
      <c r="G402" s="432" t="s">
        <v>1429</v>
      </c>
      <c r="H402" s="432" t="s">
        <v>1430</v>
      </c>
      <c r="I402" s="434">
        <v>1028.5</v>
      </c>
      <c r="J402" s="434">
        <v>1</v>
      </c>
      <c r="K402" s="435">
        <v>1028.5</v>
      </c>
    </row>
    <row r="403" spans="1:11" ht="14.4" customHeight="1" x14ac:dyDescent="0.3">
      <c r="A403" s="430" t="s">
        <v>432</v>
      </c>
      <c r="B403" s="431" t="s">
        <v>433</v>
      </c>
      <c r="C403" s="432" t="s">
        <v>437</v>
      </c>
      <c r="D403" s="433" t="s">
        <v>595</v>
      </c>
      <c r="E403" s="432" t="s">
        <v>1483</v>
      </c>
      <c r="F403" s="433" t="s">
        <v>1484</v>
      </c>
      <c r="G403" s="432" t="s">
        <v>1431</v>
      </c>
      <c r="H403" s="432" t="s">
        <v>1432</v>
      </c>
      <c r="I403" s="434">
        <v>2734.75</v>
      </c>
      <c r="J403" s="434">
        <v>1</v>
      </c>
      <c r="K403" s="435">
        <v>2734.75</v>
      </c>
    </row>
    <row r="404" spans="1:11" ht="14.4" customHeight="1" x14ac:dyDescent="0.3">
      <c r="A404" s="430" t="s">
        <v>432</v>
      </c>
      <c r="B404" s="431" t="s">
        <v>433</v>
      </c>
      <c r="C404" s="432" t="s">
        <v>437</v>
      </c>
      <c r="D404" s="433" t="s">
        <v>595</v>
      </c>
      <c r="E404" s="432" t="s">
        <v>1483</v>
      </c>
      <c r="F404" s="433" t="s">
        <v>1484</v>
      </c>
      <c r="G404" s="432" t="s">
        <v>1433</v>
      </c>
      <c r="H404" s="432" t="s">
        <v>1434</v>
      </c>
      <c r="I404" s="434">
        <v>284.35000000000002</v>
      </c>
      <c r="J404" s="434">
        <v>1</v>
      </c>
      <c r="K404" s="435">
        <v>284.35000000000002</v>
      </c>
    </row>
    <row r="405" spans="1:11" ht="14.4" customHeight="1" x14ac:dyDescent="0.3">
      <c r="A405" s="430" t="s">
        <v>432</v>
      </c>
      <c r="B405" s="431" t="s">
        <v>433</v>
      </c>
      <c r="C405" s="432" t="s">
        <v>437</v>
      </c>
      <c r="D405" s="433" t="s">
        <v>595</v>
      </c>
      <c r="E405" s="432" t="s">
        <v>1483</v>
      </c>
      <c r="F405" s="433" t="s">
        <v>1484</v>
      </c>
      <c r="G405" s="432" t="s">
        <v>1435</v>
      </c>
      <c r="H405" s="432" t="s">
        <v>1436</v>
      </c>
      <c r="I405" s="434">
        <v>544.5</v>
      </c>
      <c r="J405" s="434">
        <v>3</v>
      </c>
      <c r="K405" s="435">
        <v>1633.5</v>
      </c>
    </row>
    <row r="406" spans="1:11" ht="14.4" customHeight="1" x14ac:dyDescent="0.3">
      <c r="A406" s="430" t="s">
        <v>432</v>
      </c>
      <c r="B406" s="431" t="s">
        <v>433</v>
      </c>
      <c r="C406" s="432" t="s">
        <v>437</v>
      </c>
      <c r="D406" s="433" t="s">
        <v>595</v>
      </c>
      <c r="E406" s="432" t="s">
        <v>1483</v>
      </c>
      <c r="F406" s="433" t="s">
        <v>1484</v>
      </c>
      <c r="G406" s="432" t="s">
        <v>1437</v>
      </c>
      <c r="H406" s="432" t="s">
        <v>1438</v>
      </c>
      <c r="I406" s="434">
        <v>510.62</v>
      </c>
      <c r="J406" s="434">
        <v>1</v>
      </c>
      <c r="K406" s="435">
        <v>510.62</v>
      </c>
    </row>
    <row r="407" spans="1:11" ht="14.4" customHeight="1" x14ac:dyDescent="0.3">
      <c r="A407" s="430" t="s">
        <v>432</v>
      </c>
      <c r="B407" s="431" t="s">
        <v>433</v>
      </c>
      <c r="C407" s="432" t="s">
        <v>437</v>
      </c>
      <c r="D407" s="433" t="s">
        <v>595</v>
      </c>
      <c r="E407" s="432" t="s">
        <v>1483</v>
      </c>
      <c r="F407" s="433" t="s">
        <v>1484</v>
      </c>
      <c r="G407" s="432" t="s">
        <v>1439</v>
      </c>
      <c r="H407" s="432" t="s">
        <v>1440</v>
      </c>
      <c r="I407" s="434">
        <v>510.62</v>
      </c>
      <c r="J407" s="434">
        <v>1</v>
      </c>
      <c r="K407" s="435">
        <v>510.62</v>
      </c>
    </row>
    <row r="408" spans="1:11" ht="14.4" customHeight="1" x14ac:dyDescent="0.3">
      <c r="A408" s="430" t="s">
        <v>432</v>
      </c>
      <c r="B408" s="431" t="s">
        <v>433</v>
      </c>
      <c r="C408" s="432" t="s">
        <v>437</v>
      </c>
      <c r="D408" s="433" t="s">
        <v>595</v>
      </c>
      <c r="E408" s="432" t="s">
        <v>1483</v>
      </c>
      <c r="F408" s="433" t="s">
        <v>1484</v>
      </c>
      <c r="G408" s="432" t="s">
        <v>1441</v>
      </c>
      <c r="H408" s="432" t="s">
        <v>1442</v>
      </c>
      <c r="I408" s="434">
        <v>300</v>
      </c>
      <c r="J408" s="434">
        <v>1</v>
      </c>
      <c r="K408" s="435">
        <v>300</v>
      </c>
    </row>
    <row r="409" spans="1:11" ht="14.4" customHeight="1" x14ac:dyDescent="0.3">
      <c r="A409" s="430" t="s">
        <v>432</v>
      </c>
      <c r="B409" s="431" t="s">
        <v>433</v>
      </c>
      <c r="C409" s="432" t="s">
        <v>437</v>
      </c>
      <c r="D409" s="433" t="s">
        <v>595</v>
      </c>
      <c r="E409" s="432" t="s">
        <v>1483</v>
      </c>
      <c r="F409" s="433" t="s">
        <v>1484</v>
      </c>
      <c r="G409" s="432" t="s">
        <v>1443</v>
      </c>
      <c r="H409" s="432" t="s">
        <v>1444</v>
      </c>
      <c r="I409" s="434">
        <v>462.83</v>
      </c>
      <c r="J409" s="434">
        <v>1</v>
      </c>
      <c r="K409" s="435">
        <v>462.83</v>
      </c>
    </row>
    <row r="410" spans="1:11" ht="14.4" customHeight="1" x14ac:dyDescent="0.3">
      <c r="A410" s="430" t="s">
        <v>432</v>
      </c>
      <c r="B410" s="431" t="s">
        <v>433</v>
      </c>
      <c r="C410" s="432" t="s">
        <v>437</v>
      </c>
      <c r="D410" s="433" t="s">
        <v>595</v>
      </c>
      <c r="E410" s="432" t="s">
        <v>1483</v>
      </c>
      <c r="F410" s="433" t="s">
        <v>1484</v>
      </c>
      <c r="G410" s="432" t="s">
        <v>1445</v>
      </c>
      <c r="H410" s="432" t="s">
        <v>1446</v>
      </c>
      <c r="I410" s="434">
        <v>462.82</v>
      </c>
      <c r="J410" s="434">
        <v>1</v>
      </c>
      <c r="K410" s="435">
        <v>462.82</v>
      </c>
    </row>
    <row r="411" spans="1:11" ht="14.4" customHeight="1" x14ac:dyDescent="0.3">
      <c r="A411" s="430" t="s">
        <v>432</v>
      </c>
      <c r="B411" s="431" t="s">
        <v>433</v>
      </c>
      <c r="C411" s="432" t="s">
        <v>437</v>
      </c>
      <c r="D411" s="433" t="s">
        <v>595</v>
      </c>
      <c r="E411" s="432" t="s">
        <v>1483</v>
      </c>
      <c r="F411" s="433" t="s">
        <v>1484</v>
      </c>
      <c r="G411" s="432" t="s">
        <v>1447</v>
      </c>
      <c r="H411" s="432" t="s">
        <v>1448</v>
      </c>
      <c r="I411" s="434">
        <v>10389.06</v>
      </c>
      <c r="J411" s="434">
        <v>1</v>
      </c>
      <c r="K411" s="435">
        <v>10389.06</v>
      </c>
    </row>
    <row r="412" spans="1:11" ht="14.4" customHeight="1" x14ac:dyDescent="0.3">
      <c r="A412" s="430" t="s">
        <v>432</v>
      </c>
      <c r="B412" s="431" t="s">
        <v>433</v>
      </c>
      <c r="C412" s="432" t="s">
        <v>437</v>
      </c>
      <c r="D412" s="433" t="s">
        <v>595</v>
      </c>
      <c r="E412" s="432" t="s">
        <v>1483</v>
      </c>
      <c r="F412" s="433" t="s">
        <v>1484</v>
      </c>
      <c r="G412" s="432" t="s">
        <v>1449</v>
      </c>
      <c r="H412" s="432" t="s">
        <v>1450</v>
      </c>
      <c r="I412" s="434">
        <v>233.53</v>
      </c>
      <c r="J412" s="434">
        <v>1</v>
      </c>
      <c r="K412" s="435">
        <v>233.53</v>
      </c>
    </row>
    <row r="413" spans="1:11" ht="14.4" customHeight="1" x14ac:dyDescent="0.3">
      <c r="A413" s="430" t="s">
        <v>432</v>
      </c>
      <c r="B413" s="431" t="s">
        <v>433</v>
      </c>
      <c r="C413" s="432" t="s">
        <v>437</v>
      </c>
      <c r="D413" s="433" t="s">
        <v>595</v>
      </c>
      <c r="E413" s="432" t="s">
        <v>1483</v>
      </c>
      <c r="F413" s="433" t="s">
        <v>1484</v>
      </c>
      <c r="G413" s="432" t="s">
        <v>1451</v>
      </c>
      <c r="H413" s="432" t="s">
        <v>1452</v>
      </c>
      <c r="I413" s="434">
        <v>6984.1</v>
      </c>
      <c r="J413" s="434">
        <v>1</v>
      </c>
      <c r="K413" s="435">
        <v>6984.1</v>
      </c>
    </row>
    <row r="414" spans="1:11" ht="14.4" customHeight="1" x14ac:dyDescent="0.3">
      <c r="A414" s="430" t="s">
        <v>432</v>
      </c>
      <c r="B414" s="431" t="s">
        <v>433</v>
      </c>
      <c r="C414" s="432" t="s">
        <v>437</v>
      </c>
      <c r="D414" s="433" t="s">
        <v>595</v>
      </c>
      <c r="E414" s="432" t="s">
        <v>1483</v>
      </c>
      <c r="F414" s="433" t="s">
        <v>1484</v>
      </c>
      <c r="G414" s="432" t="s">
        <v>1453</v>
      </c>
      <c r="H414" s="432" t="s">
        <v>1454</v>
      </c>
      <c r="I414" s="434">
        <v>246.29808226503141</v>
      </c>
      <c r="J414" s="434">
        <v>1</v>
      </c>
      <c r="K414" s="435">
        <v>246.29808226503141</v>
      </c>
    </row>
    <row r="415" spans="1:11" ht="14.4" customHeight="1" x14ac:dyDescent="0.3">
      <c r="A415" s="430" t="s">
        <v>432</v>
      </c>
      <c r="B415" s="431" t="s">
        <v>433</v>
      </c>
      <c r="C415" s="432" t="s">
        <v>437</v>
      </c>
      <c r="D415" s="433" t="s">
        <v>595</v>
      </c>
      <c r="E415" s="432" t="s">
        <v>1483</v>
      </c>
      <c r="F415" s="433" t="s">
        <v>1484</v>
      </c>
      <c r="G415" s="432" t="s">
        <v>1455</v>
      </c>
      <c r="H415" s="432" t="s">
        <v>1456</v>
      </c>
      <c r="I415" s="434">
        <v>229.9</v>
      </c>
      <c r="J415" s="434">
        <v>1</v>
      </c>
      <c r="K415" s="435">
        <v>229.9</v>
      </c>
    </row>
    <row r="416" spans="1:11" ht="14.4" customHeight="1" x14ac:dyDescent="0.3">
      <c r="A416" s="430" t="s">
        <v>432</v>
      </c>
      <c r="B416" s="431" t="s">
        <v>433</v>
      </c>
      <c r="C416" s="432" t="s">
        <v>437</v>
      </c>
      <c r="D416" s="433" t="s">
        <v>595</v>
      </c>
      <c r="E416" s="432" t="s">
        <v>1483</v>
      </c>
      <c r="F416" s="433" t="s">
        <v>1484</v>
      </c>
      <c r="G416" s="432" t="s">
        <v>1457</v>
      </c>
      <c r="H416" s="432" t="s">
        <v>1458</v>
      </c>
      <c r="I416" s="434">
        <v>52.88</v>
      </c>
      <c r="J416" s="434">
        <v>20</v>
      </c>
      <c r="K416" s="435">
        <v>1057.54</v>
      </c>
    </row>
    <row r="417" spans="1:11" ht="14.4" customHeight="1" x14ac:dyDescent="0.3">
      <c r="A417" s="430" t="s">
        <v>432</v>
      </c>
      <c r="B417" s="431" t="s">
        <v>433</v>
      </c>
      <c r="C417" s="432" t="s">
        <v>437</v>
      </c>
      <c r="D417" s="433" t="s">
        <v>595</v>
      </c>
      <c r="E417" s="432" t="s">
        <v>1483</v>
      </c>
      <c r="F417" s="433" t="s">
        <v>1484</v>
      </c>
      <c r="G417" s="432" t="s">
        <v>1459</v>
      </c>
      <c r="H417" s="432" t="s">
        <v>1460</v>
      </c>
      <c r="I417" s="434">
        <v>12.96</v>
      </c>
      <c r="J417" s="434">
        <v>20</v>
      </c>
      <c r="K417" s="435">
        <v>259.18</v>
      </c>
    </row>
    <row r="418" spans="1:11" ht="14.4" customHeight="1" x14ac:dyDescent="0.3">
      <c r="A418" s="430" t="s">
        <v>432</v>
      </c>
      <c r="B418" s="431" t="s">
        <v>433</v>
      </c>
      <c r="C418" s="432" t="s">
        <v>437</v>
      </c>
      <c r="D418" s="433" t="s">
        <v>595</v>
      </c>
      <c r="E418" s="432" t="s">
        <v>1483</v>
      </c>
      <c r="F418" s="433" t="s">
        <v>1484</v>
      </c>
      <c r="G418" s="432" t="s">
        <v>1461</v>
      </c>
      <c r="H418" s="432" t="s">
        <v>1462</v>
      </c>
      <c r="I418" s="434">
        <v>2752.75</v>
      </c>
      <c r="J418" s="434">
        <v>1</v>
      </c>
      <c r="K418" s="435">
        <v>2752.75</v>
      </c>
    </row>
    <row r="419" spans="1:11" ht="14.4" customHeight="1" x14ac:dyDescent="0.3">
      <c r="A419" s="430" t="s">
        <v>432</v>
      </c>
      <c r="B419" s="431" t="s">
        <v>433</v>
      </c>
      <c r="C419" s="432" t="s">
        <v>437</v>
      </c>
      <c r="D419" s="433" t="s">
        <v>595</v>
      </c>
      <c r="E419" s="432" t="s">
        <v>1483</v>
      </c>
      <c r="F419" s="433" t="s">
        <v>1484</v>
      </c>
      <c r="G419" s="432" t="s">
        <v>1463</v>
      </c>
      <c r="H419" s="432" t="s">
        <v>1464</v>
      </c>
      <c r="I419" s="434">
        <v>6958</v>
      </c>
      <c r="J419" s="434">
        <v>1</v>
      </c>
      <c r="K419" s="435">
        <v>6958</v>
      </c>
    </row>
    <row r="420" spans="1:11" ht="14.4" customHeight="1" x14ac:dyDescent="0.3">
      <c r="A420" s="430" t="s">
        <v>432</v>
      </c>
      <c r="B420" s="431" t="s">
        <v>433</v>
      </c>
      <c r="C420" s="432" t="s">
        <v>437</v>
      </c>
      <c r="D420" s="433" t="s">
        <v>595</v>
      </c>
      <c r="E420" s="432" t="s">
        <v>1483</v>
      </c>
      <c r="F420" s="433" t="s">
        <v>1484</v>
      </c>
      <c r="G420" s="432" t="s">
        <v>1465</v>
      </c>
      <c r="H420" s="432" t="s">
        <v>1466</v>
      </c>
      <c r="I420" s="434">
        <v>348.48</v>
      </c>
      <c r="J420" s="434">
        <v>1</v>
      </c>
      <c r="K420" s="435">
        <v>348.48</v>
      </c>
    </row>
    <row r="421" spans="1:11" ht="14.4" customHeight="1" x14ac:dyDescent="0.3">
      <c r="A421" s="430" t="s">
        <v>432</v>
      </c>
      <c r="B421" s="431" t="s">
        <v>433</v>
      </c>
      <c r="C421" s="432" t="s">
        <v>437</v>
      </c>
      <c r="D421" s="433" t="s">
        <v>595</v>
      </c>
      <c r="E421" s="432" t="s">
        <v>1483</v>
      </c>
      <c r="F421" s="433" t="s">
        <v>1484</v>
      </c>
      <c r="G421" s="432" t="s">
        <v>1467</v>
      </c>
      <c r="H421" s="432" t="s">
        <v>1468</v>
      </c>
      <c r="I421" s="434">
        <v>1476</v>
      </c>
      <c r="J421" s="434">
        <v>1</v>
      </c>
      <c r="K421" s="435">
        <v>1476</v>
      </c>
    </row>
    <row r="422" spans="1:11" ht="14.4" customHeight="1" x14ac:dyDescent="0.3">
      <c r="A422" s="430" t="s">
        <v>432</v>
      </c>
      <c r="B422" s="431" t="s">
        <v>433</v>
      </c>
      <c r="C422" s="432" t="s">
        <v>437</v>
      </c>
      <c r="D422" s="433" t="s">
        <v>595</v>
      </c>
      <c r="E422" s="432" t="s">
        <v>1483</v>
      </c>
      <c r="F422" s="433" t="s">
        <v>1484</v>
      </c>
      <c r="G422" s="432" t="s">
        <v>1469</v>
      </c>
      <c r="H422" s="432" t="s">
        <v>1470</v>
      </c>
      <c r="I422" s="434">
        <v>6353.71</v>
      </c>
      <c r="J422" s="434">
        <v>1</v>
      </c>
      <c r="K422" s="435">
        <v>6353.71</v>
      </c>
    </row>
    <row r="423" spans="1:11" ht="14.4" customHeight="1" thickBot="1" x14ac:dyDescent="0.35">
      <c r="A423" s="436" t="s">
        <v>432</v>
      </c>
      <c r="B423" s="437" t="s">
        <v>433</v>
      </c>
      <c r="C423" s="438" t="s">
        <v>437</v>
      </c>
      <c r="D423" s="439" t="s">
        <v>595</v>
      </c>
      <c r="E423" s="438" t="s">
        <v>1483</v>
      </c>
      <c r="F423" s="439" t="s">
        <v>1484</v>
      </c>
      <c r="G423" s="438" t="s">
        <v>1471</v>
      </c>
      <c r="H423" s="438" t="s">
        <v>1472</v>
      </c>
      <c r="I423" s="440">
        <v>182.90294117647056</v>
      </c>
      <c r="J423" s="440">
        <v>30</v>
      </c>
      <c r="K423" s="441">
        <v>4241.0199999999995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9" width="13.109375" hidden="1" customWidth="1"/>
    <col min="10" max="10" width="13.109375" customWidth="1"/>
    <col min="11" max="29" width="13.109375" hidden="1" customWidth="1"/>
    <col min="30" max="30" width="13.109375" customWidth="1"/>
    <col min="31" max="32" width="13.109375" hidden="1" customWidth="1"/>
    <col min="33" max="34" width="13.109375" customWidth="1"/>
  </cols>
  <sheetData>
    <row r="1" spans="1:35" ht="18.600000000000001" thickBot="1" x14ac:dyDescent="0.4">
      <c r="A1" s="359" t="s">
        <v>93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</row>
    <row r="2" spans="1:35" ht="15" thickBot="1" x14ac:dyDescent="0.35">
      <c r="A2" s="214" t="s">
        <v>259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</row>
    <row r="3" spans="1:35" x14ac:dyDescent="0.3">
      <c r="A3" s="233" t="s">
        <v>182</v>
      </c>
      <c r="B3" s="360" t="s">
        <v>163</v>
      </c>
      <c r="C3" s="216">
        <v>0</v>
      </c>
      <c r="D3" s="217">
        <v>101</v>
      </c>
      <c r="E3" s="217">
        <v>102</v>
      </c>
      <c r="F3" s="236">
        <v>305</v>
      </c>
      <c r="G3" s="236">
        <v>306</v>
      </c>
      <c r="H3" s="236">
        <v>407</v>
      </c>
      <c r="I3" s="236">
        <v>408</v>
      </c>
      <c r="J3" s="236">
        <v>409</v>
      </c>
      <c r="K3" s="236">
        <v>410</v>
      </c>
      <c r="L3" s="236">
        <v>415</v>
      </c>
      <c r="M3" s="236">
        <v>416</v>
      </c>
      <c r="N3" s="236">
        <v>418</v>
      </c>
      <c r="O3" s="236">
        <v>419</v>
      </c>
      <c r="P3" s="236">
        <v>420</v>
      </c>
      <c r="Q3" s="236">
        <v>421</v>
      </c>
      <c r="R3" s="236">
        <v>522</v>
      </c>
      <c r="S3" s="236">
        <v>523</v>
      </c>
      <c r="T3" s="236">
        <v>524</v>
      </c>
      <c r="U3" s="236">
        <v>525</v>
      </c>
      <c r="V3" s="236">
        <v>526</v>
      </c>
      <c r="W3" s="236">
        <v>527</v>
      </c>
      <c r="X3" s="236">
        <v>528</v>
      </c>
      <c r="Y3" s="236">
        <v>629</v>
      </c>
      <c r="Z3" s="236">
        <v>630</v>
      </c>
      <c r="AA3" s="236">
        <v>636</v>
      </c>
      <c r="AB3" s="236">
        <v>637</v>
      </c>
      <c r="AC3" s="236">
        <v>640</v>
      </c>
      <c r="AD3" s="236">
        <v>642</v>
      </c>
      <c r="AE3" s="236">
        <v>743</v>
      </c>
      <c r="AF3" s="217">
        <v>745</v>
      </c>
      <c r="AG3" s="217">
        <v>746</v>
      </c>
      <c r="AH3" s="491">
        <v>930</v>
      </c>
      <c r="AI3" s="507"/>
    </row>
    <row r="4" spans="1:35" ht="36.6" outlineLevel="1" thickBot="1" x14ac:dyDescent="0.35">
      <c r="A4" s="234">
        <v>2015</v>
      </c>
      <c r="B4" s="361"/>
      <c r="C4" s="218" t="s">
        <v>164</v>
      </c>
      <c r="D4" s="219" t="s">
        <v>165</v>
      </c>
      <c r="E4" s="219" t="s">
        <v>166</v>
      </c>
      <c r="F4" s="237" t="s">
        <v>194</v>
      </c>
      <c r="G4" s="237" t="s">
        <v>195</v>
      </c>
      <c r="H4" s="237" t="s">
        <v>257</v>
      </c>
      <c r="I4" s="237" t="s">
        <v>196</v>
      </c>
      <c r="J4" s="237" t="s">
        <v>197</v>
      </c>
      <c r="K4" s="237" t="s">
        <v>198</v>
      </c>
      <c r="L4" s="237" t="s">
        <v>199</v>
      </c>
      <c r="M4" s="237" t="s">
        <v>200</v>
      </c>
      <c r="N4" s="237" t="s">
        <v>201</v>
      </c>
      <c r="O4" s="237" t="s">
        <v>202</v>
      </c>
      <c r="P4" s="237" t="s">
        <v>203</v>
      </c>
      <c r="Q4" s="237" t="s">
        <v>204</v>
      </c>
      <c r="R4" s="237" t="s">
        <v>205</v>
      </c>
      <c r="S4" s="237" t="s">
        <v>206</v>
      </c>
      <c r="T4" s="237" t="s">
        <v>207</v>
      </c>
      <c r="U4" s="237" t="s">
        <v>208</v>
      </c>
      <c r="V4" s="237" t="s">
        <v>209</v>
      </c>
      <c r="W4" s="237" t="s">
        <v>210</v>
      </c>
      <c r="X4" s="237" t="s">
        <v>219</v>
      </c>
      <c r="Y4" s="237" t="s">
        <v>211</v>
      </c>
      <c r="Z4" s="237" t="s">
        <v>220</v>
      </c>
      <c r="AA4" s="237" t="s">
        <v>212</v>
      </c>
      <c r="AB4" s="237" t="s">
        <v>213</v>
      </c>
      <c r="AC4" s="237" t="s">
        <v>214</v>
      </c>
      <c r="AD4" s="237" t="s">
        <v>215</v>
      </c>
      <c r="AE4" s="237" t="s">
        <v>216</v>
      </c>
      <c r="AF4" s="219" t="s">
        <v>217</v>
      </c>
      <c r="AG4" s="219" t="s">
        <v>218</v>
      </c>
      <c r="AH4" s="492" t="s">
        <v>184</v>
      </c>
      <c r="AI4" s="507"/>
    </row>
    <row r="5" spans="1:35" x14ac:dyDescent="0.3">
      <c r="A5" s="220" t="s">
        <v>167</v>
      </c>
      <c r="B5" s="256"/>
      <c r="C5" s="257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493"/>
      <c r="AI5" s="507"/>
    </row>
    <row r="6" spans="1:35" ht="15" collapsed="1" thickBot="1" x14ac:dyDescent="0.35">
      <c r="A6" s="221" t="s">
        <v>60</v>
      </c>
      <c r="B6" s="259">
        <f xml:space="preserve">
TRUNC(IF($A$4&lt;=12,SUMIFS('ON Data'!F:F,'ON Data'!$D:$D,$A$4,'ON Data'!$E:$E,1),SUMIFS('ON Data'!F:F,'ON Data'!$E:$E,1)/'ON Data'!$D$3),1)</f>
        <v>32.1</v>
      </c>
      <c r="C6" s="260">
        <f xml:space="preserve">
TRUNC(IF($A$4&lt;=12,SUMIFS('ON Data'!G:G,'ON Data'!$D:$D,$A$4,'ON Data'!$E:$E,1),SUMIFS('ON Data'!G:G,'ON Data'!$E:$E,1)/'ON Data'!$D$3),1)</f>
        <v>0</v>
      </c>
      <c r="D6" s="261">
        <f xml:space="preserve">
TRUNC(IF($A$4&lt;=12,SUMIFS('ON Data'!H:H,'ON Data'!$D:$D,$A$4,'ON Data'!$E:$E,1),SUMIFS('ON Data'!H:H,'ON Data'!$E:$E,1)/'ON Data'!$D$3),1)</f>
        <v>5</v>
      </c>
      <c r="E6" s="261">
        <f xml:space="preserve">
TRUNC(IF($A$4&lt;=12,SUMIFS('ON Data'!I:I,'ON Data'!$D:$D,$A$4,'ON Data'!$E:$E,1),SUMIFS('ON Data'!I:I,'ON Data'!$E:$E,1)/'ON Data'!$D$3),1)</f>
        <v>0</v>
      </c>
      <c r="F6" s="261">
        <f xml:space="preserve">
TRUNC(IF($A$4&lt;=12,SUMIFS('ON Data'!K:K,'ON Data'!$D:$D,$A$4,'ON Data'!$E:$E,1),SUMIFS('ON Data'!K:K,'ON Data'!$E:$E,1)/'ON Data'!$D$3),1)</f>
        <v>0</v>
      </c>
      <c r="G6" s="261">
        <f xml:space="preserve">
TRUNC(IF($A$4&lt;=12,SUMIFS('ON Data'!L:L,'ON Data'!$D:$D,$A$4,'ON Data'!$E:$E,1),SUMIFS('ON Data'!L:L,'ON Data'!$E:$E,1)/'ON Data'!$D$3),1)</f>
        <v>0</v>
      </c>
      <c r="H6" s="261">
        <f xml:space="preserve">
TRUNC(IF($A$4&lt;=12,SUMIFS('ON Data'!M:M,'ON Data'!$D:$D,$A$4,'ON Data'!$E:$E,1),SUMIFS('ON Data'!M:M,'ON Data'!$E:$E,1)/'ON Data'!$D$3),1)</f>
        <v>0</v>
      </c>
      <c r="I6" s="261">
        <f xml:space="preserve">
TRUNC(IF($A$4&lt;=12,SUMIFS('ON Data'!N:N,'ON Data'!$D:$D,$A$4,'ON Data'!$E:$E,1),SUMIFS('ON Data'!N:N,'ON Data'!$E:$E,1)/'ON Data'!$D$3),1)</f>
        <v>0</v>
      </c>
      <c r="J6" s="261">
        <f xml:space="preserve">
TRUNC(IF($A$4&lt;=12,SUMIFS('ON Data'!O:O,'ON Data'!$D:$D,$A$4,'ON Data'!$E:$E,1),SUMIFS('ON Data'!O:O,'ON Data'!$E:$E,1)/'ON Data'!$D$3),1)</f>
        <v>18.899999999999999</v>
      </c>
      <c r="K6" s="261">
        <f xml:space="preserve">
TRUNC(IF($A$4&lt;=12,SUMIFS('ON Data'!P:P,'ON Data'!$D:$D,$A$4,'ON Data'!$E:$E,1),SUMIFS('ON Data'!P:P,'ON Data'!$E:$E,1)/'ON Data'!$D$3),1)</f>
        <v>0</v>
      </c>
      <c r="L6" s="261">
        <f xml:space="preserve">
TRUNC(IF($A$4&lt;=12,SUMIFS('ON Data'!Q:Q,'ON Data'!$D:$D,$A$4,'ON Data'!$E:$E,1),SUMIFS('ON Data'!Q:Q,'ON Data'!$E:$E,1)/'ON Data'!$D$3),1)</f>
        <v>0</v>
      </c>
      <c r="M6" s="261">
        <f xml:space="preserve">
TRUNC(IF($A$4&lt;=12,SUMIFS('ON Data'!R:R,'ON Data'!$D:$D,$A$4,'ON Data'!$E:$E,1),SUMIFS('ON Data'!R:R,'ON Data'!$E:$E,1)/'ON Data'!$D$3),1)</f>
        <v>0</v>
      </c>
      <c r="N6" s="261">
        <f xml:space="preserve">
TRUNC(IF($A$4&lt;=12,SUMIFS('ON Data'!S:S,'ON Data'!$D:$D,$A$4,'ON Data'!$E:$E,1),SUMIFS('ON Data'!S:S,'ON Data'!$E:$E,1)/'ON Data'!$D$3),1)</f>
        <v>0</v>
      </c>
      <c r="O6" s="261">
        <f xml:space="preserve">
TRUNC(IF($A$4&lt;=12,SUMIFS('ON Data'!T:T,'ON Data'!$D:$D,$A$4,'ON Data'!$E:$E,1),SUMIFS('ON Data'!T:T,'ON Data'!$E:$E,1)/'ON Data'!$D$3),1)</f>
        <v>0</v>
      </c>
      <c r="P6" s="261">
        <f xml:space="preserve">
TRUNC(IF($A$4&lt;=12,SUMIFS('ON Data'!U:U,'ON Data'!$D:$D,$A$4,'ON Data'!$E:$E,1),SUMIFS('ON Data'!U:U,'ON Data'!$E:$E,1)/'ON Data'!$D$3),1)</f>
        <v>0</v>
      </c>
      <c r="Q6" s="261">
        <f xml:space="preserve">
TRUNC(IF($A$4&lt;=12,SUMIFS('ON Data'!V:V,'ON Data'!$D:$D,$A$4,'ON Data'!$E:$E,1),SUMIFS('ON Data'!V:V,'ON Data'!$E:$E,1)/'ON Data'!$D$3),1)</f>
        <v>0</v>
      </c>
      <c r="R6" s="261">
        <f xml:space="preserve">
TRUNC(IF($A$4&lt;=12,SUMIFS('ON Data'!W:W,'ON Data'!$D:$D,$A$4,'ON Data'!$E:$E,1),SUMIFS('ON Data'!W:W,'ON Data'!$E:$E,1)/'ON Data'!$D$3),1)</f>
        <v>0</v>
      </c>
      <c r="S6" s="261">
        <f xml:space="preserve">
TRUNC(IF($A$4&lt;=12,SUMIFS('ON Data'!X:X,'ON Data'!$D:$D,$A$4,'ON Data'!$E:$E,1),SUMIFS('ON Data'!X:X,'ON Data'!$E:$E,1)/'ON Data'!$D$3),1)</f>
        <v>0</v>
      </c>
      <c r="T6" s="261">
        <f xml:space="preserve">
TRUNC(IF($A$4&lt;=12,SUMIFS('ON Data'!Y:Y,'ON Data'!$D:$D,$A$4,'ON Data'!$E:$E,1),SUMIFS('ON Data'!Y:Y,'ON Data'!$E:$E,1)/'ON Data'!$D$3),1)</f>
        <v>0</v>
      </c>
      <c r="U6" s="261">
        <f xml:space="preserve">
TRUNC(IF($A$4&lt;=12,SUMIFS('ON Data'!Z:Z,'ON Data'!$D:$D,$A$4,'ON Data'!$E:$E,1),SUMIFS('ON Data'!Z:Z,'ON Data'!$E:$E,1)/'ON Data'!$D$3),1)</f>
        <v>0</v>
      </c>
      <c r="V6" s="261">
        <f xml:space="preserve">
TRUNC(IF($A$4&lt;=12,SUMIFS('ON Data'!AA:AA,'ON Data'!$D:$D,$A$4,'ON Data'!$E:$E,1),SUMIFS('ON Data'!AA:AA,'ON Data'!$E:$E,1)/'ON Data'!$D$3),1)</f>
        <v>0</v>
      </c>
      <c r="W6" s="261">
        <f xml:space="preserve">
TRUNC(IF($A$4&lt;=12,SUMIFS('ON Data'!AB:AB,'ON Data'!$D:$D,$A$4,'ON Data'!$E:$E,1),SUMIFS('ON Data'!AB:AB,'ON Data'!$E:$E,1)/'ON Data'!$D$3),1)</f>
        <v>0</v>
      </c>
      <c r="X6" s="261">
        <f xml:space="preserve">
TRUNC(IF($A$4&lt;=12,SUMIFS('ON Data'!AC:AC,'ON Data'!$D:$D,$A$4,'ON Data'!$E:$E,1),SUMIFS('ON Data'!AC:AC,'ON Data'!$E:$E,1)/'ON Data'!$D$3),1)</f>
        <v>0</v>
      </c>
      <c r="Y6" s="261">
        <f xml:space="preserve">
TRUNC(IF($A$4&lt;=12,SUMIFS('ON Data'!AD:AD,'ON Data'!$D:$D,$A$4,'ON Data'!$E:$E,1),SUMIFS('ON Data'!AD:AD,'ON Data'!$E:$E,1)/'ON Data'!$D$3),1)</f>
        <v>0</v>
      </c>
      <c r="Z6" s="261">
        <f xml:space="preserve">
TRUNC(IF($A$4&lt;=12,SUMIFS('ON Data'!AE:AE,'ON Data'!$D:$D,$A$4,'ON Data'!$E:$E,1),SUMIFS('ON Data'!AE:AE,'ON Data'!$E:$E,1)/'ON Data'!$D$3),1)</f>
        <v>0</v>
      </c>
      <c r="AA6" s="261">
        <f xml:space="preserve">
TRUNC(IF($A$4&lt;=12,SUMIFS('ON Data'!AF:AF,'ON Data'!$D:$D,$A$4,'ON Data'!$E:$E,1),SUMIFS('ON Data'!AF:AF,'ON Data'!$E:$E,1)/'ON Data'!$D$3),1)</f>
        <v>0</v>
      </c>
      <c r="AB6" s="261">
        <f xml:space="preserve">
TRUNC(IF($A$4&lt;=12,SUMIFS('ON Data'!AG:AG,'ON Data'!$D:$D,$A$4,'ON Data'!$E:$E,1),SUMIFS('ON Data'!AG:AG,'ON Data'!$E:$E,1)/'ON Data'!$D$3),1)</f>
        <v>0</v>
      </c>
      <c r="AC6" s="261">
        <f xml:space="preserve">
TRUNC(IF($A$4&lt;=12,SUMIFS('ON Data'!AH:AH,'ON Data'!$D:$D,$A$4,'ON Data'!$E:$E,1),SUMIFS('ON Data'!AH:AH,'ON Data'!$E:$E,1)/'ON Data'!$D$3),1)</f>
        <v>0</v>
      </c>
      <c r="AD6" s="261">
        <f xml:space="preserve">
TRUNC(IF($A$4&lt;=12,SUMIFS('ON Data'!AI:AI,'ON Data'!$D:$D,$A$4,'ON Data'!$E:$E,1),SUMIFS('ON Data'!AI:AI,'ON Data'!$E:$E,1)/'ON Data'!$D$3),1)</f>
        <v>2.9</v>
      </c>
      <c r="AE6" s="261">
        <f xml:space="preserve">
TRUNC(IF($A$4&lt;=12,SUMIFS('ON Data'!AJ:AJ,'ON Data'!$D:$D,$A$4,'ON Data'!$E:$E,1),SUMIFS('ON Data'!AJ:AJ,'ON Data'!$E:$E,1)/'ON Data'!$D$3),1)</f>
        <v>0</v>
      </c>
      <c r="AF6" s="261">
        <f xml:space="preserve">
TRUNC(IF($A$4&lt;=12,SUMIFS('ON Data'!AK:AK,'ON Data'!$D:$D,$A$4,'ON Data'!$E:$E,1),SUMIFS('ON Data'!AK:AK,'ON Data'!$E:$E,1)/'ON Data'!$D$3),1)</f>
        <v>0</v>
      </c>
      <c r="AG6" s="261">
        <f xml:space="preserve">
TRUNC(IF($A$4&lt;=12,SUMIFS('ON Data'!AL:AL,'ON Data'!$D:$D,$A$4,'ON Data'!$E:$E,1),SUMIFS('ON Data'!AL:AL,'ON Data'!$E:$E,1)/'ON Data'!$D$3),1)</f>
        <v>4.2</v>
      </c>
      <c r="AH6" s="494">
        <f xml:space="preserve">
TRUNC(IF($A$4&lt;=12,SUMIFS('ON Data'!AN:AN,'ON Data'!$D:$D,$A$4,'ON Data'!$E:$E,1),SUMIFS('ON Data'!AN:AN,'ON Data'!$E:$E,1)/'ON Data'!$D$3),1)</f>
        <v>1</v>
      </c>
      <c r="AI6" s="507"/>
    </row>
    <row r="7" spans="1:35" ht="15" hidden="1" outlineLevel="1" thickBot="1" x14ac:dyDescent="0.35">
      <c r="A7" s="221" t="s">
        <v>94</v>
      </c>
      <c r="B7" s="259"/>
      <c r="C7" s="262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494"/>
      <c r="AI7" s="507"/>
    </row>
    <row r="8" spans="1:35" ht="15" hidden="1" outlineLevel="1" thickBot="1" x14ac:dyDescent="0.35">
      <c r="A8" s="221" t="s">
        <v>62</v>
      </c>
      <c r="B8" s="259"/>
      <c r="C8" s="262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261"/>
      <c r="Z8" s="261"/>
      <c r="AA8" s="261"/>
      <c r="AB8" s="261"/>
      <c r="AC8" s="261"/>
      <c r="AD8" s="261"/>
      <c r="AE8" s="261"/>
      <c r="AF8" s="261"/>
      <c r="AG8" s="261"/>
      <c r="AH8" s="494"/>
      <c r="AI8" s="507"/>
    </row>
    <row r="9" spans="1:35" ht="15" hidden="1" outlineLevel="1" thickBot="1" x14ac:dyDescent="0.35">
      <c r="A9" s="222" t="s">
        <v>55</v>
      </c>
      <c r="B9" s="263"/>
      <c r="C9" s="264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495"/>
      <c r="AI9" s="507"/>
    </row>
    <row r="10" spans="1:35" x14ac:dyDescent="0.3">
      <c r="A10" s="223" t="s">
        <v>168</v>
      </c>
      <c r="B10" s="238"/>
      <c r="C10" s="239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496"/>
      <c r="AI10" s="507"/>
    </row>
    <row r="11" spans="1:35" x14ac:dyDescent="0.3">
      <c r="A11" s="224" t="s">
        <v>169</v>
      </c>
      <c r="B11" s="241">
        <f xml:space="preserve">
IF($A$4&lt;=12,SUMIFS('ON Data'!F:F,'ON Data'!$D:$D,$A$4,'ON Data'!$E:$E,2),SUMIFS('ON Data'!F:F,'ON Data'!$E:$E,2))</f>
        <v>50911.6</v>
      </c>
      <c r="C11" s="242">
        <f xml:space="preserve">
IF($A$4&lt;=12,SUMIFS('ON Data'!G:G,'ON Data'!$D:$D,$A$4,'ON Data'!$E:$E,2),SUMIFS('ON Data'!G:G,'ON Data'!$E:$E,2))</f>
        <v>0</v>
      </c>
      <c r="D11" s="243">
        <f xml:space="preserve">
IF($A$4&lt;=12,SUMIFS('ON Data'!H:H,'ON Data'!$D:$D,$A$4,'ON Data'!$E:$E,2),SUMIFS('ON Data'!H:H,'ON Data'!$E:$E,2))</f>
        <v>8340.4000000000015</v>
      </c>
      <c r="E11" s="243">
        <f xml:space="preserve">
IF($A$4&lt;=12,SUMIFS('ON Data'!I:I,'ON Data'!$D:$D,$A$4,'ON Data'!$E:$E,2),SUMIFS('ON Data'!I:I,'ON Data'!$E:$E,2))</f>
        <v>0</v>
      </c>
      <c r="F11" s="243">
        <f xml:space="preserve">
IF($A$4&lt;=12,SUMIFS('ON Data'!K:K,'ON Data'!$D:$D,$A$4,'ON Data'!$E:$E,2),SUMIFS('ON Data'!K:K,'ON Data'!$E:$E,2))</f>
        <v>0</v>
      </c>
      <c r="G11" s="243">
        <f xml:space="preserve">
IF($A$4&lt;=12,SUMIFS('ON Data'!L:L,'ON Data'!$D:$D,$A$4,'ON Data'!$E:$E,2),SUMIFS('ON Data'!L:L,'ON Data'!$E:$E,2))</f>
        <v>0</v>
      </c>
      <c r="H11" s="243">
        <f xml:space="preserve">
IF($A$4&lt;=12,SUMIFS('ON Data'!M:M,'ON Data'!$D:$D,$A$4,'ON Data'!$E:$E,2),SUMIFS('ON Data'!M:M,'ON Data'!$E:$E,2))</f>
        <v>0</v>
      </c>
      <c r="I11" s="243">
        <f xml:space="preserve">
IF($A$4&lt;=12,SUMIFS('ON Data'!N:N,'ON Data'!$D:$D,$A$4,'ON Data'!$E:$E,2),SUMIFS('ON Data'!N:N,'ON Data'!$E:$E,2))</f>
        <v>0</v>
      </c>
      <c r="J11" s="243">
        <f xml:space="preserve">
IF($A$4&lt;=12,SUMIFS('ON Data'!O:O,'ON Data'!$D:$D,$A$4,'ON Data'!$E:$E,2),SUMIFS('ON Data'!O:O,'ON Data'!$E:$E,2))</f>
        <v>29763.599999999999</v>
      </c>
      <c r="K11" s="243">
        <f xml:space="preserve">
IF($A$4&lt;=12,SUMIFS('ON Data'!P:P,'ON Data'!$D:$D,$A$4,'ON Data'!$E:$E,2),SUMIFS('ON Data'!P:P,'ON Data'!$E:$E,2))</f>
        <v>0</v>
      </c>
      <c r="L11" s="243">
        <f xml:space="preserve">
IF($A$4&lt;=12,SUMIFS('ON Data'!Q:Q,'ON Data'!$D:$D,$A$4,'ON Data'!$E:$E,2),SUMIFS('ON Data'!Q:Q,'ON Data'!$E:$E,2))</f>
        <v>0</v>
      </c>
      <c r="M11" s="243">
        <f xml:space="preserve">
IF($A$4&lt;=12,SUMIFS('ON Data'!R:R,'ON Data'!$D:$D,$A$4,'ON Data'!$E:$E,2),SUMIFS('ON Data'!R:R,'ON Data'!$E:$E,2))</f>
        <v>0</v>
      </c>
      <c r="N11" s="243">
        <f xml:space="preserve">
IF($A$4&lt;=12,SUMIFS('ON Data'!S:S,'ON Data'!$D:$D,$A$4,'ON Data'!$E:$E,2),SUMIFS('ON Data'!S:S,'ON Data'!$E:$E,2))</f>
        <v>0</v>
      </c>
      <c r="O11" s="243">
        <f xml:space="preserve">
IF($A$4&lt;=12,SUMIFS('ON Data'!T:T,'ON Data'!$D:$D,$A$4,'ON Data'!$E:$E,2),SUMIFS('ON Data'!T:T,'ON Data'!$E:$E,2))</f>
        <v>0</v>
      </c>
      <c r="P11" s="243">
        <f xml:space="preserve">
IF($A$4&lt;=12,SUMIFS('ON Data'!U:U,'ON Data'!$D:$D,$A$4,'ON Data'!$E:$E,2),SUMIFS('ON Data'!U:U,'ON Data'!$E:$E,2))</f>
        <v>0</v>
      </c>
      <c r="Q11" s="243">
        <f xml:space="preserve">
IF($A$4&lt;=12,SUMIFS('ON Data'!V:V,'ON Data'!$D:$D,$A$4,'ON Data'!$E:$E,2),SUMIFS('ON Data'!V:V,'ON Data'!$E:$E,2))</f>
        <v>0</v>
      </c>
      <c r="R11" s="243">
        <f xml:space="preserve">
IF($A$4&lt;=12,SUMIFS('ON Data'!W:W,'ON Data'!$D:$D,$A$4,'ON Data'!$E:$E,2),SUMIFS('ON Data'!W:W,'ON Data'!$E:$E,2))</f>
        <v>0</v>
      </c>
      <c r="S11" s="243">
        <f xml:space="preserve">
IF($A$4&lt;=12,SUMIFS('ON Data'!X:X,'ON Data'!$D:$D,$A$4,'ON Data'!$E:$E,2),SUMIFS('ON Data'!X:X,'ON Data'!$E:$E,2))</f>
        <v>0</v>
      </c>
      <c r="T11" s="243">
        <f xml:space="preserve">
IF($A$4&lt;=12,SUMIFS('ON Data'!Y:Y,'ON Data'!$D:$D,$A$4,'ON Data'!$E:$E,2),SUMIFS('ON Data'!Y:Y,'ON Data'!$E:$E,2))</f>
        <v>0</v>
      </c>
      <c r="U11" s="243">
        <f xml:space="preserve">
IF($A$4&lt;=12,SUMIFS('ON Data'!Z:Z,'ON Data'!$D:$D,$A$4,'ON Data'!$E:$E,2),SUMIFS('ON Data'!Z:Z,'ON Data'!$E:$E,2))</f>
        <v>0</v>
      </c>
      <c r="V11" s="243">
        <f xml:space="preserve">
IF($A$4&lt;=12,SUMIFS('ON Data'!AA:AA,'ON Data'!$D:$D,$A$4,'ON Data'!$E:$E,2),SUMIFS('ON Data'!AA:AA,'ON Data'!$E:$E,2))</f>
        <v>0</v>
      </c>
      <c r="W11" s="243">
        <f xml:space="preserve">
IF($A$4&lt;=12,SUMIFS('ON Data'!AB:AB,'ON Data'!$D:$D,$A$4,'ON Data'!$E:$E,2),SUMIFS('ON Data'!AB:AB,'ON Data'!$E:$E,2))</f>
        <v>0</v>
      </c>
      <c r="X11" s="243">
        <f xml:space="preserve">
IF($A$4&lt;=12,SUMIFS('ON Data'!AC:AC,'ON Data'!$D:$D,$A$4,'ON Data'!$E:$E,2),SUMIFS('ON Data'!AC:AC,'ON Data'!$E:$E,2))</f>
        <v>0</v>
      </c>
      <c r="Y11" s="243">
        <f xml:space="preserve">
IF($A$4&lt;=12,SUMIFS('ON Data'!AD:AD,'ON Data'!$D:$D,$A$4,'ON Data'!$E:$E,2),SUMIFS('ON Data'!AD:AD,'ON Data'!$E:$E,2))</f>
        <v>0</v>
      </c>
      <c r="Z11" s="243">
        <f xml:space="preserve">
IF($A$4&lt;=12,SUMIFS('ON Data'!AE:AE,'ON Data'!$D:$D,$A$4,'ON Data'!$E:$E,2),SUMIFS('ON Data'!AE:AE,'ON Data'!$E:$E,2))</f>
        <v>0</v>
      </c>
      <c r="AA11" s="243">
        <f xml:space="preserve">
IF($A$4&lt;=12,SUMIFS('ON Data'!AF:AF,'ON Data'!$D:$D,$A$4,'ON Data'!$E:$E,2),SUMIFS('ON Data'!AF:AF,'ON Data'!$E:$E,2))</f>
        <v>0</v>
      </c>
      <c r="AB11" s="243">
        <f xml:space="preserve">
IF($A$4&lt;=12,SUMIFS('ON Data'!AG:AG,'ON Data'!$D:$D,$A$4,'ON Data'!$E:$E,2),SUMIFS('ON Data'!AG:AG,'ON Data'!$E:$E,2))</f>
        <v>0</v>
      </c>
      <c r="AC11" s="243">
        <f xml:space="preserve">
IF($A$4&lt;=12,SUMIFS('ON Data'!AH:AH,'ON Data'!$D:$D,$A$4,'ON Data'!$E:$E,2),SUMIFS('ON Data'!AH:AH,'ON Data'!$E:$E,2))</f>
        <v>0</v>
      </c>
      <c r="AD11" s="243">
        <f xml:space="preserve">
IF($A$4&lt;=12,SUMIFS('ON Data'!AI:AI,'ON Data'!$D:$D,$A$4,'ON Data'!$E:$E,2),SUMIFS('ON Data'!AI:AI,'ON Data'!$E:$E,2))</f>
        <v>4064</v>
      </c>
      <c r="AE11" s="243">
        <f xml:space="preserve">
IF($A$4&lt;=12,SUMIFS('ON Data'!AJ:AJ,'ON Data'!$D:$D,$A$4,'ON Data'!$E:$E,2),SUMIFS('ON Data'!AJ:AJ,'ON Data'!$E:$E,2))</f>
        <v>0</v>
      </c>
      <c r="AF11" s="243">
        <f xml:space="preserve">
IF($A$4&lt;=12,SUMIFS('ON Data'!AK:AK,'ON Data'!$D:$D,$A$4,'ON Data'!$E:$E,2),SUMIFS('ON Data'!AK:AK,'ON Data'!$E:$E,2))</f>
        <v>0</v>
      </c>
      <c r="AG11" s="243">
        <f xml:space="preserve">
IF($A$4&lt;=12,SUMIFS('ON Data'!AL:AL,'ON Data'!$D:$D,$A$4,'ON Data'!$E:$E,2),SUMIFS('ON Data'!AL:AL,'ON Data'!$E:$E,2))</f>
        <v>7015.6</v>
      </c>
      <c r="AH11" s="497">
        <f xml:space="preserve">
IF($A$4&lt;=12,SUMIFS('ON Data'!AN:AN,'ON Data'!$D:$D,$A$4,'ON Data'!$E:$E,2),SUMIFS('ON Data'!AN:AN,'ON Data'!$E:$E,2))</f>
        <v>1728</v>
      </c>
      <c r="AI11" s="507"/>
    </row>
    <row r="12" spans="1:35" x14ac:dyDescent="0.3">
      <c r="A12" s="224" t="s">
        <v>170</v>
      </c>
      <c r="B12" s="241">
        <f xml:space="preserve">
IF($A$4&lt;=12,SUMIFS('ON Data'!F:F,'ON Data'!$D:$D,$A$4,'ON Data'!$E:$E,3),SUMIFS('ON Data'!F:F,'ON Data'!$E:$E,3))</f>
        <v>524.45000000000005</v>
      </c>
      <c r="C12" s="242">
        <f xml:space="preserve">
IF($A$4&lt;=12,SUMIFS('ON Data'!G:G,'ON Data'!$D:$D,$A$4,'ON Data'!$E:$E,3),SUMIFS('ON Data'!G:G,'ON Data'!$E:$E,3))</f>
        <v>0</v>
      </c>
      <c r="D12" s="243">
        <f xml:space="preserve">
IF($A$4&lt;=12,SUMIFS('ON Data'!H:H,'ON Data'!$D:$D,$A$4,'ON Data'!$E:$E,3),SUMIFS('ON Data'!H:H,'ON Data'!$E:$E,3))</f>
        <v>420.45000000000005</v>
      </c>
      <c r="E12" s="243">
        <f xml:space="preserve">
IF($A$4&lt;=12,SUMIFS('ON Data'!I:I,'ON Data'!$D:$D,$A$4,'ON Data'!$E:$E,3),SUMIFS('ON Data'!I:I,'ON Data'!$E:$E,3))</f>
        <v>0</v>
      </c>
      <c r="F12" s="243">
        <f xml:space="preserve">
IF($A$4&lt;=12,SUMIFS('ON Data'!K:K,'ON Data'!$D:$D,$A$4,'ON Data'!$E:$E,3),SUMIFS('ON Data'!K:K,'ON Data'!$E:$E,3))</f>
        <v>0</v>
      </c>
      <c r="G12" s="243">
        <f xml:space="preserve">
IF($A$4&lt;=12,SUMIFS('ON Data'!L:L,'ON Data'!$D:$D,$A$4,'ON Data'!$E:$E,3),SUMIFS('ON Data'!L:L,'ON Data'!$E:$E,3))</f>
        <v>0</v>
      </c>
      <c r="H12" s="243">
        <f xml:space="preserve">
IF($A$4&lt;=12,SUMIFS('ON Data'!M:M,'ON Data'!$D:$D,$A$4,'ON Data'!$E:$E,3),SUMIFS('ON Data'!M:M,'ON Data'!$E:$E,3))</f>
        <v>0</v>
      </c>
      <c r="I12" s="243">
        <f xml:space="preserve">
IF($A$4&lt;=12,SUMIFS('ON Data'!N:N,'ON Data'!$D:$D,$A$4,'ON Data'!$E:$E,3),SUMIFS('ON Data'!N:N,'ON Data'!$E:$E,3))</f>
        <v>0</v>
      </c>
      <c r="J12" s="243">
        <f xml:space="preserve">
IF($A$4&lt;=12,SUMIFS('ON Data'!O:O,'ON Data'!$D:$D,$A$4,'ON Data'!$E:$E,3),SUMIFS('ON Data'!O:O,'ON Data'!$E:$E,3))</f>
        <v>96</v>
      </c>
      <c r="K12" s="243">
        <f xml:space="preserve">
IF($A$4&lt;=12,SUMIFS('ON Data'!P:P,'ON Data'!$D:$D,$A$4,'ON Data'!$E:$E,3),SUMIFS('ON Data'!P:P,'ON Data'!$E:$E,3))</f>
        <v>0</v>
      </c>
      <c r="L12" s="243">
        <f xml:space="preserve">
IF($A$4&lt;=12,SUMIFS('ON Data'!Q:Q,'ON Data'!$D:$D,$A$4,'ON Data'!$E:$E,3),SUMIFS('ON Data'!Q:Q,'ON Data'!$E:$E,3))</f>
        <v>0</v>
      </c>
      <c r="M12" s="243">
        <f xml:space="preserve">
IF($A$4&lt;=12,SUMIFS('ON Data'!R:R,'ON Data'!$D:$D,$A$4,'ON Data'!$E:$E,3),SUMIFS('ON Data'!R:R,'ON Data'!$E:$E,3))</f>
        <v>0</v>
      </c>
      <c r="N12" s="243">
        <f xml:space="preserve">
IF($A$4&lt;=12,SUMIFS('ON Data'!S:S,'ON Data'!$D:$D,$A$4,'ON Data'!$E:$E,3),SUMIFS('ON Data'!S:S,'ON Data'!$E:$E,3))</f>
        <v>0</v>
      </c>
      <c r="O12" s="243">
        <f xml:space="preserve">
IF($A$4&lt;=12,SUMIFS('ON Data'!T:T,'ON Data'!$D:$D,$A$4,'ON Data'!$E:$E,3),SUMIFS('ON Data'!T:T,'ON Data'!$E:$E,3))</f>
        <v>0</v>
      </c>
      <c r="P12" s="243">
        <f xml:space="preserve">
IF($A$4&lt;=12,SUMIFS('ON Data'!U:U,'ON Data'!$D:$D,$A$4,'ON Data'!$E:$E,3),SUMIFS('ON Data'!U:U,'ON Data'!$E:$E,3))</f>
        <v>0</v>
      </c>
      <c r="Q12" s="243">
        <f xml:space="preserve">
IF($A$4&lt;=12,SUMIFS('ON Data'!V:V,'ON Data'!$D:$D,$A$4,'ON Data'!$E:$E,3),SUMIFS('ON Data'!V:V,'ON Data'!$E:$E,3))</f>
        <v>0</v>
      </c>
      <c r="R12" s="243">
        <f xml:space="preserve">
IF($A$4&lt;=12,SUMIFS('ON Data'!W:W,'ON Data'!$D:$D,$A$4,'ON Data'!$E:$E,3),SUMIFS('ON Data'!W:W,'ON Data'!$E:$E,3))</f>
        <v>0</v>
      </c>
      <c r="S12" s="243">
        <f xml:space="preserve">
IF($A$4&lt;=12,SUMIFS('ON Data'!X:X,'ON Data'!$D:$D,$A$4,'ON Data'!$E:$E,3),SUMIFS('ON Data'!X:X,'ON Data'!$E:$E,3))</f>
        <v>0</v>
      </c>
      <c r="T12" s="243">
        <f xml:space="preserve">
IF($A$4&lt;=12,SUMIFS('ON Data'!Y:Y,'ON Data'!$D:$D,$A$4,'ON Data'!$E:$E,3),SUMIFS('ON Data'!Y:Y,'ON Data'!$E:$E,3))</f>
        <v>0</v>
      </c>
      <c r="U12" s="243">
        <f xml:space="preserve">
IF($A$4&lt;=12,SUMIFS('ON Data'!Z:Z,'ON Data'!$D:$D,$A$4,'ON Data'!$E:$E,3),SUMIFS('ON Data'!Z:Z,'ON Data'!$E:$E,3))</f>
        <v>0</v>
      </c>
      <c r="V12" s="243">
        <f xml:space="preserve">
IF($A$4&lt;=12,SUMIFS('ON Data'!AA:AA,'ON Data'!$D:$D,$A$4,'ON Data'!$E:$E,3),SUMIFS('ON Data'!AA:AA,'ON Data'!$E:$E,3))</f>
        <v>0</v>
      </c>
      <c r="W12" s="243">
        <f xml:space="preserve">
IF($A$4&lt;=12,SUMIFS('ON Data'!AB:AB,'ON Data'!$D:$D,$A$4,'ON Data'!$E:$E,3),SUMIFS('ON Data'!AB:AB,'ON Data'!$E:$E,3))</f>
        <v>0</v>
      </c>
      <c r="X12" s="243">
        <f xml:space="preserve">
IF($A$4&lt;=12,SUMIFS('ON Data'!AC:AC,'ON Data'!$D:$D,$A$4,'ON Data'!$E:$E,3),SUMIFS('ON Data'!AC:AC,'ON Data'!$E:$E,3))</f>
        <v>0</v>
      </c>
      <c r="Y12" s="243">
        <f xml:space="preserve">
IF($A$4&lt;=12,SUMIFS('ON Data'!AD:AD,'ON Data'!$D:$D,$A$4,'ON Data'!$E:$E,3),SUMIFS('ON Data'!AD:AD,'ON Data'!$E:$E,3))</f>
        <v>0</v>
      </c>
      <c r="Z12" s="243">
        <f xml:space="preserve">
IF($A$4&lt;=12,SUMIFS('ON Data'!AE:AE,'ON Data'!$D:$D,$A$4,'ON Data'!$E:$E,3),SUMIFS('ON Data'!AE:AE,'ON Data'!$E:$E,3))</f>
        <v>0</v>
      </c>
      <c r="AA12" s="243">
        <f xml:space="preserve">
IF($A$4&lt;=12,SUMIFS('ON Data'!AF:AF,'ON Data'!$D:$D,$A$4,'ON Data'!$E:$E,3),SUMIFS('ON Data'!AF:AF,'ON Data'!$E:$E,3))</f>
        <v>0</v>
      </c>
      <c r="AB12" s="243">
        <f xml:space="preserve">
IF($A$4&lt;=12,SUMIFS('ON Data'!AG:AG,'ON Data'!$D:$D,$A$4,'ON Data'!$E:$E,3),SUMIFS('ON Data'!AG:AG,'ON Data'!$E:$E,3))</f>
        <v>0</v>
      </c>
      <c r="AC12" s="243">
        <f xml:space="preserve">
IF($A$4&lt;=12,SUMIFS('ON Data'!AH:AH,'ON Data'!$D:$D,$A$4,'ON Data'!$E:$E,3),SUMIFS('ON Data'!AH:AH,'ON Data'!$E:$E,3))</f>
        <v>0</v>
      </c>
      <c r="AD12" s="243">
        <f xml:space="preserve">
IF($A$4&lt;=12,SUMIFS('ON Data'!AI:AI,'ON Data'!$D:$D,$A$4,'ON Data'!$E:$E,3),SUMIFS('ON Data'!AI:AI,'ON Data'!$E:$E,3))</f>
        <v>0</v>
      </c>
      <c r="AE12" s="243">
        <f xml:space="preserve">
IF($A$4&lt;=12,SUMIFS('ON Data'!AJ:AJ,'ON Data'!$D:$D,$A$4,'ON Data'!$E:$E,3),SUMIFS('ON Data'!AJ:AJ,'ON Data'!$E:$E,3))</f>
        <v>0</v>
      </c>
      <c r="AF12" s="243">
        <f xml:space="preserve">
IF($A$4&lt;=12,SUMIFS('ON Data'!AK:AK,'ON Data'!$D:$D,$A$4,'ON Data'!$E:$E,3),SUMIFS('ON Data'!AK:AK,'ON Data'!$E:$E,3))</f>
        <v>0</v>
      </c>
      <c r="AG12" s="243">
        <f xml:space="preserve">
IF($A$4&lt;=12,SUMIFS('ON Data'!AL:AL,'ON Data'!$D:$D,$A$4,'ON Data'!$E:$E,3),SUMIFS('ON Data'!AL:AL,'ON Data'!$E:$E,3))</f>
        <v>8</v>
      </c>
      <c r="AH12" s="497">
        <f xml:space="preserve">
IF($A$4&lt;=12,SUMIFS('ON Data'!AN:AN,'ON Data'!$D:$D,$A$4,'ON Data'!$E:$E,3),SUMIFS('ON Data'!AN:AN,'ON Data'!$E:$E,3))</f>
        <v>0</v>
      </c>
      <c r="AI12" s="507"/>
    </row>
    <row r="13" spans="1:35" x14ac:dyDescent="0.3">
      <c r="A13" s="224" t="s">
        <v>177</v>
      </c>
      <c r="B13" s="241">
        <f xml:space="preserve">
IF($A$4&lt;=12,SUMIFS('ON Data'!F:F,'ON Data'!$D:$D,$A$4,'ON Data'!$E:$E,4),SUMIFS('ON Data'!F:F,'ON Data'!$E:$E,4))</f>
        <v>1850.2</v>
      </c>
      <c r="C13" s="242">
        <f xml:space="preserve">
IF($A$4&lt;=12,SUMIFS('ON Data'!G:G,'ON Data'!$D:$D,$A$4,'ON Data'!$E:$E,4),SUMIFS('ON Data'!G:G,'ON Data'!$E:$E,4))</f>
        <v>0</v>
      </c>
      <c r="D13" s="243">
        <f xml:space="preserve">
IF($A$4&lt;=12,SUMIFS('ON Data'!H:H,'ON Data'!$D:$D,$A$4,'ON Data'!$E:$E,4),SUMIFS('ON Data'!H:H,'ON Data'!$E:$E,4))</f>
        <v>73.2</v>
      </c>
      <c r="E13" s="243">
        <f xml:space="preserve">
IF($A$4&lt;=12,SUMIFS('ON Data'!I:I,'ON Data'!$D:$D,$A$4,'ON Data'!$E:$E,4),SUMIFS('ON Data'!I:I,'ON Data'!$E:$E,4))</f>
        <v>0</v>
      </c>
      <c r="F13" s="243">
        <f xml:space="preserve">
IF($A$4&lt;=12,SUMIFS('ON Data'!K:K,'ON Data'!$D:$D,$A$4,'ON Data'!$E:$E,4),SUMIFS('ON Data'!K:K,'ON Data'!$E:$E,4))</f>
        <v>0</v>
      </c>
      <c r="G13" s="243">
        <f xml:space="preserve">
IF($A$4&lt;=12,SUMIFS('ON Data'!L:L,'ON Data'!$D:$D,$A$4,'ON Data'!$E:$E,4),SUMIFS('ON Data'!L:L,'ON Data'!$E:$E,4))</f>
        <v>0</v>
      </c>
      <c r="H13" s="243">
        <f xml:space="preserve">
IF($A$4&lt;=12,SUMIFS('ON Data'!M:M,'ON Data'!$D:$D,$A$4,'ON Data'!$E:$E,4),SUMIFS('ON Data'!M:M,'ON Data'!$E:$E,4))</f>
        <v>0</v>
      </c>
      <c r="I13" s="243">
        <f xml:space="preserve">
IF($A$4&lt;=12,SUMIFS('ON Data'!N:N,'ON Data'!$D:$D,$A$4,'ON Data'!$E:$E,4),SUMIFS('ON Data'!N:N,'ON Data'!$E:$E,4))</f>
        <v>0</v>
      </c>
      <c r="J13" s="243">
        <f xml:space="preserve">
IF($A$4&lt;=12,SUMIFS('ON Data'!O:O,'ON Data'!$D:$D,$A$4,'ON Data'!$E:$E,4),SUMIFS('ON Data'!O:O,'ON Data'!$E:$E,4))</f>
        <v>1343</v>
      </c>
      <c r="K13" s="243">
        <f xml:space="preserve">
IF($A$4&lt;=12,SUMIFS('ON Data'!P:P,'ON Data'!$D:$D,$A$4,'ON Data'!$E:$E,4),SUMIFS('ON Data'!P:P,'ON Data'!$E:$E,4))</f>
        <v>0</v>
      </c>
      <c r="L13" s="243">
        <f xml:space="preserve">
IF($A$4&lt;=12,SUMIFS('ON Data'!Q:Q,'ON Data'!$D:$D,$A$4,'ON Data'!$E:$E,4),SUMIFS('ON Data'!Q:Q,'ON Data'!$E:$E,4))</f>
        <v>0</v>
      </c>
      <c r="M13" s="243">
        <f xml:space="preserve">
IF($A$4&lt;=12,SUMIFS('ON Data'!R:R,'ON Data'!$D:$D,$A$4,'ON Data'!$E:$E,4),SUMIFS('ON Data'!R:R,'ON Data'!$E:$E,4))</f>
        <v>0</v>
      </c>
      <c r="N13" s="243">
        <f xml:space="preserve">
IF($A$4&lt;=12,SUMIFS('ON Data'!S:S,'ON Data'!$D:$D,$A$4,'ON Data'!$E:$E,4),SUMIFS('ON Data'!S:S,'ON Data'!$E:$E,4))</f>
        <v>0</v>
      </c>
      <c r="O13" s="243">
        <f xml:space="preserve">
IF($A$4&lt;=12,SUMIFS('ON Data'!T:T,'ON Data'!$D:$D,$A$4,'ON Data'!$E:$E,4),SUMIFS('ON Data'!T:T,'ON Data'!$E:$E,4))</f>
        <v>0</v>
      </c>
      <c r="P13" s="243">
        <f xml:space="preserve">
IF($A$4&lt;=12,SUMIFS('ON Data'!U:U,'ON Data'!$D:$D,$A$4,'ON Data'!$E:$E,4),SUMIFS('ON Data'!U:U,'ON Data'!$E:$E,4))</f>
        <v>0</v>
      </c>
      <c r="Q13" s="243">
        <f xml:space="preserve">
IF($A$4&lt;=12,SUMIFS('ON Data'!V:V,'ON Data'!$D:$D,$A$4,'ON Data'!$E:$E,4),SUMIFS('ON Data'!V:V,'ON Data'!$E:$E,4))</f>
        <v>0</v>
      </c>
      <c r="R13" s="243">
        <f xml:space="preserve">
IF($A$4&lt;=12,SUMIFS('ON Data'!W:W,'ON Data'!$D:$D,$A$4,'ON Data'!$E:$E,4),SUMIFS('ON Data'!W:W,'ON Data'!$E:$E,4))</f>
        <v>0</v>
      </c>
      <c r="S13" s="243">
        <f xml:space="preserve">
IF($A$4&lt;=12,SUMIFS('ON Data'!X:X,'ON Data'!$D:$D,$A$4,'ON Data'!$E:$E,4),SUMIFS('ON Data'!X:X,'ON Data'!$E:$E,4))</f>
        <v>0</v>
      </c>
      <c r="T13" s="243">
        <f xml:space="preserve">
IF($A$4&lt;=12,SUMIFS('ON Data'!Y:Y,'ON Data'!$D:$D,$A$4,'ON Data'!$E:$E,4),SUMIFS('ON Data'!Y:Y,'ON Data'!$E:$E,4))</f>
        <v>0</v>
      </c>
      <c r="U13" s="243">
        <f xml:space="preserve">
IF($A$4&lt;=12,SUMIFS('ON Data'!Z:Z,'ON Data'!$D:$D,$A$4,'ON Data'!$E:$E,4),SUMIFS('ON Data'!Z:Z,'ON Data'!$E:$E,4))</f>
        <v>0</v>
      </c>
      <c r="V13" s="243">
        <f xml:space="preserve">
IF($A$4&lt;=12,SUMIFS('ON Data'!AA:AA,'ON Data'!$D:$D,$A$4,'ON Data'!$E:$E,4),SUMIFS('ON Data'!AA:AA,'ON Data'!$E:$E,4))</f>
        <v>0</v>
      </c>
      <c r="W13" s="243">
        <f xml:space="preserve">
IF($A$4&lt;=12,SUMIFS('ON Data'!AB:AB,'ON Data'!$D:$D,$A$4,'ON Data'!$E:$E,4),SUMIFS('ON Data'!AB:AB,'ON Data'!$E:$E,4))</f>
        <v>0</v>
      </c>
      <c r="X13" s="243">
        <f xml:space="preserve">
IF($A$4&lt;=12,SUMIFS('ON Data'!AC:AC,'ON Data'!$D:$D,$A$4,'ON Data'!$E:$E,4),SUMIFS('ON Data'!AC:AC,'ON Data'!$E:$E,4))</f>
        <v>0</v>
      </c>
      <c r="Y13" s="243">
        <f xml:space="preserve">
IF($A$4&lt;=12,SUMIFS('ON Data'!AD:AD,'ON Data'!$D:$D,$A$4,'ON Data'!$E:$E,4),SUMIFS('ON Data'!AD:AD,'ON Data'!$E:$E,4))</f>
        <v>0</v>
      </c>
      <c r="Z13" s="243">
        <f xml:space="preserve">
IF($A$4&lt;=12,SUMIFS('ON Data'!AE:AE,'ON Data'!$D:$D,$A$4,'ON Data'!$E:$E,4),SUMIFS('ON Data'!AE:AE,'ON Data'!$E:$E,4))</f>
        <v>0</v>
      </c>
      <c r="AA13" s="243">
        <f xml:space="preserve">
IF($A$4&lt;=12,SUMIFS('ON Data'!AF:AF,'ON Data'!$D:$D,$A$4,'ON Data'!$E:$E,4),SUMIFS('ON Data'!AF:AF,'ON Data'!$E:$E,4))</f>
        <v>0</v>
      </c>
      <c r="AB13" s="243">
        <f xml:space="preserve">
IF($A$4&lt;=12,SUMIFS('ON Data'!AG:AG,'ON Data'!$D:$D,$A$4,'ON Data'!$E:$E,4),SUMIFS('ON Data'!AG:AG,'ON Data'!$E:$E,4))</f>
        <v>0</v>
      </c>
      <c r="AC13" s="243">
        <f xml:space="preserve">
IF($A$4&lt;=12,SUMIFS('ON Data'!AH:AH,'ON Data'!$D:$D,$A$4,'ON Data'!$E:$E,4),SUMIFS('ON Data'!AH:AH,'ON Data'!$E:$E,4))</f>
        <v>0</v>
      </c>
      <c r="AD13" s="243">
        <f xml:space="preserve">
IF($A$4&lt;=12,SUMIFS('ON Data'!AI:AI,'ON Data'!$D:$D,$A$4,'ON Data'!$E:$E,4),SUMIFS('ON Data'!AI:AI,'ON Data'!$E:$E,4))</f>
        <v>0</v>
      </c>
      <c r="AE13" s="243">
        <f xml:space="preserve">
IF($A$4&lt;=12,SUMIFS('ON Data'!AJ:AJ,'ON Data'!$D:$D,$A$4,'ON Data'!$E:$E,4),SUMIFS('ON Data'!AJ:AJ,'ON Data'!$E:$E,4))</f>
        <v>0</v>
      </c>
      <c r="AF13" s="243">
        <f xml:space="preserve">
IF($A$4&lt;=12,SUMIFS('ON Data'!AK:AK,'ON Data'!$D:$D,$A$4,'ON Data'!$E:$E,4),SUMIFS('ON Data'!AK:AK,'ON Data'!$E:$E,4))</f>
        <v>0</v>
      </c>
      <c r="AG13" s="243">
        <f xml:space="preserve">
IF($A$4&lt;=12,SUMIFS('ON Data'!AL:AL,'ON Data'!$D:$D,$A$4,'ON Data'!$E:$E,4),SUMIFS('ON Data'!AL:AL,'ON Data'!$E:$E,4))</f>
        <v>434</v>
      </c>
      <c r="AH13" s="497">
        <f xml:space="preserve">
IF($A$4&lt;=12,SUMIFS('ON Data'!AN:AN,'ON Data'!$D:$D,$A$4,'ON Data'!$E:$E,4),SUMIFS('ON Data'!AN:AN,'ON Data'!$E:$E,4))</f>
        <v>0</v>
      </c>
      <c r="AI13" s="507"/>
    </row>
    <row r="14" spans="1:35" ht="15" thickBot="1" x14ac:dyDescent="0.35">
      <c r="A14" s="225" t="s">
        <v>171</v>
      </c>
      <c r="B14" s="244">
        <f xml:space="preserve">
IF($A$4&lt;=12,SUMIFS('ON Data'!F:F,'ON Data'!$D:$D,$A$4,'ON Data'!$E:$E,5),SUMIFS('ON Data'!F:F,'ON Data'!$E:$E,5))</f>
        <v>0</v>
      </c>
      <c r="C14" s="245">
        <f xml:space="preserve">
IF($A$4&lt;=12,SUMIFS('ON Data'!G:G,'ON Data'!$D:$D,$A$4,'ON Data'!$E:$E,5),SUMIFS('ON Data'!G:G,'ON Data'!$E:$E,5))</f>
        <v>0</v>
      </c>
      <c r="D14" s="246">
        <f xml:space="preserve">
IF($A$4&lt;=12,SUMIFS('ON Data'!H:H,'ON Data'!$D:$D,$A$4,'ON Data'!$E:$E,5),SUMIFS('ON Data'!H:H,'ON Data'!$E:$E,5))</f>
        <v>0</v>
      </c>
      <c r="E14" s="246">
        <f xml:space="preserve">
IF($A$4&lt;=12,SUMIFS('ON Data'!I:I,'ON Data'!$D:$D,$A$4,'ON Data'!$E:$E,5),SUMIFS('ON Data'!I:I,'ON Data'!$E:$E,5))</f>
        <v>0</v>
      </c>
      <c r="F14" s="246">
        <f xml:space="preserve">
IF($A$4&lt;=12,SUMIFS('ON Data'!K:K,'ON Data'!$D:$D,$A$4,'ON Data'!$E:$E,5),SUMIFS('ON Data'!K:K,'ON Data'!$E:$E,5))</f>
        <v>0</v>
      </c>
      <c r="G14" s="246">
        <f xml:space="preserve">
IF($A$4&lt;=12,SUMIFS('ON Data'!L:L,'ON Data'!$D:$D,$A$4,'ON Data'!$E:$E,5),SUMIFS('ON Data'!L:L,'ON Data'!$E:$E,5))</f>
        <v>0</v>
      </c>
      <c r="H14" s="246">
        <f xml:space="preserve">
IF($A$4&lt;=12,SUMIFS('ON Data'!M:M,'ON Data'!$D:$D,$A$4,'ON Data'!$E:$E,5),SUMIFS('ON Data'!M:M,'ON Data'!$E:$E,5))</f>
        <v>0</v>
      </c>
      <c r="I14" s="246">
        <f xml:space="preserve">
IF($A$4&lt;=12,SUMIFS('ON Data'!N:N,'ON Data'!$D:$D,$A$4,'ON Data'!$E:$E,5),SUMIFS('ON Data'!N:N,'ON Data'!$E:$E,5))</f>
        <v>0</v>
      </c>
      <c r="J14" s="246">
        <f xml:space="preserve">
IF($A$4&lt;=12,SUMIFS('ON Data'!O:O,'ON Data'!$D:$D,$A$4,'ON Data'!$E:$E,5),SUMIFS('ON Data'!O:O,'ON Data'!$E:$E,5))</f>
        <v>0</v>
      </c>
      <c r="K14" s="246">
        <f xml:space="preserve">
IF($A$4&lt;=12,SUMIFS('ON Data'!P:P,'ON Data'!$D:$D,$A$4,'ON Data'!$E:$E,5),SUMIFS('ON Data'!P:P,'ON Data'!$E:$E,5))</f>
        <v>0</v>
      </c>
      <c r="L14" s="246">
        <f xml:space="preserve">
IF($A$4&lt;=12,SUMIFS('ON Data'!Q:Q,'ON Data'!$D:$D,$A$4,'ON Data'!$E:$E,5),SUMIFS('ON Data'!Q:Q,'ON Data'!$E:$E,5))</f>
        <v>0</v>
      </c>
      <c r="M14" s="246">
        <f xml:space="preserve">
IF($A$4&lt;=12,SUMIFS('ON Data'!R:R,'ON Data'!$D:$D,$A$4,'ON Data'!$E:$E,5),SUMIFS('ON Data'!R:R,'ON Data'!$E:$E,5))</f>
        <v>0</v>
      </c>
      <c r="N14" s="246">
        <f xml:space="preserve">
IF($A$4&lt;=12,SUMIFS('ON Data'!S:S,'ON Data'!$D:$D,$A$4,'ON Data'!$E:$E,5),SUMIFS('ON Data'!S:S,'ON Data'!$E:$E,5))</f>
        <v>0</v>
      </c>
      <c r="O14" s="246">
        <f xml:space="preserve">
IF($A$4&lt;=12,SUMIFS('ON Data'!T:T,'ON Data'!$D:$D,$A$4,'ON Data'!$E:$E,5),SUMIFS('ON Data'!T:T,'ON Data'!$E:$E,5))</f>
        <v>0</v>
      </c>
      <c r="P14" s="246">
        <f xml:space="preserve">
IF($A$4&lt;=12,SUMIFS('ON Data'!U:U,'ON Data'!$D:$D,$A$4,'ON Data'!$E:$E,5),SUMIFS('ON Data'!U:U,'ON Data'!$E:$E,5))</f>
        <v>0</v>
      </c>
      <c r="Q14" s="246">
        <f xml:space="preserve">
IF($A$4&lt;=12,SUMIFS('ON Data'!V:V,'ON Data'!$D:$D,$A$4,'ON Data'!$E:$E,5),SUMIFS('ON Data'!V:V,'ON Data'!$E:$E,5))</f>
        <v>0</v>
      </c>
      <c r="R14" s="246">
        <f xml:space="preserve">
IF($A$4&lt;=12,SUMIFS('ON Data'!W:W,'ON Data'!$D:$D,$A$4,'ON Data'!$E:$E,5),SUMIFS('ON Data'!W:W,'ON Data'!$E:$E,5))</f>
        <v>0</v>
      </c>
      <c r="S14" s="246">
        <f xml:space="preserve">
IF($A$4&lt;=12,SUMIFS('ON Data'!X:X,'ON Data'!$D:$D,$A$4,'ON Data'!$E:$E,5),SUMIFS('ON Data'!X:X,'ON Data'!$E:$E,5))</f>
        <v>0</v>
      </c>
      <c r="T14" s="246">
        <f xml:space="preserve">
IF($A$4&lt;=12,SUMIFS('ON Data'!Y:Y,'ON Data'!$D:$D,$A$4,'ON Data'!$E:$E,5),SUMIFS('ON Data'!Y:Y,'ON Data'!$E:$E,5))</f>
        <v>0</v>
      </c>
      <c r="U14" s="246">
        <f xml:space="preserve">
IF($A$4&lt;=12,SUMIFS('ON Data'!Z:Z,'ON Data'!$D:$D,$A$4,'ON Data'!$E:$E,5),SUMIFS('ON Data'!Z:Z,'ON Data'!$E:$E,5))</f>
        <v>0</v>
      </c>
      <c r="V14" s="246">
        <f xml:space="preserve">
IF($A$4&lt;=12,SUMIFS('ON Data'!AA:AA,'ON Data'!$D:$D,$A$4,'ON Data'!$E:$E,5),SUMIFS('ON Data'!AA:AA,'ON Data'!$E:$E,5))</f>
        <v>0</v>
      </c>
      <c r="W14" s="246">
        <f xml:space="preserve">
IF($A$4&lt;=12,SUMIFS('ON Data'!AB:AB,'ON Data'!$D:$D,$A$4,'ON Data'!$E:$E,5),SUMIFS('ON Data'!AB:AB,'ON Data'!$E:$E,5))</f>
        <v>0</v>
      </c>
      <c r="X14" s="246">
        <f xml:space="preserve">
IF($A$4&lt;=12,SUMIFS('ON Data'!AC:AC,'ON Data'!$D:$D,$A$4,'ON Data'!$E:$E,5),SUMIFS('ON Data'!AC:AC,'ON Data'!$E:$E,5))</f>
        <v>0</v>
      </c>
      <c r="Y14" s="246">
        <f xml:space="preserve">
IF($A$4&lt;=12,SUMIFS('ON Data'!AD:AD,'ON Data'!$D:$D,$A$4,'ON Data'!$E:$E,5),SUMIFS('ON Data'!AD:AD,'ON Data'!$E:$E,5))</f>
        <v>0</v>
      </c>
      <c r="Z14" s="246">
        <f xml:space="preserve">
IF($A$4&lt;=12,SUMIFS('ON Data'!AE:AE,'ON Data'!$D:$D,$A$4,'ON Data'!$E:$E,5),SUMIFS('ON Data'!AE:AE,'ON Data'!$E:$E,5))</f>
        <v>0</v>
      </c>
      <c r="AA14" s="246">
        <f xml:space="preserve">
IF($A$4&lt;=12,SUMIFS('ON Data'!AF:AF,'ON Data'!$D:$D,$A$4,'ON Data'!$E:$E,5),SUMIFS('ON Data'!AF:AF,'ON Data'!$E:$E,5))</f>
        <v>0</v>
      </c>
      <c r="AB14" s="246">
        <f xml:space="preserve">
IF($A$4&lt;=12,SUMIFS('ON Data'!AG:AG,'ON Data'!$D:$D,$A$4,'ON Data'!$E:$E,5),SUMIFS('ON Data'!AG:AG,'ON Data'!$E:$E,5))</f>
        <v>0</v>
      </c>
      <c r="AC14" s="246">
        <f xml:space="preserve">
IF($A$4&lt;=12,SUMIFS('ON Data'!AH:AH,'ON Data'!$D:$D,$A$4,'ON Data'!$E:$E,5),SUMIFS('ON Data'!AH:AH,'ON Data'!$E:$E,5))</f>
        <v>0</v>
      </c>
      <c r="AD14" s="246">
        <f xml:space="preserve">
IF($A$4&lt;=12,SUMIFS('ON Data'!AI:AI,'ON Data'!$D:$D,$A$4,'ON Data'!$E:$E,5),SUMIFS('ON Data'!AI:AI,'ON Data'!$E:$E,5))</f>
        <v>0</v>
      </c>
      <c r="AE14" s="246">
        <f xml:space="preserve">
IF($A$4&lt;=12,SUMIFS('ON Data'!AJ:AJ,'ON Data'!$D:$D,$A$4,'ON Data'!$E:$E,5),SUMIFS('ON Data'!AJ:AJ,'ON Data'!$E:$E,5))</f>
        <v>0</v>
      </c>
      <c r="AF14" s="246">
        <f xml:space="preserve">
IF($A$4&lt;=12,SUMIFS('ON Data'!AK:AK,'ON Data'!$D:$D,$A$4,'ON Data'!$E:$E,5),SUMIFS('ON Data'!AK:AK,'ON Data'!$E:$E,5))</f>
        <v>0</v>
      </c>
      <c r="AG14" s="246">
        <f xml:space="preserve">
IF($A$4&lt;=12,SUMIFS('ON Data'!AL:AL,'ON Data'!$D:$D,$A$4,'ON Data'!$E:$E,5),SUMIFS('ON Data'!AL:AL,'ON Data'!$E:$E,5))</f>
        <v>0</v>
      </c>
      <c r="AH14" s="498">
        <f xml:space="preserve">
IF($A$4&lt;=12,SUMIFS('ON Data'!AN:AN,'ON Data'!$D:$D,$A$4,'ON Data'!$E:$E,5),SUMIFS('ON Data'!AN:AN,'ON Data'!$E:$E,5))</f>
        <v>0</v>
      </c>
      <c r="AI14" s="507"/>
    </row>
    <row r="15" spans="1:35" x14ac:dyDescent="0.3">
      <c r="A15" s="147" t="s">
        <v>181</v>
      </c>
      <c r="B15" s="247"/>
      <c r="C15" s="248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499"/>
      <c r="AI15" s="507"/>
    </row>
    <row r="16" spans="1:35" x14ac:dyDescent="0.3">
      <c r="A16" s="226" t="s">
        <v>172</v>
      </c>
      <c r="B16" s="241">
        <f xml:space="preserve">
IF($A$4&lt;=12,SUMIFS('ON Data'!F:F,'ON Data'!$D:$D,$A$4,'ON Data'!$E:$E,7),SUMIFS('ON Data'!F:F,'ON Data'!$E:$E,7))</f>
        <v>4440</v>
      </c>
      <c r="C16" s="242">
        <f xml:space="preserve">
IF($A$4&lt;=12,SUMIFS('ON Data'!G:G,'ON Data'!$D:$D,$A$4,'ON Data'!$E:$E,7),SUMIFS('ON Data'!G:G,'ON Data'!$E:$E,7))</f>
        <v>0</v>
      </c>
      <c r="D16" s="243">
        <f xml:space="preserve">
IF($A$4&lt;=12,SUMIFS('ON Data'!H:H,'ON Data'!$D:$D,$A$4,'ON Data'!$E:$E,7),SUMIFS('ON Data'!H:H,'ON Data'!$E:$E,7))</f>
        <v>4440</v>
      </c>
      <c r="E16" s="243">
        <f xml:space="preserve">
IF($A$4&lt;=12,SUMIFS('ON Data'!I:I,'ON Data'!$D:$D,$A$4,'ON Data'!$E:$E,7),SUMIFS('ON Data'!I:I,'ON Data'!$E:$E,7))</f>
        <v>0</v>
      </c>
      <c r="F16" s="243">
        <f xml:space="preserve">
IF($A$4&lt;=12,SUMIFS('ON Data'!K:K,'ON Data'!$D:$D,$A$4,'ON Data'!$E:$E,7),SUMIFS('ON Data'!K:K,'ON Data'!$E:$E,7))</f>
        <v>0</v>
      </c>
      <c r="G16" s="243">
        <f xml:space="preserve">
IF($A$4&lt;=12,SUMIFS('ON Data'!L:L,'ON Data'!$D:$D,$A$4,'ON Data'!$E:$E,7),SUMIFS('ON Data'!L:L,'ON Data'!$E:$E,7))</f>
        <v>0</v>
      </c>
      <c r="H16" s="243">
        <f xml:space="preserve">
IF($A$4&lt;=12,SUMIFS('ON Data'!M:M,'ON Data'!$D:$D,$A$4,'ON Data'!$E:$E,7),SUMIFS('ON Data'!M:M,'ON Data'!$E:$E,7))</f>
        <v>0</v>
      </c>
      <c r="I16" s="243">
        <f xml:space="preserve">
IF($A$4&lt;=12,SUMIFS('ON Data'!N:N,'ON Data'!$D:$D,$A$4,'ON Data'!$E:$E,7),SUMIFS('ON Data'!N:N,'ON Data'!$E:$E,7))</f>
        <v>0</v>
      </c>
      <c r="J16" s="243">
        <f xml:space="preserve">
IF($A$4&lt;=12,SUMIFS('ON Data'!O:O,'ON Data'!$D:$D,$A$4,'ON Data'!$E:$E,7),SUMIFS('ON Data'!O:O,'ON Data'!$E:$E,7))</f>
        <v>0</v>
      </c>
      <c r="K16" s="243">
        <f xml:space="preserve">
IF($A$4&lt;=12,SUMIFS('ON Data'!P:P,'ON Data'!$D:$D,$A$4,'ON Data'!$E:$E,7),SUMIFS('ON Data'!P:P,'ON Data'!$E:$E,7))</f>
        <v>0</v>
      </c>
      <c r="L16" s="243">
        <f xml:space="preserve">
IF($A$4&lt;=12,SUMIFS('ON Data'!Q:Q,'ON Data'!$D:$D,$A$4,'ON Data'!$E:$E,7),SUMIFS('ON Data'!Q:Q,'ON Data'!$E:$E,7))</f>
        <v>0</v>
      </c>
      <c r="M16" s="243">
        <f xml:space="preserve">
IF($A$4&lt;=12,SUMIFS('ON Data'!R:R,'ON Data'!$D:$D,$A$4,'ON Data'!$E:$E,7),SUMIFS('ON Data'!R:R,'ON Data'!$E:$E,7))</f>
        <v>0</v>
      </c>
      <c r="N16" s="243">
        <f xml:space="preserve">
IF($A$4&lt;=12,SUMIFS('ON Data'!S:S,'ON Data'!$D:$D,$A$4,'ON Data'!$E:$E,7),SUMIFS('ON Data'!S:S,'ON Data'!$E:$E,7))</f>
        <v>0</v>
      </c>
      <c r="O16" s="243">
        <f xml:space="preserve">
IF($A$4&lt;=12,SUMIFS('ON Data'!T:T,'ON Data'!$D:$D,$A$4,'ON Data'!$E:$E,7),SUMIFS('ON Data'!T:T,'ON Data'!$E:$E,7))</f>
        <v>0</v>
      </c>
      <c r="P16" s="243">
        <f xml:space="preserve">
IF($A$4&lt;=12,SUMIFS('ON Data'!U:U,'ON Data'!$D:$D,$A$4,'ON Data'!$E:$E,7),SUMIFS('ON Data'!U:U,'ON Data'!$E:$E,7))</f>
        <v>0</v>
      </c>
      <c r="Q16" s="243">
        <f xml:space="preserve">
IF($A$4&lt;=12,SUMIFS('ON Data'!V:V,'ON Data'!$D:$D,$A$4,'ON Data'!$E:$E,7),SUMIFS('ON Data'!V:V,'ON Data'!$E:$E,7))</f>
        <v>0</v>
      </c>
      <c r="R16" s="243">
        <f xml:space="preserve">
IF($A$4&lt;=12,SUMIFS('ON Data'!W:W,'ON Data'!$D:$D,$A$4,'ON Data'!$E:$E,7),SUMIFS('ON Data'!W:W,'ON Data'!$E:$E,7))</f>
        <v>0</v>
      </c>
      <c r="S16" s="243">
        <f xml:space="preserve">
IF($A$4&lt;=12,SUMIFS('ON Data'!X:X,'ON Data'!$D:$D,$A$4,'ON Data'!$E:$E,7),SUMIFS('ON Data'!X:X,'ON Data'!$E:$E,7))</f>
        <v>0</v>
      </c>
      <c r="T16" s="243">
        <f xml:space="preserve">
IF($A$4&lt;=12,SUMIFS('ON Data'!Y:Y,'ON Data'!$D:$D,$A$4,'ON Data'!$E:$E,7),SUMIFS('ON Data'!Y:Y,'ON Data'!$E:$E,7))</f>
        <v>0</v>
      </c>
      <c r="U16" s="243">
        <f xml:space="preserve">
IF($A$4&lt;=12,SUMIFS('ON Data'!Z:Z,'ON Data'!$D:$D,$A$4,'ON Data'!$E:$E,7),SUMIFS('ON Data'!Z:Z,'ON Data'!$E:$E,7))</f>
        <v>0</v>
      </c>
      <c r="V16" s="243">
        <f xml:space="preserve">
IF($A$4&lt;=12,SUMIFS('ON Data'!AA:AA,'ON Data'!$D:$D,$A$4,'ON Data'!$E:$E,7),SUMIFS('ON Data'!AA:AA,'ON Data'!$E:$E,7))</f>
        <v>0</v>
      </c>
      <c r="W16" s="243">
        <f xml:space="preserve">
IF($A$4&lt;=12,SUMIFS('ON Data'!AB:AB,'ON Data'!$D:$D,$A$4,'ON Data'!$E:$E,7),SUMIFS('ON Data'!AB:AB,'ON Data'!$E:$E,7))</f>
        <v>0</v>
      </c>
      <c r="X16" s="243">
        <f xml:space="preserve">
IF($A$4&lt;=12,SUMIFS('ON Data'!AC:AC,'ON Data'!$D:$D,$A$4,'ON Data'!$E:$E,7),SUMIFS('ON Data'!AC:AC,'ON Data'!$E:$E,7))</f>
        <v>0</v>
      </c>
      <c r="Y16" s="243">
        <f xml:space="preserve">
IF($A$4&lt;=12,SUMIFS('ON Data'!AD:AD,'ON Data'!$D:$D,$A$4,'ON Data'!$E:$E,7),SUMIFS('ON Data'!AD:AD,'ON Data'!$E:$E,7))</f>
        <v>0</v>
      </c>
      <c r="Z16" s="243">
        <f xml:space="preserve">
IF($A$4&lt;=12,SUMIFS('ON Data'!AE:AE,'ON Data'!$D:$D,$A$4,'ON Data'!$E:$E,7),SUMIFS('ON Data'!AE:AE,'ON Data'!$E:$E,7))</f>
        <v>0</v>
      </c>
      <c r="AA16" s="243">
        <f xml:space="preserve">
IF($A$4&lt;=12,SUMIFS('ON Data'!AF:AF,'ON Data'!$D:$D,$A$4,'ON Data'!$E:$E,7),SUMIFS('ON Data'!AF:AF,'ON Data'!$E:$E,7))</f>
        <v>0</v>
      </c>
      <c r="AB16" s="243">
        <f xml:space="preserve">
IF($A$4&lt;=12,SUMIFS('ON Data'!AG:AG,'ON Data'!$D:$D,$A$4,'ON Data'!$E:$E,7),SUMIFS('ON Data'!AG:AG,'ON Data'!$E:$E,7))</f>
        <v>0</v>
      </c>
      <c r="AC16" s="243">
        <f xml:space="preserve">
IF($A$4&lt;=12,SUMIFS('ON Data'!AH:AH,'ON Data'!$D:$D,$A$4,'ON Data'!$E:$E,7),SUMIFS('ON Data'!AH:AH,'ON Data'!$E:$E,7))</f>
        <v>0</v>
      </c>
      <c r="AD16" s="243">
        <f xml:space="preserve">
IF($A$4&lt;=12,SUMIFS('ON Data'!AI:AI,'ON Data'!$D:$D,$A$4,'ON Data'!$E:$E,7),SUMIFS('ON Data'!AI:AI,'ON Data'!$E:$E,7))</f>
        <v>0</v>
      </c>
      <c r="AE16" s="243">
        <f xml:space="preserve">
IF($A$4&lt;=12,SUMIFS('ON Data'!AJ:AJ,'ON Data'!$D:$D,$A$4,'ON Data'!$E:$E,7),SUMIFS('ON Data'!AJ:AJ,'ON Data'!$E:$E,7))</f>
        <v>0</v>
      </c>
      <c r="AF16" s="243">
        <f xml:space="preserve">
IF($A$4&lt;=12,SUMIFS('ON Data'!AK:AK,'ON Data'!$D:$D,$A$4,'ON Data'!$E:$E,7),SUMIFS('ON Data'!AK:AK,'ON Data'!$E:$E,7))</f>
        <v>0</v>
      </c>
      <c r="AG16" s="243">
        <f xml:space="preserve">
IF($A$4&lt;=12,SUMIFS('ON Data'!AL:AL,'ON Data'!$D:$D,$A$4,'ON Data'!$E:$E,7),SUMIFS('ON Data'!AL:AL,'ON Data'!$E:$E,7))</f>
        <v>0</v>
      </c>
      <c r="AH16" s="497">
        <f xml:space="preserve">
IF($A$4&lt;=12,SUMIFS('ON Data'!AN:AN,'ON Data'!$D:$D,$A$4,'ON Data'!$E:$E,7),SUMIFS('ON Data'!AN:AN,'ON Data'!$E:$E,7))</f>
        <v>0</v>
      </c>
      <c r="AI16" s="507"/>
    </row>
    <row r="17" spans="1:35" x14ac:dyDescent="0.3">
      <c r="A17" s="226" t="s">
        <v>173</v>
      </c>
      <c r="B17" s="241">
        <f xml:space="preserve">
IF($A$4&lt;=12,SUMIFS('ON Data'!F:F,'ON Data'!$D:$D,$A$4,'ON Data'!$E:$E,8),SUMIFS('ON Data'!F:F,'ON Data'!$E:$E,8))</f>
        <v>96000</v>
      </c>
      <c r="C17" s="242">
        <f xml:space="preserve">
IF($A$4&lt;=12,SUMIFS('ON Data'!G:G,'ON Data'!$D:$D,$A$4,'ON Data'!$E:$E,8),SUMIFS('ON Data'!G:G,'ON Data'!$E:$E,8))</f>
        <v>0</v>
      </c>
      <c r="D17" s="243">
        <f xml:space="preserve">
IF($A$4&lt;=12,SUMIFS('ON Data'!H:H,'ON Data'!$D:$D,$A$4,'ON Data'!$E:$E,8),SUMIFS('ON Data'!H:H,'ON Data'!$E:$E,8))</f>
        <v>69000</v>
      </c>
      <c r="E17" s="243">
        <f xml:space="preserve">
IF($A$4&lt;=12,SUMIFS('ON Data'!I:I,'ON Data'!$D:$D,$A$4,'ON Data'!$E:$E,8),SUMIFS('ON Data'!I:I,'ON Data'!$E:$E,8))</f>
        <v>0</v>
      </c>
      <c r="F17" s="243">
        <f xml:space="preserve">
IF($A$4&lt;=12,SUMIFS('ON Data'!K:K,'ON Data'!$D:$D,$A$4,'ON Data'!$E:$E,8),SUMIFS('ON Data'!K:K,'ON Data'!$E:$E,8))</f>
        <v>0</v>
      </c>
      <c r="G17" s="243">
        <f xml:space="preserve">
IF($A$4&lt;=12,SUMIFS('ON Data'!L:L,'ON Data'!$D:$D,$A$4,'ON Data'!$E:$E,8),SUMIFS('ON Data'!L:L,'ON Data'!$E:$E,8))</f>
        <v>0</v>
      </c>
      <c r="H17" s="243">
        <f xml:space="preserve">
IF($A$4&lt;=12,SUMIFS('ON Data'!M:M,'ON Data'!$D:$D,$A$4,'ON Data'!$E:$E,8),SUMIFS('ON Data'!M:M,'ON Data'!$E:$E,8))</f>
        <v>0</v>
      </c>
      <c r="I17" s="243">
        <f xml:space="preserve">
IF($A$4&lt;=12,SUMIFS('ON Data'!N:N,'ON Data'!$D:$D,$A$4,'ON Data'!$E:$E,8),SUMIFS('ON Data'!N:N,'ON Data'!$E:$E,8))</f>
        <v>0</v>
      </c>
      <c r="J17" s="243">
        <f xml:space="preserve">
IF($A$4&lt;=12,SUMIFS('ON Data'!O:O,'ON Data'!$D:$D,$A$4,'ON Data'!$E:$E,8),SUMIFS('ON Data'!O:O,'ON Data'!$E:$E,8))</f>
        <v>0</v>
      </c>
      <c r="K17" s="243">
        <f xml:space="preserve">
IF($A$4&lt;=12,SUMIFS('ON Data'!P:P,'ON Data'!$D:$D,$A$4,'ON Data'!$E:$E,8),SUMIFS('ON Data'!P:P,'ON Data'!$E:$E,8))</f>
        <v>0</v>
      </c>
      <c r="L17" s="243">
        <f xml:space="preserve">
IF($A$4&lt;=12,SUMIFS('ON Data'!Q:Q,'ON Data'!$D:$D,$A$4,'ON Data'!$E:$E,8),SUMIFS('ON Data'!Q:Q,'ON Data'!$E:$E,8))</f>
        <v>0</v>
      </c>
      <c r="M17" s="243">
        <f xml:space="preserve">
IF($A$4&lt;=12,SUMIFS('ON Data'!R:R,'ON Data'!$D:$D,$A$4,'ON Data'!$E:$E,8),SUMIFS('ON Data'!R:R,'ON Data'!$E:$E,8))</f>
        <v>0</v>
      </c>
      <c r="N17" s="243">
        <f xml:space="preserve">
IF($A$4&lt;=12,SUMIFS('ON Data'!S:S,'ON Data'!$D:$D,$A$4,'ON Data'!$E:$E,8),SUMIFS('ON Data'!S:S,'ON Data'!$E:$E,8))</f>
        <v>0</v>
      </c>
      <c r="O17" s="243">
        <f xml:space="preserve">
IF($A$4&lt;=12,SUMIFS('ON Data'!T:T,'ON Data'!$D:$D,$A$4,'ON Data'!$E:$E,8),SUMIFS('ON Data'!T:T,'ON Data'!$E:$E,8))</f>
        <v>0</v>
      </c>
      <c r="P17" s="243">
        <f xml:space="preserve">
IF($A$4&lt;=12,SUMIFS('ON Data'!U:U,'ON Data'!$D:$D,$A$4,'ON Data'!$E:$E,8),SUMIFS('ON Data'!U:U,'ON Data'!$E:$E,8))</f>
        <v>0</v>
      </c>
      <c r="Q17" s="243">
        <f xml:space="preserve">
IF($A$4&lt;=12,SUMIFS('ON Data'!V:V,'ON Data'!$D:$D,$A$4,'ON Data'!$E:$E,8),SUMIFS('ON Data'!V:V,'ON Data'!$E:$E,8))</f>
        <v>0</v>
      </c>
      <c r="R17" s="243">
        <f xml:space="preserve">
IF($A$4&lt;=12,SUMIFS('ON Data'!W:W,'ON Data'!$D:$D,$A$4,'ON Data'!$E:$E,8),SUMIFS('ON Data'!W:W,'ON Data'!$E:$E,8))</f>
        <v>0</v>
      </c>
      <c r="S17" s="243">
        <f xml:space="preserve">
IF($A$4&lt;=12,SUMIFS('ON Data'!X:X,'ON Data'!$D:$D,$A$4,'ON Data'!$E:$E,8),SUMIFS('ON Data'!X:X,'ON Data'!$E:$E,8))</f>
        <v>0</v>
      </c>
      <c r="T17" s="243">
        <f xml:space="preserve">
IF($A$4&lt;=12,SUMIFS('ON Data'!Y:Y,'ON Data'!$D:$D,$A$4,'ON Data'!$E:$E,8),SUMIFS('ON Data'!Y:Y,'ON Data'!$E:$E,8))</f>
        <v>0</v>
      </c>
      <c r="U17" s="243">
        <f xml:space="preserve">
IF($A$4&lt;=12,SUMIFS('ON Data'!Z:Z,'ON Data'!$D:$D,$A$4,'ON Data'!$E:$E,8),SUMIFS('ON Data'!Z:Z,'ON Data'!$E:$E,8))</f>
        <v>0</v>
      </c>
      <c r="V17" s="243">
        <f xml:space="preserve">
IF($A$4&lt;=12,SUMIFS('ON Data'!AA:AA,'ON Data'!$D:$D,$A$4,'ON Data'!$E:$E,8),SUMIFS('ON Data'!AA:AA,'ON Data'!$E:$E,8))</f>
        <v>0</v>
      </c>
      <c r="W17" s="243">
        <f xml:space="preserve">
IF($A$4&lt;=12,SUMIFS('ON Data'!AB:AB,'ON Data'!$D:$D,$A$4,'ON Data'!$E:$E,8),SUMIFS('ON Data'!AB:AB,'ON Data'!$E:$E,8))</f>
        <v>0</v>
      </c>
      <c r="X17" s="243">
        <f xml:space="preserve">
IF($A$4&lt;=12,SUMIFS('ON Data'!AC:AC,'ON Data'!$D:$D,$A$4,'ON Data'!$E:$E,8),SUMIFS('ON Data'!AC:AC,'ON Data'!$E:$E,8))</f>
        <v>0</v>
      </c>
      <c r="Y17" s="243">
        <f xml:space="preserve">
IF($A$4&lt;=12,SUMIFS('ON Data'!AD:AD,'ON Data'!$D:$D,$A$4,'ON Data'!$E:$E,8),SUMIFS('ON Data'!AD:AD,'ON Data'!$E:$E,8))</f>
        <v>0</v>
      </c>
      <c r="Z17" s="243">
        <f xml:space="preserve">
IF($A$4&lt;=12,SUMIFS('ON Data'!AE:AE,'ON Data'!$D:$D,$A$4,'ON Data'!$E:$E,8),SUMIFS('ON Data'!AE:AE,'ON Data'!$E:$E,8))</f>
        <v>0</v>
      </c>
      <c r="AA17" s="243">
        <f xml:space="preserve">
IF($A$4&lt;=12,SUMIFS('ON Data'!AF:AF,'ON Data'!$D:$D,$A$4,'ON Data'!$E:$E,8),SUMIFS('ON Data'!AF:AF,'ON Data'!$E:$E,8))</f>
        <v>0</v>
      </c>
      <c r="AB17" s="243">
        <f xml:space="preserve">
IF($A$4&lt;=12,SUMIFS('ON Data'!AG:AG,'ON Data'!$D:$D,$A$4,'ON Data'!$E:$E,8),SUMIFS('ON Data'!AG:AG,'ON Data'!$E:$E,8))</f>
        <v>0</v>
      </c>
      <c r="AC17" s="243">
        <f xml:space="preserve">
IF($A$4&lt;=12,SUMIFS('ON Data'!AH:AH,'ON Data'!$D:$D,$A$4,'ON Data'!$E:$E,8),SUMIFS('ON Data'!AH:AH,'ON Data'!$E:$E,8))</f>
        <v>0</v>
      </c>
      <c r="AD17" s="243">
        <f xml:space="preserve">
IF($A$4&lt;=12,SUMIFS('ON Data'!AI:AI,'ON Data'!$D:$D,$A$4,'ON Data'!$E:$E,8),SUMIFS('ON Data'!AI:AI,'ON Data'!$E:$E,8))</f>
        <v>0</v>
      </c>
      <c r="AE17" s="243">
        <f xml:space="preserve">
IF($A$4&lt;=12,SUMIFS('ON Data'!AJ:AJ,'ON Data'!$D:$D,$A$4,'ON Data'!$E:$E,8),SUMIFS('ON Data'!AJ:AJ,'ON Data'!$E:$E,8))</f>
        <v>0</v>
      </c>
      <c r="AF17" s="243">
        <f xml:space="preserve">
IF($A$4&lt;=12,SUMIFS('ON Data'!AK:AK,'ON Data'!$D:$D,$A$4,'ON Data'!$E:$E,8),SUMIFS('ON Data'!AK:AK,'ON Data'!$E:$E,8))</f>
        <v>0</v>
      </c>
      <c r="AG17" s="243">
        <f xml:space="preserve">
IF($A$4&lt;=12,SUMIFS('ON Data'!AL:AL,'ON Data'!$D:$D,$A$4,'ON Data'!$E:$E,8),SUMIFS('ON Data'!AL:AL,'ON Data'!$E:$E,8))</f>
        <v>27000</v>
      </c>
      <c r="AH17" s="497">
        <f xml:space="preserve">
IF($A$4&lt;=12,SUMIFS('ON Data'!AN:AN,'ON Data'!$D:$D,$A$4,'ON Data'!$E:$E,8),SUMIFS('ON Data'!AN:AN,'ON Data'!$E:$E,8))</f>
        <v>0</v>
      </c>
      <c r="AI17" s="507"/>
    </row>
    <row r="18" spans="1:35" x14ac:dyDescent="0.3">
      <c r="A18" s="226" t="s">
        <v>174</v>
      </c>
      <c r="B18" s="241">
        <f xml:space="preserve">
B19-B16-B17</f>
        <v>1068808</v>
      </c>
      <c r="C18" s="242">
        <f t="shared" ref="C18:G18" si="0" xml:space="preserve">
C19-C16-C17</f>
        <v>0</v>
      </c>
      <c r="D18" s="243">
        <f t="shared" si="0"/>
        <v>330129</v>
      </c>
      <c r="E18" s="243">
        <f t="shared" si="0"/>
        <v>0</v>
      </c>
      <c r="F18" s="243">
        <f t="shared" si="0"/>
        <v>0</v>
      </c>
      <c r="G18" s="243">
        <f t="shared" si="0"/>
        <v>0</v>
      </c>
      <c r="H18" s="243">
        <f t="shared" ref="H18:AH18" si="1" xml:space="preserve">
H19-H16-H17</f>
        <v>0</v>
      </c>
      <c r="I18" s="243">
        <f t="shared" si="1"/>
        <v>0</v>
      </c>
      <c r="J18" s="243">
        <f t="shared" si="1"/>
        <v>542739</v>
      </c>
      <c r="K18" s="243">
        <f t="shared" si="1"/>
        <v>0</v>
      </c>
      <c r="L18" s="243">
        <f t="shared" si="1"/>
        <v>0</v>
      </c>
      <c r="M18" s="243">
        <f t="shared" si="1"/>
        <v>0</v>
      </c>
      <c r="N18" s="243">
        <f t="shared" si="1"/>
        <v>0</v>
      </c>
      <c r="O18" s="243">
        <f t="shared" si="1"/>
        <v>0</v>
      </c>
      <c r="P18" s="243">
        <f t="shared" si="1"/>
        <v>0</v>
      </c>
      <c r="Q18" s="243">
        <f t="shared" si="1"/>
        <v>0</v>
      </c>
      <c r="R18" s="243">
        <f t="shared" si="1"/>
        <v>0</v>
      </c>
      <c r="S18" s="243">
        <f t="shared" si="1"/>
        <v>0</v>
      </c>
      <c r="T18" s="243">
        <f t="shared" si="1"/>
        <v>0</v>
      </c>
      <c r="U18" s="243">
        <f t="shared" si="1"/>
        <v>0</v>
      </c>
      <c r="V18" s="243">
        <f t="shared" si="1"/>
        <v>0</v>
      </c>
      <c r="W18" s="243">
        <f t="shared" si="1"/>
        <v>0</v>
      </c>
      <c r="X18" s="243">
        <f t="shared" si="1"/>
        <v>0</v>
      </c>
      <c r="Y18" s="243">
        <f t="shared" si="1"/>
        <v>0</v>
      </c>
      <c r="Z18" s="243">
        <f t="shared" si="1"/>
        <v>0</v>
      </c>
      <c r="AA18" s="243">
        <f t="shared" si="1"/>
        <v>0</v>
      </c>
      <c r="AB18" s="243">
        <f t="shared" si="1"/>
        <v>0</v>
      </c>
      <c r="AC18" s="243">
        <f t="shared" si="1"/>
        <v>0</v>
      </c>
      <c r="AD18" s="243">
        <f t="shared" si="1"/>
        <v>68440</v>
      </c>
      <c r="AE18" s="243">
        <f t="shared" si="1"/>
        <v>0</v>
      </c>
      <c r="AF18" s="243">
        <f t="shared" si="1"/>
        <v>0</v>
      </c>
      <c r="AG18" s="243">
        <f t="shared" si="1"/>
        <v>112160</v>
      </c>
      <c r="AH18" s="497">
        <f t="shared" si="1"/>
        <v>15340</v>
      </c>
      <c r="AI18" s="507"/>
    </row>
    <row r="19" spans="1:35" ht="15" thickBot="1" x14ac:dyDescent="0.35">
      <c r="A19" s="227" t="s">
        <v>175</v>
      </c>
      <c r="B19" s="250">
        <f xml:space="preserve">
IF($A$4&lt;=12,SUMIFS('ON Data'!F:F,'ON Data'!$D:$D,$A$4,'ON Data'!$E:$E,9),SUMIFS('ON Data'!F:F,'ON Data'!$E:$E,9))</f>
        <v>1169248</v>
      </c>
      <c r="C19" s="251">
        <f xml:space="preserve">
IF($A$4&lt;=12,SUMIFS('ON Data'!G:G,'ON Data'!$D:$D,$A$4,'ON Data'!$E:$E,9),SUMIFS('ON Data'!G:G,'ON Data'!$E:$E,9))</f>
        <v>0</v>
      </c>
      <c r="D19" s="252">
        <f xml:space="preserve">
IF($A$4&lt;=12,SUMIFS('ON Data'!H:H,'ON Data'!$D:$D,$A$4,'ON Data'!$E:$E,9),SUMIFS('ON Data'!H:H,'ON Data'!$E:$E,9))</f>
        <v>403569</v>
      </c>
      <c r="E19" s="252">
        <f xml:space="preserve">
IF($A$4&lt;=12,SUMIFS('ON Data'!I:I,'ON Data'!$D:$D,$A$4,'ON Data'!$E:$E,9),SUMIFS('ON Data'!I:I,'ON Data'!$E:$E,9))</f>
        <v>0</v>
      </c>
      <c r="F19" s="252">
        <f xml:space="preserve">
IF($A$4&lt;=12,SUMIFS('ON Data'!K:K,'ON Data'!$D:$D,$A$4,'ON Data'!$E:$E,9),SUMIFS('ON Data'!K:K,'ON Data'!$E:$E,9))</f>
        <v>0</v>
      </c>
      <c r="G19" s="252">
        <f xml:space="preserve">
IF($A$4&lt;=12,SUMIFS('ON Data'!L:L,'ON Data'!$D:$D,$A$4,'ON Data'!$E:$E,9),SUMIFS('ON Data'!L:L,'ON Data'!$E:$E,9))</f>
        <v>0</v>
      </c>
      <c r="H19" s="252">
        <f xml:space="preserve">
IF($A$4&lt;=12,SUMIFS('ON Data'!M:M,'ON Data'!$D:$D,$A$4,'ON Data'!$E:$E,9),SUMIFS('ON Data'!M:M,'ON Data'!$E:$E,9))</f>
        <v>0</v>
      </c>
      <c r="I19" s="252">
        <f xml:space="preserve">
IF($A$4&lt;=12,SUMIFS('ON Data'!N:N,'ON Data'!$D:$D,$A$4,'ON Data'!$E:$E,9),SUMIFS('ON Data'!N:N,'ON Data'!$E:$E,9))</f>
        <v>0</v>
      </c>
      <c r="J19" s="252">
        <f xml:space="preserve">
IF($A$4&lt;=12,SUMIFS('ON Data'!O:O,'ON Data'!$D:$D,$A$4,'ON Data'!$E:$E,9),SUMIFS('ON Data'!O:O,'ON Data'!$E:$E,9))</f>
        <v>542739</v>
      </c>
      <c r="K19" s="252">
        <f xml:space="preserve">
IF($A$4&lt;=12,SUMIFS('ON Data'!P:P,'ON Data'!$D:$D,$A$4,'ON Data'!$E:$E,9),SUMIFS('ON Data'!P:P,'ON Data'!$E:$E,9))</f>
        <v>0</v>
      </c>
      <c r="L19" s="252">
        <f xml:space="preserve">
IF($A$4&lt;=12,SUMIFS('ON Data'!Q:Q,'ON Data'!$D:$D,$A$4,'ON Data'!$E:$E,9),SUMIFS('ON Data'!Q:Q,'ON Data'!$E:$E,9))</f>
        <v>0</v>
      </c>
      <c r="M19" s="252">
        <f xml:space="preserve">
IF($A$4&lt;=12,SUMIFS('ON Data'!R:R,'ON Data'!$D:$D,$A$4,'ON Data'!$E:$E,9),SUMIFS('ON Data'!R:R,'ON Data'!$E:$E,9))</f>
        <v>0</v>
      </c>
      <c r="N19" s="252">
        <f xml:space="preserve">
IF($A$4&lt;=12,SUMIFS('ON Data'!S:S,'ON Data'!$D:$D,$A$4,'ON Data'!$E:$E,9),SUMIFS('ON Data'!S:S,'ON Data'!$E:$E,9))</f>
        <v>0</v>
      </c>
      <c r="O19" s="252">
        <f xml:space="preserve">
IF($A$4&lt;=12,SUMIFS('ON Data'!T:T,'ON Data'!$D:$D,$A$4,'ON Data'!$E:$E,9),SUMIFS('ON Data'!T:T,'ON Data'!$E:$E,9))</f>
        <v>0</v>
      </c>
      <c r="P19" s="252">
        <f xml:space="preserve">
IF($A$4&lt;=12,SUMIFS('ON Data'!U:U,'ON Data'!$D:$D,$A$4,'ON Data'!$E:$E,9),SUMIFS('ON Data'!U:U,'ON Data'!$E:$E,9))</f>
        <v>0</v>
      </c>
      <c r="Q19" s="252">
        <f xml:space="preserve">
IF($A$4&lt;=12,SUMIFS('ON Data'!V:V,'ON Data'!$D:$D,$A$4,'ON Data'!$E:$E,9),SUMIFS('ON Data'!V:V,'ON Data'!$E:$E,9))</f>
        <v>0</v>
      </c>
      <c r="R19" s="252">
        <f xml:space="preserve">
IF($A$4&lt;=12,SUMIFS('ON Data'!W:W,'ON Data'!$D:$D,$A$4,'ON Data'!$E:$E,9),SUMIFS('ON Data'!W:W,'ON Data'!$E:$E,9))</f>
        <v>0</v>
      </c>
      <c r="S19" s="252">
        <f xml:space="preserve">
IF($A$4&lt;=12,SUMIFS('ON Data'!X:X,'ON Data'!$D:$D,$A$4,'ON Data'!$E:$E,9),SUMIFS('ON Data'!X:X,'ON Data'!$E:$E,9))</f>
        <v>0</v>
      </c>
      <c r="T19" s="252">
        <f xml:space="preserve">
IF($A$4&lt;=12,SUMIFS('ON Data'!Y:Y,'ON Data'!$D:$D,$A$4,'ON Data'!$E:$E,9),SUMIFS('ON Data'!Y:Y,'ON Data'!$E:$E,9))</f>
        <v>0</v>
      </c>
      <c r="U19" s="252">
        <f xml:space="preserve">
IF($A$4&lt;=12,SUMIFS('ON Data'!Z:Z,'ON Data'!$D:$D,$A$4,'ON Data'!$E:$E,9),SUMIFS('ON Data'!Z:Z,'ON Data'!$E:$E,9))</f>
        <v>0</v>
      </c>
      <c r="V19" s="252">
        <f xml:space="preserve">
IF($A$4&lt;=12,SUMIFS('ON Data'!AA:AA,'ON Data'!$D:$D,$A$4,'ON Data'!$E:$E,9),SUMIFS('ON Data'!AA:AA,'ON Data'!$E:$E,9))</f>
        <v>0</v>
      </c>
      <c r="W19" s="252">
        <f xml:space="preserve">
IF($A$4&lt;=12,SUMIFS('ON Data'!AB:AB,'ON Data'!$D:$D,$A$4,'ON Data'!$E:$E,9),SUMIFS('ON Data'!AB:AB,'ON Data'!$E:$E,9))</f>
        <v>0</v>
      </c>
      <c r="X19" s="252">
        <f xml:space="preserve">
IF($A$4&lt;=12,SUMIFS('ON Data'!AC:AC,'ON Data'!$D:$D,$A$4,'ON Data'!$E:$E,9),SUMIFS('ON Data'!AC:AC,'ON Data'!$E:$E,9))</f>
        <v>0</v>
      </c>
      <c r="Y19" s="252">
        <f xml:space="preserve">
IF($A$4&lt;=12,SUMIFS('ON Data'!AD:AD,'ON Data'!$D:$D,$A$4,'ON Data'!$E:$E,9),SUMIFS('ON Data'!AD:AD,'ON Data'!$E:$E,9))</f>
        <v>0</v>
      </c>
      <c r="Z19" s="252">
        <f xml:space="preserve">
IF($A$4&lt;=12,SUMIFS('ON Data'!AE:AE,'ON Data'!$D:$D,$A$4,'ON Data'!$E:$E,9),SUMIFS('ON Data'!AE:AE,'ON Data'!$E:$E,9))</f>
        <v>0</v>
      </c>
      <c r="AA19" s="252">
        <f xml:space="preserve">
IF($A$4&lt;=12,SUMIFS('ON Data'!AF:AF,'ON Data'!$D:$D,$A$4,'ON Data'!$E:$E,9),SUMIFS('ON Data'!AF:AF,'ON Data'!$E:$E,9))</f>
        <v>0</v>
      </c>
      <c r="AB19" s="252">
        <f xml:space="preserve">
IF($A$4&lt;=12,SUMIFS('ON Data'!AG:AG,'ON Data'!$D:$D,$A$4,'ON Data'!$E:$E,9),SUMIFS('ON Data'!AG:AG,'ON Data'!$E:$E,9))</f>
        <v>0</v>
      </c>
      <c r="AC19" s="252">
        <f xml:space="preserve">
IF($A$4&lt;=12,SUMIFS('ON Data'!AH:AH,'ON Data'!$D:$D,$A$4,'ON Data'!$E:$E,9),SUMIFS('ON Data'!AH:AH,'ON Data'!$E:$E,9))</f>
        <v>0</v>
      </c>
      <c r="AD19" s="252">
        <f xml:space="preserve">
IF($A$4&lt;=12,SUMIFS('ON Data'!AI:AI,'ON Data'!$D:$D,$A$4,'ON Data'!$E:$E,9),SUMIFS('ON Data'!AI:AI,'ON Data'!$E:$E,9))</f>
        <v>68440</v>
      </c>
      <c r="AE19" s="252">
        <f xml:space="preserve">
IF($A$4&lt;=12,SUMIFS('ON Data'!AJ:AJ,'ON Data'!$D:$D,$A$4,'ON Data'!$E:$E,9),SUMIFS('ON Data'!AJ:AJ,'ON Data'!$E:$E,9))</f>
        <v>0</v>
      </c>
      <c r="AF19" s="252">
        <f xml:space="preserve">
IF($A$4&lt;=12,SUMIFS('ON Data'!AK:AK,'ON Data'!$D:$D,$A$4,'ON Data'!$E:$E,9),SUMIFS('ON Data'!AK:AK,'ON Data'!$E:$E,9))</f>
        <v>0</v>
      </c>
      <c r="AG19" s="252">
        <f xml:space="preserve">
IF($A$4&lt;=12,SUMIFS('ON Data'!AL:AL,'ON Data'!$D:$D,$A$4,'ON Data'!$E:$E,9),SUMIFS('ON Data'!AL:AL,'ON Data'!$E:$E,9))</f>
        <v>139160</v>
      </c>
      <c r="AH19" s="500">
        <f xml:space="preserve">
IF($A$4&lt;=12,SUMIFS('ON Data'!AN:AN,'ON Data'!$D:$D,$A$4,'ON Data'!$E:$E,9),SUMIFS('ON Data'!AN:AN,'ON Data'!$E:$E,9))</f>
        <v>15340</v>
      </c>
      <c r="AI19" s="507"/>
    </row>
    <row r="20" spans="1:35" ht="15" collapsed="1" thickBot="1" x14ac:dyDescent="0.35">
      <c r="A20" s="228" t="s">
        <v>60</v>
      </c>
      <c r="B20" s="253">
        <f xml:space="preserve">
IF($A$4&lt;=12,SUMIFS('ON Data'!F:F,'ON Data'!$D:$D,$A$4,'ON Data'!$E:$E,6),SUMIFS('ON Data'!F:F,'ON Data'!$E:$E,6))</f>
        <v>12778689</v>
      </c>
      <c r="C20" s="254">
        <f xml:space="preserve">
IF($A$4&lt;=12,SUMIFS('ON Data'!G:G,'ON Data'!$D:$D,$A$4,'ON Data'!$E:$E,6),SUMIFS('ON Data'!G:G,'ON Data'!$E:$E,6))</f>
        <v>21100</v>
      </c>
      <c r="D20" s="255">
        <f xml:space="preserve">
IF($A$4&lt;=12,SUMIFS('ON Data'!H:H,'ON Data'!$D:$D,$A$4,'ON Data'!$E:$E,6),SUMIFS('ON Data'!H:H,'ON Data'!$E:$E,6))</f>
        <v>3833772</v>
      </c>
      <c r="E20" s="255">
        <f xml:space="preserve">
IF($A$4&lt;=12,SUMIFS('ON Data'!I:I,'ON Data'!$D:$D,$A$4,'ON Data'!$E:$E,6),SUMIFS('ON Data'!I:I,'ON Data'!$E:$E,6))</f>
        <v>0</v>
      </c>
      <c r="F20" s="255">
        <f xml:space="preserve">
IF($A$4&lt;=12,SUMIFS('ON Data'!K:K,'ON Data'!$D:$D,$A$4,'ON Data'!$E:$E,6),SUMIFS('ON Data'!K:K,'ON Data'!$E:$E,6))</f>
        <v>0</v>
      </c>
      <c r="G20" s="255">
        <f xml:space="preserve">
IF($A$4&lt;=12,SUMIFS('ON Data'!L:L,'ON Data'!$D:$D,$A$4,'ON Data'!$E:$E,6),SUMIFS('ON Data'!L:L,'ON Data'!$E:$E,6))</f>
        <v>0</v>
      </c>
      <c r="H20" s="255">
        <f xml:space="preserve">
IF($A$4&lt;=12,SUMIFS('ON Data'!M:M,'ON Data'!$D:$D,$A$4,'ON Data'!$E:$E,6),SUMIFS('ON Data'!M:M,'ON Data'!$E:$E,6))</f>
        <v>0</v>
      </c>
      <c r="I20" s="255">
        <f xml:space="preserve">
IF($A$4&lt;=12,SUMIFS('ON Data'!N:N,'ON Data'!$D:$D,$A$4,'ON Data'!$E:$E,6),SUMIFS('ON Data'!N:N,'ON Data'!$E:$E,6))</f>
        <v>0</v>
      </c>
      <c r="J20" s="255">
        <f xml:space="preserve">
IF($A$4&lt;=12,SUMIFS('ON Data'!O:O,'ON Data'!$D:$D,$A$4,'ON Data'!$E:$E,6),SUMIFS('ON Data'!O:O,'ON Data'!$E:$E,6))</f>
        <v>6305779</v>
      </c>
      <c r="K20" s="255">
        <f xml:space="preserve">
IF($A$4&lt;=12,SUMIFS('ON Data'!P:P,'ON Data'!$D:$D,$A$4,'ON Data'!$E:$E,6),SUMIFS('ON Data'!P:P,'ON Data'!$E:$E,6))</f>
        <v>0</v>
      </c>
      <c r="L20" s="255">
        <f xml:space="preserve">
IF($A$4&lt;=12,SUMIFS('ON Data'!Q:Q,'ON Data'!$D:$D,$A$4,'ON Data'!$E:$E,6),SUMIFS('ON Data'!Q:Q,'ON Data'!$E:$E,6))</f>
        <v>0</v>
      </c>
      <c r="M20" s="255">
        <f xml:space="preserve">
IF($A$4&lt;=12,SUMIFS('ON Data'!R:R,'ON Data'!$D:$D,$A$4,'ON Data'!$E:$E,6),SUMIFS('ON Data'!R:R,'ON Data'!$E:$E,6))</f>
        <v>0</v>
      </c>
      <c r="N20" s="255">
        <f xml:space="preserve">
IF($A$4&lt;=12,SUMIFS('ON Data'!S:S,'ON Data'!$D:$D,$A$4,'ON Data'!$E:$E,6),SUMIFS('ON Data'!S:S,'ON Data'!$E:$E,6))</f>
        <v>0</v>
      </c>
      <c r="O20" s="255">
        <f xml:space="preserve">
IF($A$4&lt;=12,SUMIFS('ON Data'!T:T,'ON Data'!$D:$D,$A$4,'ON Data'!$E:$E,6),SUMIFS('ON Data'!T:T,'ON Data'!$E:$E,6))</f>
        <v>0</v>
      </c>
      <c r="P20" s="255">
        <f xml:space="preserve">
IF($A$4&lt;=12,SUMIFS('ON Data'!U:U,'ON Data'!$D:$D,$A$4,'ON Data'!$E:$E,6),SUMIFS('ON Data'!U:U,'ON Data'!$E:$E,6))</f>
        <v>0</v>
      </c>
      <c r="Q20" s="255">
        <f xml:space="preserve">
IF($A$4&lt;=12,SUMIFS('ON Data'!V:V,'ON Data'!$D:$D,$A$4,'ON Data'!$E:$E,6),SUMIFS('ON Data'!V:V,'ON Data'!$E:$E,6))</f>
        <v>0</v>
      </c>
      <c r="R20" s="255">
        <f xml:space="preserve">
IF($A$4&lt;=12,SUMIFS('ON Data'!W:W,'ON Data'!$D:$D,$A$4,'ON Data'!$E:$E,6),SUMIFS('ON Data'!W:W,'ON Data'!$E:$E,6))</f>
        <v>0</v>
      </c>
      <c r="S20" s="255">
        <f xml:space="preserve">
IF($A$4&lt;=12,SUMIFS('ON Data'!X:X,'ON Data'!$D:$D,$A$4,'ON Data'!$E:$E,6),SUMIFS('ON Data'!X:X,'ON Data'!$E:$E,6))</f>
        <v>0</v>
      </c>
      <c r="T20" s="255">
        <f xml:space="preserve">
IF($A$4&lt;=12,SUMIFS('ON Data'!Y:Y,'ON Data'!$D:$D,$A$4,'ON Data'!$E:$E,6),SUMIFS('ON Data'!Y:Y,'ON Data'!$E:$E,6))</f>
        <v>0</v>
      </c>
      <c r="U20" s="255">
        <f xml:space="preserve">
IF($A$4&lt;=12,SUMIFS('ON Data'!Z:Z,'ON Data'!$D:$D,$A$4,'ON Data'!$E:$E,6),SUMIFS('ON Data'!Z:Z,'ON Data'!$E:$E,6))</f>
        <v>0</v>
      </c>
      <c r="V20" s="255">
        <f xml:space="preserve">
IF($A$4&lt;=12,SUMIFS('ON Data'!AA:AA,'ON Data'!$D:$D,$A$4,'ON Data'!$E:$E,6),SUMIFS('ON Data'!AA:AA,'ON Data'!$E:$E,6))</f>
        <v>0</v>
      </c>
      <c r="W20" s="255">
        <f xml:space="preserve">
IF($A$4&lt;=12,SUMIFS('ON Data'!AB:AB,'ON Data'!$D:$D,$A$4,'ON Data'!$E:$E,6),SUMIFS('ON Data'!AB:AB,'ON Data'!$E:$E,6))</f>
        <v>0</v>
      </c>
      <c r="X20" s="255">
        <f xml:space="preserve">
IF($A$4&lt;=12,SUMIFS('ON Data'!AC:AC,'ON Data'!$D:$D,$A$4,'ON Data'!$E:$E,6),SUMIFS('ON Data'!AC:AC,'ON Data'!$E:$E,6))</f>
        <v>0</v>
      </c>
      <c r="Y20" s="255">
        <f xml:space="preserve">
IF($A$4&lt;=12,SUMIFS('ON Data'!AD:AD,'ON Data'!$D:$D,$A$4,'ON Data'!$E:$E,6),SUMIFS('ON Data'!AD:AD,'ON Data'!$E:$E,6))</f>
        <v>0</v>
      </c>
      <c r="Z20" s="255">
        <f xml:space="preserve">
IF($A$4&lt;=12,SUMIFS('ON Data'!AE:AE,'ON Data'!$D:$D,$A$4,'ON Data'!$E:$E,6),SUMIFS('ON Data'!AE:AE,'ON Data'!$E:$E,6))</f>
        <v>0</v>
      </c>
      <c r="AA20" s="255">
        <f xml:space="preserve">
IF($A$4&lt;=12,SUMIFS('ON Data'!AF:AF,'ON Data'!$D:$D,$A$4,'ON Data'!$E:$E,6),SUMIFS('ON Data'!AF:AF,'ON Data'!$E:$E,6))</f>
        <v>0</v>
      </c>
      <c r="AB20" s="255">
        <f xml:space="preserve">
IF($A$4&lt;=12,SUMIFS('ON Data'!AG:AG,'ON Data'!$D:$D,$A$4,'ON Data'!$E:$E,6),SUMIFS('ON Data'!AG:AG,'ON Data'!$E:$E,6))</f>
        <v>0</v>
      </c>
      <c r="AC20" s="255">
        <f xml:space="preserve">
IF($A$4&lt;=12,SUMIFS('ON Data'!AH:AH,'ON Data'!$D:$D,$A$4,'ON Data'!$E:$E,6),SUMIFS('ON Data'!AH:AH,'ON Data'!$E:$E,6))</f>
        <v>0</v>
      </c>
      <c r="AD20" s="255">
        <f xml:space="preserve">
IF($A$4&lt;=12,SUMIFS('ON Data'!AI:AI,'ON Data'!$D:$D,$A$4,'ON Data'!$E:$E,6),SUMIFS('ON Data'!AI:AI,'ON Data'!$E:$E,6))</f>
        <v>541212</v>
      </c>
      <c r="AE20" s="255">
        <f xml:space="preserve">
IF($A$4&lt;=12,SUMIFS('ON Data'!AJ:AJ,'ON Data'!$D:$D,$A$4,'ON Data'!$E:$E,6),SUMIFS('ON Data'!AJ:AJ,'ON Data'!$E:$E,6))</f>
        <v>0</v>
      </c>
      <c r="AF20" s="255">
        <f xml:space="preserve">
IF($A$4&lt;=12,SUMIFS('ON Data'!AK:AK,'ON Data'!$D:$D,$A$4,'ON Data'!$E:$E,6),SUMIFS('ON Data'!AK:AK,'ON Data'!$E:$E,6))</f>
        <v>0</v>
      </c>
      <c r="AG20" s="255">
        <f xml:space="preserve">
IF($A$4&lt;=12,SUMIFS('ON Data'!AL:AL,'ON Data'!$D:$D,$A$4,'ON Data'!$E:$E,6),SUMIFS('ON Data'!AL:AL,'ON Data'!$E:$E,6))</f>
        <v>1870662</v>
      </c>
      <c r="AH20" s="501">
        <f xml:space="preserve">
IF($A$4&lt;=12,SUMIFS('ON Data'!AN:AN,'ON Data'!$D:$D,$A$4,'ON Data'!$E:$E,6),SUMIFS('ON Data'!AN:AN,'ON Data'!$E:$E,6))</f>
        <v>206164</v>
      </c>
      <c r="AI20" s="507"/>
    </row>
    <row r="21" spans="1:35" ht="15" hidden="1" outlineLevel="1" thickBot="1" x14ac:dyDescent="0.35">
      <c r="A21" s="221" t="s">
        <v>94</v>
      </c>
      <c r="B21" s="241">
        <f xml:space="preserve">
IF($A$4&lt;=12,SUMIFS('ON Data'!F:F,'ON Data'!$D:$D,$A$4,'ON Data'!$E:$E,12),SUMIFS('ON Data'!F:F,'ON Data'!$E:$E,12))</f>
        <v>0</v>
      </c>
      <c r="C21" s="242">
        <f xml:space="preserve">
IF($A$4&lt;=12,SUMIFS('ON Data'!G:G,'ON Data'!$D:$D,$A$4,'ON Data'!$E:$E,12),SUMIFS('ON Data'!G:G,'ON Data'!$E:$E,12))</f>
        <v>0</v>
      </c>
      <c r="D21" s="243">
        <f xml:space="preserve">
IF($A$4&lt;=12,SUMIFS('ON Data'!H:H,'ON Data'!$D:$D,$A$4,'ON Data'!$E:$E,12),SUMIFS('ON Data'!H:H,'ON Data'!$E:$E,12))</f>
        <v>0</v>
      </c>
      <c r="E21" s="243">
        <f xml:space="preserve">
IF($A$4&lt;=12,SUMIFS('ON Data'!I:I,'ON Data'!$D:$D,$A$4,'ON Data'!$E:$E,12),SUMIFS('ON Data'!I:I,'ON Data'!$E:$E,12))</f>
        <v>0</v>
      </c>
      <c r="F21" s="243">
        <f xml:space="preserve">
IF($A$4&lt;=12,SUMIFS('ON Data'!K:K,'ON Data'!$D:$D,$A$4,'ON Data'!$E:$E,12),SUMIFS('ON Data'!K:K,'ON Data'!$E:$E,12))</f>
        <v>0</v>
      </c>
      <c r="G21" s="243">
        <f xml:space="preserve">
IF($A$4&lt;=12,SUMIFS('ON Data'!L:L,'ON Data'!$D:$D,$A$4,'ON Data'!$E:$E,12),SUMIFS('ON Data'!L:L,'ON Data'!$E:$E,12))</f>
        <v>0</v>
      </c>
      <c r="H21" s="243">
        <f xml:space="preserve">
IF($A$4&lt;=12,SUMIFS('ON Data'!M:M,'ON Data'!$D:$D,$A$4,'ON Data'!$E:$E,12),SUMIFS('ON Data'!M:M,'ON Data'!$E:$E,12))</f>
        <v>0</v>
      </c>
      <c r="I21" s="243">
        <f xml:space="preserve">
IF($A$4&lt;=12,SUMIFS('ON Data'!N:N,'ON Data'!$D:$D,$A$4,'ON Data'!$E:$E,12),SUMIFS('ON Data'!N:N,'ON Data'!$E:$E,12))</f>
        <v>0</v>
      </c>
      <c r="J21" s="243">
        <f xml:space="preserve">
IF($A$4&lt;=12,SUMIFS('ON Data'!O:O,'ON Data'!$D:$D,$A$4,'ON Data'!$E:$E,12),SUMIFS('ON Data'!O:O,'ON Data'!$E:$E,12))</f>
        <v>0</v>
      </c>
      <c r="K21" s="243">
        <f xml:space="preserve">
IF($A$4&lt;=12,SUMIFS('ON Data'!P:P,'ON Data'!$D:$D,$A$4,'ON Data'!$E:$E,12),SUMIFS('ON Data'!P:P,'ON Data'!$E:$E,12))</f>
        <v>0</v>
      </c>
      <c r="L21" s="243">
        <f xml:space="preserve">
IF($A$4&lt;=12,SUMIFS('ON Data'!Q:Q,'ON Data'!$D:$D,$A$4,'ON Data'!$E:$E,12),SUMIFS('ON Data'!Q:Q,'ON Data'!$E:$E,12))</f>
        <v>0</v>
      </c>
      <c r="M21" s="243">
        <f xml:space="preserve">
IF($A$4&lt;=12,SUMIFS('ON Data'!R:R,'ON Data'!$D:$D,$A$4,'ON Data'!$E:$E,12),SUMIFS('ON Data'!R:R,'ON Data'!$E:$E,12))</f>
        <v>0</v>
      </c>
      <c r="N21" s="243">
        <f xml:space="preserve">
IF($A$4&lt;=12,SUMIFS('ON Data'!S:S,'ON Data'!$D:$D,$A$4,'ON Data'!$E:$E,12),SUMIFS('ON Data'!S:S,'ON Data'!$E:$E,12))</f>
        <v>0</v>
      </c>
      <c r="O21" s="243">
        <f xml:space="preserve">
IF($A$4&lt;=12,SUMIFS('ON Data'!T:T,'ON Data'!$D:$D,$A$4,'ON Data'!$E:$E,12),SUMIFS('ON Data'!T:T,'ON Data'!$E:$E,12))</f>
        <v>0</v>
      </c>
      <c r="P21" s="243">
        <f xml:space="preserve">
IF($A$4&lt;=12,SUMIFS('ON Data'!U:U,'ON Data'!$D:$D,$A$4,'ON Data'!$E:$E,12),SUMIFS('ON Data'!U:U,'ON Data'!$E:$E,12))</f>
        <v>0</v>
      </c>
      <c r="Q21" s="243">
        <f xml:space="preserve">
IF($A$4&lt;=12,SUMIFS('ON Data'!V:V,'ON Data'!$D:$D,$A$4,'ON Data'!$E:$E,12),SUMIFS('ON Data'!V:V,'ON Data'!$E:$E,12))</f>
        <v>0</v>
      </c>
      <c r="R21" s="243">
        <f xml:space="preserve">
IF($A$4&lt;=12,SUMIFS('ON Data'!W:W,'ON Data'!$D:$D,$A$4,'ON Data'!$E:$E,12),SUMIFS('ON Data'!W:W,'ON Data'!$E:$E,12))</f>
        <v>0</v>
      </c>
      <c r="S21" s="243">
        <f xml:space="preserve">
IF($A$4&lt;=12,SUMIFS('ON Data'!X:X,'ON Data'!$D:$D,$A$4,'ON Data'!$E:$E,12),SUMIFS('ON Data'!X:X,'ON Data'!$E:$E,12))</f>
        <v>0</v>
      </c>
      <c r="T21" s="243">
        <f xml:space="preserve">
IF($A$4&lt;=12,SUMIFS('ON Data'!Y:Y,'ON Data'!$D:$D,$A$4,'ON Data'!$E:$E,12),SUMIFS('ON Data'!Y:Y,'ON Data'!$E:$E,12))</f>
        <v>0</v>
      </c>
      <c r="U21" s="243">
        <f xml:space="preserve">
IF($A$4&lt;=12,SUMIFS('ON Data'!Z:Z,'ON Data'!$D:$D,$A$4,'ON Data'!$E:$E,12),SUMIFS('ON Data'!Z:Z,'ON Data'!$E:$E,12))</f>
        <v>0</v>
      </c>
      <c r="V21" s="243">
        <f xml:space="preserve">
IF($A$4&lt;=12,SUMIFS('ON Data'!AA:AA,'ON Data'!$D:$D,$A$4,'ON Data'!$E:$E,12),SUMIFS('ON Data'!AA:AA,'ON Data'!$E:$E,12))</f>
        <v>0</v>
      </c>
      <c r="W21" s="243">
        <f xml:space="preserve">
IF($A$4&lt;=12,SUMIFS('ON Data'!AB:AB,'ON Data'!$D:$D,$A$4,'ON Data'!$E:$E,12),SUMIFS('ON Data'!AB:AB,'ON Data'!$E:$E,12))</f>
        <v>0</v>
      </c>
      <c r="X21" s="243">
        <f xml:space="preserve">
IF($A$4&lt;=12,SUMIFS('ON Data'!AC:AC,'ON Data'!$D:$D,$A$4,'ON Data'!$E:$E,12),SUMIFS('ON Data'!AC:AC,'ON Data'!$E:$E,12))</f>
        <v>0</v>
      </c>
      <c r="Y21" s="243">
        <f xml:space="preserve">
IF($A$4&lt;=12,SUMIFS('ON Data'!AD:AD,'ON Data'!$D:$D,$A$4,'ON Data'!$E:$E,12),SUMIFS('ON Data'!AD:AD,'ON Data'!$E:$E,12))</f>
        <v>0</v>
      </c>
      <c r="Z21" s="243">
        <f xml:space="preserve">
IF($A$4&lt;=12,SUMIFS('ON Data'!AE:AE,'ON Data'!$D:$D,$A$4,'ON Data'!$E:$E,12),SUMIFS('ON Data'!AE:AE,'ON Data'!$E:$E,12))</f>
        <v>0</v>
      </c>
      <c r="AA21" s="243">
        <f xml:space="preserve">
IF($A$4&lt;=12,SUMIFS('ON Data'!AF:AF,'ON Data'!$D:$D,$A$4,'ON Data'!$E:$E,12),SUMIFS('ON Data'!AF:AF,'ON Data'!$E:$E,12))</f>
        <v>0</v>
      </c>
      <c r="AB21" s="243">
        <f xml:space="preserve">
IF($A$4&lt;=12,SUMIFS('ON Data'!AG:AG,'ON Data'!$D:$D,$A$4,'ON Data'!$E:$E,12),SUMIFS('ON Data'!AG:AG,'ON Data'!$E:$E,12))</f>
        <v>0</v>
      </c>
      <c r="AC21" s="243">
        <f xml:space="preserve">
IF($A$4&lt;=12,SUMIFS('ON Data'!AH:AH,'ON Data'!$D:$D,$A$4,'ON Data'!$E:$E,12),SUMIFS('ON Data'!AH:AH,'ON Data'!$E:$E,12))</f>
        <v>0</v>
      </c>
      <c r="AD21" s="243">
        <f xml:space="preserve">
IF($A$4&lt;=12,SUMIFS('ON Data'!AI:AI,'ON Data'!$D:$D,$A$4,'ON Data'!$E:$E,12),SUMIFS('ON Data'!AI:AI,'ON Data'!$E:$E,12))</f>
        <v>0</v>
      </c>
      <c r="AE21" s="243">
        <f xml:space="preserve">
IF($A$4&lt;=12,SUMIFS('ON Data'!AJ:AJ,'ON Data'!$D:$D,$A$4,'ON Data'!$E:$E,12),SUMIFS('ON Data'!AJ:AJ,'ON Data'!$E:$E,12))</f>
        <v>0</v>
      </c>
      <c r="AF21" s="243">
        <f xml:space="preserve">
IF($A$4&lt;=12,SUMIFS('ON Data'!AK:AK,'ON Data'!$D:$D,$A$4,'ON Data'!$E:$E,12),SUMIFS('ON Data'!AK:AK,'ON Data'!$E:$E,12))</f>
        <v>0</v>
      </c>
      <c r="AG21" s="243">
        <f xml:space="preserve">
IF($A$4&lt;=12,SUMIFS('ON Data'!AL:AL,'ON Data'!$D:$D,$A$4,'ON Data'!$E:$E,12),SUMIFS('ON Data'!AL:AL,'ON Data'!$E:$E,12))</f>
        <v>0</v>
      </c>
      <c r="AH21" s="497">
        <f xml:space="preserve">
IF($A$4&lt;=12,SUMIFS('ON Data'!AN:AN,'ON Data'!$D:$D,$A$4,'ON Data'!$E:$E,12),SUMIFS('ON Data'!AN:AN,'ON Data'!$E:$E,12))</f>
        <v>0</v>
      </c>
      <c r="AI21" s="507"/>
    </row>
    <row r="22" spans="1:35" ht="15" hidden="1" outlineLevel="1" thickBot="1" x14ac:dyDescent="0.35">
      <c r="A22" s="221" t="s">
        <v>62</v>
      </c>
      <c r="B22" s="297" t="str">
        <f xml:space="preserve">
IF(OR(B21="",B21=0),"",B20/B21)</f>
        <v/>
      </c>
      <c r="C22" s="298" t="str">
        <f t="shared" ref="C22:G22" si="2" xml:space="preserve">
IF(OR(C21="",C21=0),"",C20/C21)</f>
        <v/>
      </c>
      <c r="D22" s="299" t="str">
        <f t="shared" si="2"/>
        <v/>
      </c>
      <c r="E22" s="299" t="str">
        <f t="shared" si="2"/>
        <v/>
      </c>
      <c r="F22" s="299" t="str">
        <f t="shared" si="2"/>
        <v/>
      </c>
      <c r="G22" s="299" t="str">
        <f t="shared" si="2"/>
        <v/>
      </c>
      <c r="H22" s="299" t="str">
        <f t="shared" ref="H22:AH22" si="3" xml:space="preserve">
IF(OR(H21="",H21=0),"",H20/H21)</f>
        <v/>
      </c>
      <c r="I22" s="299" t="str">
        <f t="shared" si="3"/>
        <v/>
      </c>
      <c r="J22" s="299" t="str">
        <f t="shared" si="3"/>
        <v/>
      </c>
      <c r="K22" s="299" t="str">
        <f t="shared" si="3"/>
        <v/>
      </c>
      <c r="L22" s="299" t="str">
        <f t="shared" si="3"/>
        <v/>
      </c>
      <c r="M22" s="299" t="str">
        <f t="shared" si="3"/>
        <v/>
      </c>
      <c r="N22" s="299" t="str">
        <f t="shared" si="3"/>
        <v/>
      </c>
      <c r="O22" s="299" t="str">
        <f t="shared" si="3"/>
        <v/>
      </c>
      <c r="P22" s="299" t="str">
        <f t="shared" si="3"/>
        <v/>
      </c>
      <c r="Q22" s="299" t="str">
        <f t="shared" si="3"/>
        <v/>
      </c>
      <c r="R22" s="299" t="str">
        <f t="shared" si="3"/>
        <v/>
      </c>
      <c r="S22" s="299" t="str">
        <f t="shared" si="3"/>
        <v/>
      </c>
      <c r="T22" s="299" t="str">
        <f t="shared" si="3"/>
        <v/>
      </c>
      <c r="U22" s="299" t="str">
        <f t="shared" si="3"/>
        <v/>
      </c>
      <c r="V22" s="299" t="str">
        <f t="shared" si="3"/>
        <v/>
      </c>
      <c r="W22" s="299" t="str">
        <f t="shared" si="3"/>
        <v/>
      </c>
      <c r="X22" s="299" t="str">
        <f t="shared" si="3"/>
        <v/>
      </c>
      <c r="Y22" s="299" t="str">
        <f t="shared" si="3"/>
        <v/>
      </c>
      <c r="Z22" s="299" t="str">
        <f t="shared" si="3"/>
        <v/>
      </c>
      <c r="AA22" s="299" t="str">
        <f t="shared" si="3"/>
        <v/>
      </c>
      <c r="AB22" s="299" t="str">
        <f t="shared" si="3"/>
        <v/>
      </c>
      <c r="AC22" s="299" t="str">
        <f t="shared" si="3"/>
        <v/>
      </c>
      <c r="AD22" s="299" t="str">
        <f t="shared" si="3"/>
        <v/>
      </c>
      <c r="AE22" s="299" t="str">
        <f t="shared" si="3"/>
        <v/>
      </c>
      <c r="AF22" s="299" t="str">
        <f t="shared" si="3"/>
        <v/>
      </c>
      <c r="AG22" s="299" t="str">
        <f t="shared" si="3"/>
        <v/>
      </c>
      <c r="AH22" s="502" t="str">
        <f t="shared" si="3"/>
        <v/>
      </c>
      <c r="AI22" s="507"/>
    </row>
    <row r="23" spans="1:35" ht="15" hidden="1" outlineLevel="1" thickBot="1" x14ac:dyDescent="0.35">
      <c r="A23" s="229" t="s">
        <v>55</v>
      </c>
      <c r="B23" s="244">
        <f xml:space="preserve">
IF(B21="","",B20-B21)</f>
        <v>12778689</v>
      </c>
      <c r="C23" s="245">
        <f t="shared" ref="C23:G23" si="4" xml:space="preserve">
IF(C21="","",C20-C21)</f>
        <v>21100</v>
      </c>
      <c r="D23" s="246">
        <f t="shared" si="4"/>
        <v>3833772</v>
      </c>
      <c r="E23" s="246">
        <f t="shared" si="4"/>
        <v>0</v>
      </c>
      <c r="F23" s="246">
        <f t="shared" si="4"/>
        <v>0</v>
      </c>
      <c r="G23" s="246">
        <f t="shared" si="4"/>
        <v>0</v>
      </c>
      <c r="H23" s="246">
        <f t="shared" ref="H23:AH23" si="5" xml:space="preserve">
IF(H21="","",H20-H21)</f>
        <v>0</v>
      </c>
      <c r="I23" s="246">
        <f t="shared" si="5"/>
        <v>0</v>
      </c>
      <c r="J23" s="246">
        <f t="shared" si="5"/>
        <v>6305779</v>
      </c>
      <c r="K23" s="246">
        <f t="shared" si="5"/>
        <v>0</v>
      </c>
      <c r="L23" s="246">
        <f t="shared" si="5"/>
        <v>0</v>
      </c>
      <c r="M23" s="246">
        <f t="shared" si="5"/>
        <v>0</v>
      </c>
      <c r="N23" s="246">
        <f t="shared" si="5"/>
        <v>0</v>
      </c>
      <c r="O23" s="246">
        <f t="shared" si="5"/>
        <v>0</v>
      </c>
      <c r="P23" s="246">
        <f t="shared" si="5"/>
        <v>0</v>
      </c>
      <c r="Q23" s="246">
        <f t="shared" si="5"/>
        <v>0</v>
      </c>
      <c r="R23" s="246">
        <f t="shared" si="5"/>
        <v>0</v>
      </c>
      <c r="S23" s="246">
        <f t="shared" si="5"/>
        <v>0</v>
      </c>
      <c r="T23" s="246">
        <f t="shared" si="5"/>
        <v>0</v>
      </c>
      <c r="U23" s="246">
        <f t="shared" si="5"/>
        <v>0</v>
      </c>
      <c r="V23" s="246">
        <f t="shared" si="5"/>
        <v>0</v>
      </c>
      <c r="W23" s="246">
        <f t="shared" si="5"/>
        <v>0</v>
      </c>
      <c r="X23" s="246">
        <f t="shared" si="5"/>
        <v>0</v>
      </c>
      <c r="Y23" s="246">
        <f t="shared" si="5"/>
        <v>0</v>
      </c>
      <c r="Z23" s="246">
        <f t="shared" si="5"/>
        <v>0</v>
      </c>
      <c r="AA23" s="246">
        <f t="shared" si="5"/>
        <v>0</v>
      </c>
      <c r="AB23" s="246">
        <f t="shared" si="5"/>
        <v>0</v>
      </c>
      <c r="AC23" s="246">
        <f t="shared" si="5"/>
        <v>0</v>
      </c>
      <c r="AD23" s="246">
        <f t="shared" si="5"/>
        <v>541212</v>
      </c>
      <c r="AE23" s="246">
        <f t="shared" si="5"/>
        <v>0</v>
      </c>
      <c r="AF23" s="246">
        <f t="shared" si="5"/>
        <v>0</v>
      </c>
      <c r="AG23" s="246">
        <f t="shared" si="5"/>
        <v>1870662</v>
      </c>
      <c r="AH23" s="498">
        <f t="shared" si="5"/>
        <v>206164</v>
      </c>
      <c r="AI23" s="507"/>
    </row>
    <row r="24" spans="1:35" x14ac:dyDescent="0.3">
      <c r="A24" s="223" t="s">
        <v>176</v>
      </c>
      <c r="B24" s="270" t="s">
        <v>3</v>
      </c>
      <c r="C24" s="508" t="s">
        <v>187</v>
      </c>
      <c r="D24" s="482"/>
      <c r="E24" s="483"/>
      <c r="F24" s="483" t="s">
        <v>188</v>
      </c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83"/>
      <c r="R24" s="483"/>
      <c r="S24" s="483"/>
      <c r="T24" s="483"/>
      <c r="U24" s="483"/>
      <c r="V24" s="483"/>
      <c r="W24" s="483"/>
      <c r="X24" s="483"/>
      <c r="Y24" s="483"/>
      <c r="Z24" s="483"/>
      <c r="AA24" s="483"/>
      <c r="AB24" s="483"/>
      <c r="AC24" s="483"/>
      <c r="AD24" s="483"/>
      <c r="AE24" s="483"/>
      <c r="AF24" s="483"/>
      <c r="AG24" s="483"/>
      <c r="AH24" s="503" t="s">
        <v>189</v>
      </c>
      <c r="AI24" s="507"/>
    </row>
    <row r="25" spans="1:35" x14ac:dyDescent="0.3">
      <c r="A25" s="224" t="s">
        <v>60</v>
      </c>
      <c r="B25" s="241">
        <f xml:space="preserve">
SUM(C25:AH25)</f>
        <v>28984</v>
      </c>
      <c r="C25" s="509">
        <f xml:space="preserve">
IF($A$4&lt;=12,SUMIFS('ON Data'!H:H,'ON Data'!$D:$D,$A$4,'ON Data'!$E:$E,10),SUMIFS('ON Data'!H:H,'ON Data'!$E:$E,10))</f>
        <v>600</v>
      </c>
      <c r="D25" s="484"/>
      <c r="E25" s="485"/>
      <c r="F25" s="485">
        <f xml:space="preserve">
IF($A$4&lt;=12,SUMIFS('ON Data'!K:K,'ON Data'!$D:$D,$A$4,'ON Data'!$E:$E,10),SUMIFS('ON Data'!K:K,'ON Data'!$E:$E,10))</f>
        <v>28384</v>
      </c>
      <c r="G25" s="485"/>
      <c r="H25" s="485"/>
      <c r="I25" s="485"/>
      <c r="J25" s="485"/>
      <c r="K25" s="485"/>
      <c r="L25" s="485"/>
      <c r="M25" s="485"/>
      <c r="N25" s="485"/>
      <c r="O25" s="485"/>
      <c r="P25" s="485"/>
      <c r="Q25" s="485"/>
      <c r="R25" s="485"/>
      <c r="S25" s="485"/>
      <c r="T25" s="485"/>
      <c r="U25" s="485"/>
      <c r="V25" s="485"/>
      <c r="W25" s="485"/>
      <c r="X25" s="485"/>
      <c r="Y25" s="485"/>
      <c r="Z25" s="485"/>
      <c r="AA25" s="485"/>
      <c r="AB25" s="485"/>
      <c r="AC25" s="485"/>
      <c r="AD25" s="485"/>
      <c r="AE25" s="485"/>
      <c r="AF25" s="485"/>
      <c r="AG25" s="485"/>
      <c r="AH25" s="504">
        <f xml:space="preserve">
IF($A$4&lt;=12,SUMIFS('ON Data'!AN:AN,'ON Data'!$D:$D,$A$4,'ON Data'!$E:$E,10),SUMIFS('ON Data'!AN:AN,'ON Data'!$E:$E,10))</f>
        <v>0</v>
      </c>
      <c r="AI25" s="507"/>
    </row>
    <row r="26" spans="1:35" x14ac:dyDescent="0.3">
      <c r="A26" s="230" t="s">
        <v>186</v>
      </c>
      <c r="B26" s="250">
        <f xml:space="preserve">
SUM(C26:AH26)</f>
        <v>35148.202422821414</v>
      </c>
      <c r="C26" s="509">
        <f xml:space="preserve">
IF($A$4&lt;=12,SUMIFS('ON Data'!H:H,'ON Data'!$D:$D,$A$4,'ON Data'!$E:$E,11),SUMIFS('ON Data'!H:H,'ON Data'!$E:$E,11))</f>
        <v>17731.53575615475</v>
      </c>
      <c r="D26" s="484"/>
      <c r="E26" s="485"/>
      <c r="F26" s="486">
        <f xml:space="preserve">
IF($A$4&lt;=12,SUMIFS('ON Data'!K:K,'ON Data'!$D:$D,$A$4,'ON Data'!$E:$E,11),SUMIFS('ON Data'!K:K,'ON Data'!$E:$E,11))</f>
        <v>17416.666666666668</v>
      </c>
      <c r="G26" s="486"/>
      <c r="H26" s="486"/>
      <c r="I26" s="486"/>
      <c r="J26" s="486"/>
      <c r="K26" s="486"/>
      <c r="L26" s="486"/>
      <c r="M26" s="486"/>
      <c r="N26" s="486"/>
      <c r="O26" s="486"/>
      <c r="P26" s="486"/>
      <c r="Q26" s="486"/>
      <c r="R26" s="486"/>
      <c r="S26" s="486"/>
      <c r="T26" s="486"/>
      <c r="U26" s="486"/>
      <c r="V26" s="486"/>
      <c r="W26" s="486"/>
      <c r="X26" s="486"/>
      <c r="Y26" s="486"/>
      <c r="Z26" s="486"/>
      <c r="AA26" s="486"/>
      <c r="AB26" s="486"/>
      <c r="AC26" s="486"/>
      <c r="AD26" s="486"/>
      <c r="AE26" s="486"/>
      <c r="AF26" s="486"/>
      <c r="AG26" s="486"/>
      <c r="AH26" s="504">
        <f xml:space="preserve">
IF($A$4&lt;=12,SUMIFS('ON Data'!AN:AN,'ON Data'!$D:$D,$A$4,'ON Data'!$E:$E,11),SUMIFS('ON Data'!AN:AN,'ON Data'!$E:$E,11))</f>
        <v>0</v>
      </c>
      <c r="AI26" s="507"/>
    </row>
    <row r="27" spans="1:35" x14ac:dyDescent="0.3">
      <c r="A27" s="230" t="s">
        <v>62</v>
      </c>
      <c r="B27" s="271">
        <f xml:space="preserve">
IF(B26=0,0,B25/B26)</f>
        <v>0.82462254118523415</v>
      </c>
      <c r="C27" s="510">
        <f xml:space="preserve">
IF(C26=0,0,C25/C26)</f>
        <v>3.3838016528925617E-2</v>
      </c>
      <c r="D27" s="487"/>
      <c r="E27" s="488"/>
      <c r="F27" s="488">
        <f xml:space="preserve">
IF(F26=0,0,F25/F26)</f>
        <v>1.6297033492822965</v>
      </c>
      <c r="G27" s="488"/>
      <c r="H27" s="488"/>
      <c r="I27" s="488"/>
      <c r="J27" s="488"/>
      <c r="K27" s="488"/>
      <c r="L27" s="488"/>
      <c r="M27" s="488"/>
      <c r="N27" s="488"/>
      <c r="O27" s="488"/>
      <c r="P27" s="488"/>
      <c r="Q27" s="488"/>
      <c r="R27" s="488"/>
      <c r="S27" s="488"/>
      <c r="T27" s="488"/>
      <c r="U27" s="488"/>
      <c r="V27" s="488"/>
      <c r="W27" s="488"/>
      <c r="X27" s="488"/>
      <c r="Y27" s="488"/>
      <c r="Z27" s="488"/>
      <c r="AA27" s="488"/>
      <c r="AB27" s="488"/>
      <c r="AC27" s="488"/>
      <c r="AD27" s="488"/>
      <c r="AE27" s="488"/>
      <c r="AF27" s="488"/>
      <c r="AG27" s="488"/>
      <c r="AH27" s="505">
        <f xml:space="preserve">
IF(AH26=0,0,AH25/AH26)</f>
        <v>0</v>
      </c>
      <c r="AI27" s="507"/>
    </row>
    <row r="28" spans="1:35" ht="15" thickBot="1" x14ac:dyDescent="0.35">
      <c r="A28" s="230" t="s">
        <v>185</v>
      </c>
      <c r="B28" s="250">
        <f xml:space="preserve">
SUM(C28:AH28)</f>
        <v>6164.2024228214177</v>
      </c>
      <c r="C28" s="511">
        <f xml:space="preserve">
C26-C25</f>
        <v>17131.53575615475</v>
      </c>
      <c r="D28" s="489"/>
      <c r="E28" s="490"/>
      <c r="F28" s="490">
        <f xml:space="preserve">
F26-F25</f>
        <v>-10967.333333333332</v>
      </c>
      <c r="G28" s="490"/>
      <c r="H28" s="490"/>
      <c r="I28" s="490"/>
      <c r="J28" s="490"/>
      <c r="K28" s="490"/>
      <c r="L28" s="490"/>
      <c r="M28" s="490"/>
      <c r="N28" s="490"/>
      <c r="O28" s="490"/>
      <c r="P28" s="490"/>
      <c r="Q28" s="490"/>
      <c r="R28" s="490"/>
      <c r="S28" s="490"/>
      <c r="T28" s="490"/>
      <c r="U28" s="490"/>
      <c r="V28" s="490"/>
      <c r="W28" s="490"/>
      <c r="X28" s="490"/>
      <c r="Y28" s="490"/>
      <c r="Z28" s="490"/>
      <c r="AA28" s="490"/>
      <c r="AB28" s="490"/>
      <c r="AC28" s="490"/>
      <c r="AD28" s="490"/>
      <c r="AE28" s="490"/>
      <c r="AF28" s="490"/>
      <c r="AG28" s="490"/>
      <c r="AH28" s="506">
        <f xml:space="preserve">
AH26-AH25</f>
        <v>0</v>
      </c>
      <c r="AI28" s="507"/>
    </row>
    <row r="29" spans="1:35" x14ac:dyDescent="0.3">
      <c r="A29" s="231"/>
      <c r="B29" s="231"/>
      <c r="C29" s="232"/>
      <c r="D29" s="231"/>
      <c r="E29" s="231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1"/>
      <c r="AG29" s="231"/>
      <c r="AH29" s="231"/>
    </row>
    <row r="30" spans="1:35" x14ac:dyDescent="0.3">
      <c r="A30" s="99" t="s">
        <v>139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35"/>
    </row>
    <row r="31" spans="1:35" x14ac:dyDescent="0.3">
      <c r="A31" s="100" t="s">
        <v>183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35"/>
    </row>
    <row r="32" spans="1:35" ht="14.4" customHeight="1" x14ac:dyDescent="0.3">
      <c r="A32" s="267" t="s">
        <v>180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8"/>
      <c r="AG32" s="268"/>
    </row>
    <row r="33" spans="1:1" x14ac:dyDescent="0.3">
      <c r="A33" s="269" t="s">
        <v>190</v>
      </c>
    </row>
    <row r="34" spans="1:1" x14ac:dyDescent="0.3">
      <c r="A34" s="269" t="s">
        <v>191</v>
      </c>
    </row>
    <row r="35" spans="1:1" x14ac:dyDescent="0.3">
      <c r="A35" s="269" t="s">
        <v>192</v>
      </c>
    </row>
    <row r="36" spans="1:1" x14ac:dyDescent="0.3">
      <c r="A36" s="269" t="s">
        <v>193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85"/>
  <sheetViews>
    <sheetView showGridLines="0" showRowColHeaders="0" workbookViewId="0"/>
  </sheetViews>
  <sheetFormatPr defaultRowHeight="14.4" x14ac:dyDescent="0.3"/>
  <cols>
    <col min="1" max="16384" width="8.88671875" style="210"/>
  </cols>
  <sheetData>
    <row r="1" spans="1:41" x14ac:dyDescent="0.3">
      <c r="A1" s="210" t="s">
        <v>1486</v>
      </c>
    </row>
    <row r="2" spans="1:41" x14ac:dyDescent="0.3">
      <c r="A2" s="214" t="s">
        <v>259</v>
      </c>
    </row>
    <row r="3" spans="1:41" x14ac:dyDescent="0.3">
      <c r="A3" s="210" t="s">
        <v>150</v>
      </c>
      <c r="B3" s="235">
        <v>2015</v>
      </c>
      <c r="D3" s="211">
        <f>MAX(D5:D1048576)</f>
        <v>11</v>
      </c>
      <c r="F3" s="211">
        <f>SUMIF($E5:$E1048576,"&lt;10",F5:F1048576)</f>
        <v>14102016.5</v>
      </c>
      <c r="G3" s="211">
        <f t="shared" ref="G3:AO3" si="0">SUMIF($E5:$E1048576,"&lt;10",G5:G1048576)</f>
        <v>21100</v>
      </c>
      <c r="H3" s="211">
        <f t="shared" si="0"/>
        <v>4319670.9000000004</v>
      </c>
      <c r="I3" s="211">
        <f t="shared" si="0"/>
        <v>0</v>
      </c>
      <c r="J3" s="211">
        <f t="shared" si="0"/>
        <v>0</v>
      </c>
      <c r="K3" s="211">
        <f t="shared" si="0"/>
        <v>0</v>
      </c>
      <c r="L3" s="211">
        <f t="shared" si="0"/>
        <v>0</v>
      </c>
      <c r="M3" s="211">
        <f t="shared" si="0"/>
        <v>0</v>
      </c>
      <c r="N3" s="211">
        <f t="shared" si="0"/>
        <v>0</v>
      </c>
      <c r="O3" s="211">
        <f t="shared" si="0"/>
        <v>6879928.5999999996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1">
        <f t="shared" si="0"/>
        <v>0</v>
      </c>
      <c r="T3" s="211">
        <f t="shared" si="0"/>
        <v>0</v>
      </c>
      <c r="U3" s="211">
        <f t="shared" si="0"/>
        <v>0</v>
      </c>
      <c r="V3" s="211">
        <f t="shared" si="0"/>
        <v>0</v>
      </c>
      <c r="W3" s="211">
        <f t="shared" si="0"/>
        <v>0</v>
      </c>
      <c r="X3" s="211">
        <f t="shared" si="0"/>
        <v>0</v>
      </c>
      <c r="Y3" s="211">
        <f t="shared" si="0"/>
        <v>0</v>
      </c>
      <c r="Z3" s="211">
        <f t="shared" si="0"/>
        <v>0</v>
      </c>
      <c r="AA3" s="211">
        <f t="shared" si="0"/>
        <v>0</v>
      </c>
      <c r="AB3" s="211">
        <f t="shared" si="0"/>
        <v>0</v>
      </c>
      <c r="AC3" s="211">
        <f t="shared" si="0"/>
        <v>0</v>
      </c>
      <c r="AD3" s="211">
        <f t="shared" si="0"/>
        <v>0</v>
      </c>
      <c r="AE3" s="211">
        <f t="shared" si="0"/>
        <v>0</v>
      </c>
      <c r="AF3" s="211">
        <f t="shared" si="0"/>
        <v>0</v>
      </c>
      <c r="AG3" s="211">
        <f t="shared" si="0"/>
        <v>0</v>
      </c>
      <c r="AH3" s="211">
        <f t="shared" si="0"/>
        <v>0</v>
      </c>
      <c r="AI3" s="211">
        <f t="shared" si="0"/>
        <v>613748</v>
      </c>
      <c r="AJ3" s="211">
        <f t="shared" si="0"/>
        <v>0</v>
      </c>
      <c r="AK3" s="211">
        <f t="shared" si="0"/>
        <v>0</v>
      </c>
      <c r="AL3" s="211">
        <f t="shared" si="0"/>
        <v>2044326.0000000002</v>
      </c>
      <c r="AM3" s="211">
        <f t="shared" si="0"/>
        <v>0</v>
      </c>
      <c r="AN3" s="211">
        <f t="shared" si="0"/>
        <v>223243</v>
      </c>
      <c r="AO3" s="211">
        <f t="shared" si="0"/>
        <v>0</v>
      </c>
    </row>
    <row r="4" spans="1:41" x14ac:dyDescent="0.3">
      <c r="A4" s="210" t="s">
        <v>151</v>
      </c>
      <c r="B4" s="235">
        <v>1</v>
      </c>
      <c r="C4" s="212" t="s">
        <v>5</v>
      </c>
      <c r="D4" s="213" t="s">
        <v>54</v>
      </c>
      <c r="E4" s="213" t="s">
        <v>145</v>
      </c>
      <c r="F4" s="213" t="s">
        <v>3</v>
      </c>
      <c r="G4" s="213" t="s">
        <v>146</v>
      </c>
      <c r="H4" s="213" t="s">
        <v>147</v>
      </c>
      <c r="I4" s="213" t="s">
        <v>148</v>
      </c>
      <c r="J4" s="213" t="s">
        <v>149</v>
      </c>
      <c r="K4" s="213">
        <v>305</v>
      </c>
      <c r="L4" s="213">
        <v>306</v>
      </c>
      <c r="M4" s="213">
        <v>407</v>
      </c>
      <c r="N4" s="213">
        <v>408</v>
      </c>
      <c r="O4" s="213">
        <v>409</v>
      </c>
      <c r="P4" s="213">
        <v>410</v>
      </c>
      <c r="Q4" s="213">
        <v>415</v>
      </c>
      <c r="R4" s="213">
        <v>416</v>
      </c>
      <c r="S4" s="213">
        <v>418</v>
      </c>
      <c r="T4" s="213">
        <v>419</v>
      </c>
      <c r="U4" s="213">
        <v>420</v>
      </c>
      <c r="V4" s="213">
        <v>421</v>
      </c>
      <c r="W4" s="213">
        <v>522</v>
      </c>
      <c r="X4" s="213">
        <v>523</v>
      </c>
      <c r="Y4" s="213">
        <v>524</v>
      </c>
      <c r="Z4" s="213">
        <v>525</v>
      </c>
      <c r="AA4" s="213">
        <v>526</v>
      </c>
      <c r="AB4" s="213">
        <v>527</v>
      </c>
      <c r="AC4" s="213">
        <v>528</v>
      </c>
      <c r="AD4" s="213">
        <v>629</v>
      </c>
      <c r="AE4" s="213">
        <v>630</v>
      </c>
      <c r="AF4" s="213">
        <v>636</v>
      </c>
      <c r="AG4" s="213">
        <v>637</v>
      </c>
      <c r="AH4" s="213">
        <v>640</v>
      </c>
      <c r="AI4" s="213">
        <v>642</v>
      </c>
      <c r="AJ4" s="213">
        <v>743</v>
      </c>
      <c r="AK4" s="213">
        <v>745</v>
      </c>
      <c r="AL4" s="213">
        <v>746</v>
      </c>
      <c r="AM4" s="213">
        <v>747</v>
      </c>
      <c r="AN4" s="213">
        <v>930</v>
      </c>
      <c r="AO4" s="213">
        <v>940</v>
      </c>
    </row>
    <row r="5" spans="1:41" x14ac:dyDescent="0.3">
      <c r="A5" s="210" t="s">
        <v>152</v>
      </c>
      <c r="B5" s="235">
        <v>2</v>
      </c>
      <c r="C5" s="210">
        <v>40</v>
      </c>
      <c r="D5" s="210">
        <v>1</v>
      </c>
      <c r="E5" s="210">
        <v>1</v>
      </c>
      <c r="F5" s="210">
        <v>32</v>
      </c>
      <c r="G5" s="210">
        <v>0</v>
      </c>
      <c r="H5" s="210">
        <v>5.7</v>
      </c>
      <c r="I5" s="210">
        <v>0</v>
      </c>
      <c r="J5" s="210">
        <v>0</v>
      </c>
      <c r="K5" s="210">
        <v>0</v>
      </c>
      <c r="L5" s="210">
        <v>0</v>
      </c>
      <c r="M5" s="210">
        <v>0</v>
      </c>
      <c r="N5" s="210">
        <v>0</v>
      </c>
      <c r="O5" s="210">
        <v>18</v>
      </c>
      <c r="P5" s="210">
        <v>0</v>
      </c>
      <c r="Q5" s="210">
        <v>0</v>
      </c>
      <c r="R5" s="210">
        <v>0</v>
      </c>
      <c r="S5" s="210">
        <v>0</v>
      </c>
      <c r="T5" s="210">
        <v>0</v>
      </c>
      <c r="U5" s="210">
        <v>0</v>
      </c>
      <c r="V5" s="210">
        <v>0</v>
      </c>
      <c r="W5" s="210">
        <v>0</v>
      </c>
      <c r="X5" s="210">
        <v>0</v>
      </c>
      <c r="Y5" s="210">
        <v>0</v>
      </c>
      <c r="Z5" s="210">
        <v>0</v>
      </c>
      <c r="AA5" s="210">
        <v>0</v>
      </c>
      <c r="AB5" s="210">
        <v>0</v>
      </c>
      <c r="AC5" s="210">
        <v>0</v>
      </c>
      <c r="AD5" s="210">
        <v>0</v>
      </c>
      <c r="AE5" s="210">
        <v>0</v>
      </c>
      <c r="AF5" s="210">
        <v>0</v>
      </c>
      <c r="AG5" s="210">
        <v>0</v>
      </c>
      <c r="AH5" s="210">
        <v>0</v>
      </c>
      <c r="AI5" s="210">
        <v>3</v>
      </c>
      <c r="AJ5" s="210">
        <v>0</v>
      </c>
      <c r="AK5" s="210">
        <v>0</v>
      </c>
      <c r="AL5" s="210">
        <v>4.3</v>
      </c>
      <c r="AM5" s="210">
        <v>0</v>
      </c>
      <c r="AN5" s="210">
        <v>1</v>
      </c>
      <c r="AO5" s="210">
        <v>0</v>
      </c>
    </row>
    <row r="6" spans="1:41" x14ac:dyDescent="0.3">
      <c r="A6" s="210" t="s">
        <v>153</v>
      </c>
      <c r="B6" s="235">
        <v>3</v>
      </c>
      <c r="C6" s="210">
        <v>40</v>
      </c>
      <c r="D6" s="210">
        <v>1</v>
      </c>
      <c r="E6" s="210">
        <v>2</v>
      </c>
      <c r="F6" s="210">
        <v>5127.3999999999996</v>
      </c>
      <c r="G6" s="210">
        <v>0</v>
      </c>
      <c r="H6" s="210">
        <v>916</v>
      </c>
      <c r="I6" s="210">
        <v>0</v>
      </c>
      <c r="J6" s="210">
        <v>0</v>
      </c>
      <c r="K6" s="210">
        <v>0</v>
      </c>
      <c r="L6" s="210">
        <v>0</v>
      </c>
      <c r="M6" s="210">
        <v>0</v>
      </c>
      <c r="N6" s="210">
        <v>0</v>
      </c>
      <c r="O6" s="210">
        <v>2838.6</v>
      </c>
      <c r="P6" s="210">
        <v>0</v>
      </c>
      <c r="Q6" s="210">
        <v>0</v>
      </c>
      <c r="R6" s="210">
        <v>0</v>
      </c>
      <c r="S6" s="210">
        <v>0</v>
      </c>
      <c r="T6" s="210">
        <v>0</v>
      </c>
      <c r="U6" s="210">
        <v>0</v>
      </c>
      <c r="V6" s="210">
        <v>0</v>
      </c>
      <c r="W6" s="210">
        <v>0</v>
      </c>
      <c r="X6" s="210">
        <v>0</v>
      </c>
      <c r="Y6" s="210">
        <v>0</v>
      </c>
      <c r="Z6" s="210">
        <v>0</v>
      </c>
      <c r="AA6" s="210">
        <v>0</v>
      </c>
      <c r="AB6" s="210">
        <v>0</v>
      </c>
      <c r="AC6" s="210">
        <v>0</v>
      </c>
      <c r="AD6" s="210">
        <v>0</v>
      </c>
      <c r="AE6" s="210">
        <v>0</v>
      </c>
      <c r="AF6" s="210">
        <v>0</v>
      </c>
      <c r="AG6" s="210">
        <v>0</v>
      </c>
      <c r="AH6" s="210">
        <v>0</v>
      </c>
      <c r="AI6" s="210">
        <v>488</v>
      </c>
      <c r="AJ6" s="210">
        <v>0</v>
      </c>
      <c r="AK6" s="210">
        <v>0</v>
      </c>
      <c r="AL6" s="210">
        <v>724.8</v>
      </c>
      <c r="AM6" s="210">
        <v>0</v>
      </c>
      <c r="AN6" s="210">
        <v>160</v>
      </c>
      <c r="AO6" s="210">
        <v>0</v>
      </c>
    </row>
    <row r="7" spans="1:41" x14ac:dyDescent="0.3">
      <c r="A7" s="210" t="s">
        <v>154</v>
      </c>
      <c r="B7" s="235">
        <v>4</v>
      </c>
      <c r="C7" s="210">
        <v>40</v>
      </c>
      <c r="D7" s="210">
        <v>1</v>
      </c>
      <c r="E7" s="210">
        <v>3</v>
      </c>
      <c r="F7" s="210">
        <v>50.3</v>
      </c>
      <c r="G7" s="210">
        <v>0</v>
      </c>
      <c r="H7" s="210">
        <v>42.3</v>
      </c>
      <c r="I7" s="210">
        <v>0</v>
      </c>
      <c r="J7" s="210">
        <v>0</v>
      </c>
      <c r="K7" s="210">
        <v>0</v>
      </c>
      <c r="L7" s="210">
        <v>0</v>
      </c>
      <c r="M7" s="210">
        <v>0</v>
      </c>
      <c r="N7" s="210">
        <v>0</v>
      </c>
      <c r="O7" s="210">
        <v>8</v>
      </c>
      <c r="P7" s="210">
        <v>0</v>
      </c>
      <c r="Q7" s="210">
        <v>0</v>
      </c>
      <c r="R7" s="210">
        <v>0</v>
      </c>
      <c r="S7" s="210">
        <v>0</v>
      </c>
      <c r="T7" s="210">
        <v>0</v>
      </c>
      <c r="U7" s="210">
        <v>0</v>
      </c>
      <c r="V7" s="210">
        <v>0</v>
      </c>
      <c r="W7" s="210">
        <v>0</v>
      </c>
      <c r="X7" s="210">
        <v>0</v>
      </c>
      <c r="Y7" s="210">
        <v>0</v>
      </c>
      <c r="Z7" s="210">
        <v>0</v>
      </c>
      <c r="AA7" s="210">
        <v>0</v>
      </c>
      <c r="AB7" s="210">
        <v>0</v>
      </c>
      <c r="AC7" s="210">
        <v>0</v>
      </c>
      <c r="AD7" s="210">
        <v>0</v>
      </c>
      <c r="AE7" s="210">
        <v>0</v>
      </c>
      <c r="AF7" s="210">
        <v>0</v>
      </c>
      <c r="AG7" s="210">
        <v>0</v>
      </c>
      <c r="AH7" s="210">
        <v>0</v>
      </c>
      <c r="AI7" s="210">
        <v>0</v>
      </c>
      <c r="AJ7" s="210">
        <v>0</v>
      </c>
      <c r="AK7" s="210">
        <v>0</v>
      </c>
      <c r="AL7" s="210">
        <v>0</v>
      </c>
      <c r="AM7" s="210">
        <v>0</v>
      </c>
      <c r="AN7" s="210">
        <v>0</v>
      </c>
      <c r="AO7" s="210">
        <v>0</v>
      </c>
    </row>
    <row r="8" spans="1:41" x14ac:dyDescent="0.3">
      <c r="A8" s="210" t="s">
        <v>155</v>
      </c>
      <c r="B8" s="235">
        <v>5</v>
      </c>
      <c r="C8" s="210">
        <v>40</v>
      </c>
      <c r="D8" s="210">
        <v>1</v>
      </c>
      <c r="E8" s="210">
        <v>4</v>
      </c>
      <c r="F8" s="210">
        <v>174</v>
      </c>
      <c r="G8" s="210">
        <v>0</v>
      </c>
      <c r="H8" s="210">
        <v>11</v>
      </c>
      <c r="I8" s="210">
        <v>0</v>
      </c>
      <c r="J8" s="210">
        <v>0</v>
      </c>
      <c r="K8" s="210">
        <v>0</v>
      </c>
      <c r="L8" s="210">
        <v>0</v>
      </c>
      <c r="M8" s="210">
        <v>0</v>
      </c>
      <c r="N8" s="210">
        <v>0</v>
      </c>
      <c r="O8" s="210">
        <v>128</v>
      </c>
      <c r="P8" s="210">
        <v>0</v>
      </c>
      <c r="Q8" s="210">
        <v>0</v>
      </c>
      <c r="R8" s="210">
        <v>0</v>
      </c>
      <c r="S8" s="210">
        <v>0</v>
      </c>
      <c r="T8" s="210">
        <v>0</v>
      </c>
      <c r="U8" s="210">
        <v>0</v>
      </c>
      <c r="V8" s="210">
        <v>0</v>
      </c>
      <c r="W8" s="210">
        <v>0</v>
      </c>
      <c r="X8" s="210">
        <v>0</v>
      </c>
      <c r="Y8" s="210">
        <v>0</v>
      </c>
      <c r="Z8" s="210">
        <v>0</v>
      </c>
      <c r="AA8" s="210">
        <v>0</v>
      </c>
      <c r="AB8" s="210">
        <v>0</v>
      </c>
      <c r="AC8" s="210">
        <v>0</v>
      </c>
      <c r="AD8" s="210">
        <v>0</v>
      </c>
      <c r="AE8" s="210">
        <v>0</v>
      </c>
      <c r="AF8" s="210">
        <v>0</v>
      </c>
      <c r="AG8" s="210">
        <v>0</v>
      </c>
      <c r="AH8" s="210">
        <v>0</v>
      </c>
      <c r="AI8" s="210">
        <v>0</v>
      </c>
      <c r="AJ8" s="210">
        <v>0</v>
      </c>
      <c r="AK8" s="210">
        <v>0</v>
      </c>
      <c r="AL8" s="210">
        <v>35</v>
      </c>
      <c r="AM8" s="210">
        <v>0</v>
      </c>
      <c r="AN8" s="210">
        <v>0</v>
      </c>
      <c r="AO8" s="210">
        <v>0</v>
      </c>
    </row>
    <row r="9" spans="1:41" x14ac:dyDescent="0.3">
      <c r="A9" s="210" t="s">
        <v>156</v>
      </c>
      <c r="B9" s="235">
        <v>6</v>
      </c>
      <c r="C9" s="210">
        <v>40</v>
      </c>
      <c r="D9" s="210">
        <v>1</v>
      </c>
      <c r="E9" s="210">
        <v>6</v>
      </c>
      <c r="F9" s="210">
        <v>1109749</v>
      </c>
      <c r="G9" s="210">
        <v>0</v>
      </c>
      <c r="H9" s="210">
        <v>345809</v>
      </c>
      <c r="I9" s="210">
        <v>0</v>
      </c>
      <c r="J9" s="210">
        <v>0</v>
      </c>
      <c r="K9" s="210">
        <v>0</v>
      </c>
      <c r="L9" s="210">
        <v>0</v>
      </c>
      <c r="M9" s="210">
        <v>0</v>
      </c>
      <c r="N9" s="210">
        <v>0</v>
      </c>
      <c r="O9" s="210">
        <v>532333</v>
      </c>
      <c r="P9" s="210">
        <v>0</v>
      </c>
      <c r="Q9" s="210">
        <v>0</v>
      </c>
      <c r="R9" s="210">
        <v>0</v>
      </c>
      <c r="S9" s="210">
        <v>0</v>
      </c>
      <c r="T9" s="210">
        <v>0</v>
      </c>
      <c r="U9" s="210">
        <v>0</v>
      </c>
      <c r="V9" s="210">
        <v>0</v>
      </c>
      <c r="W9" s="210">
        <v>0</v>
      </c>
      <c r="X9" s="210">
        <v>0</v>
      </c>
      <c r="Y9" s="210">
        <v>0</v>
      </c>
      <c r="Z9" s="210">
        <v>0</v>
      </c>
      <c r="AA9" s="210">
        <v>0</v>
      </c>
      <c r="AB9" s="210">
        <v>0</v>
      </c>
      <c r="AC9" s="210">
        <v>0</v>
      </c>
      <c r="AD9" s="210">
        <v>0</v>
      </c>
      <c r="AE9" s="210">
        <v>0</v>
      </c>
      <c r="AF9" s="210">
        <v>0</v>
      </c>
      <c r="AG9" s="210">
        <v>0</v>
      </c>
      <c r="AH9" s="210">
        <v>0</v>
      </c>
      <c r="AI9" s="210">
        <v>55346</v>
      </c>
      <c r="AJ9" s="210">
        <v>0</v>
      </c>
      <c r="AK9" s="210">
        <v>0</v>
      </c>
      <c r="AL9" s="210">
        <v>158819</v>
      </c>
      <c r="AM9" s="210">
        <v>0</v>
      </c>
      <c r="AN9" s="210">
        <v>17442</v>
      </c>
      <c r="AO9" s="210">
        <v>0</v>
      </c>
    </row>
    <row r="10" spans="1:41" x14ac:dyDescent="0.3">
      <c r="A10" s="210" t="s">
        <v>157</v>
      </c>
      <c r="B10" s="235">
        <v>7</v>
      </c>
      <c r="C10" s="210">
        <v>40</v>
      </c>
      <c r="D10" s="210">
        <v>1</v>
      </c>
      <c r="E10" s="210">
        <v>9</v>
      </c>
      <c r="F10" s="210">
        <v>29480</v>
      </c>
      <c r="G10" s="210">
        <v>0</v>
      </c>
      <c r="H10" s="210">
        <v>0</v>
      </c>
      <c r="I10" s="210">
        <v>0</v>
      </c>
      <c r="J10" s="210">
        <v>0</v>
      </c>
      <c r="K10" s="210">
        <v>0</v>
      </c>
      <c r="L10" s="210">
        <v>0</v>
      </c>
      <c r="M10" s="210">
        <v>0</v>
      </c>
      <c r="N10" s="210">
        <v>0</v>
      </c>
      <c r="O10" s="210">
        <v>25880</v>
      </c>
      <c r="P10" s="210">
        <v>0</v>
      </c>
      <c r="Q10" s="210">
        <v>0</v>
      </c>
      <c r="R10" s="210">
        <v>0</v>
      </c>
      <c r="S10" s="210">
        <v>0</v>
      </c>
      <c r="T10" s="210">
        <v>0</v>
      </c>
      <c r="U10" s="210">
        <v>0</v>
      </c>
      <c r="V10" s="210">
        <v>0</v>
      </c>
      <c r="W10" s="210">
        <v>0</v>
      </c>
      <c r="X10" s="210">
        <v>0</v>
      </c>
      <c r="Y10" s="210">
        <v>0</v>
      </c>
      <c r="Z10" s="210">
        <v>0</v>
      </c>
      <c r="AA10" s="210">
        <v>0</v>
      </c>
      <c r="AB10" s="210">
        <v>0</v>
      </c>
      <c r="AC10" s="210">
        <v>0</v>
      </c>
      <c r="AD10" s="210">
        <v>0</v>
      </c>
      <c r="AE10" s="210">
        <v>0</v>
      </c>
      <c r="AF10" s="210">
        <v>0</v>
      </c>
      <c r="AG10" s="210">
        <v>0</v>
      </c>
      <c r="AH10" s="210">
        <v>0</v>
      </c>
      <c r="AI10" s="210">
        <v>3600</v>
      </c>
      <c r="AJ10" s="210">
        <v>0</v>
      </c>
      <c r="AK10" s="210">
        <v>0</v>
      </c>
      <c r="AL10" s="210">
        <v>0</v>
      </c>
      <c r="AM10" s="210">
        <v>0</v>
      </c>
      <c r="AN10" s="210">
        <v>0</v>
      </c>
      <c r="AO10" s="210">
        <v>0</v>
      </c>
    </row>
    <row r="11" spans="1:41" x14ac:dyDescent="0.3">
      <c r="A11" s="210" t="s">
        <v>158</v>
      </c>
      <c r="B11" s="235">
        <v>8</v>
      </c>
      <c r="C11" s="210">
        <v>40</v>
      </c>
      <c r="D11" s="210">
        <v>1</v>
      </c>
      <c r="E11" s="210">
        <v>11</v>
      </c>
      <c r="F11" s="210">
        <v>3195.2911293474012</v>
      </c>
      <c r="G11" s="210">
        <v>0</v>
      </c>
      <c r="H11" s="210">
        <v>1611.957796014068</v>
      </c>
      <c r="I11" s="210">
        <v>0</v>
      </c>
      <c r="J11" s="210">
        <v>0</v>
      </c>
      <c r="K11" s="210">
        <v>1583.3333333333333</v>
      </c>
      <c r="L11" s="210">
        <v>0</v>
      </c>
      <c r="M11" s="210">
        <v>0</v>
      </c>
      <c r="N11" s="210">
        <v>0</v>
      </c>
      <c r="O11" s="210">
        <v>0</v>
      </c>
      <c r="P11" s="210">
        <v>0</v>
      </c>
      <c r="Q11" s="210">
        <v>0</v>
      </c>
      <c r="R11" s="210">
        <v>0</v>
      </c>
      <c r="S11" s="210">
        <v>0</v>
      </c>
      <c r="T11" s="210">
        <v>0</v>
      </c>
      <c r="U11" s="210">
        <v>0</v>
      </c>
      <c r="V11" s="210">
        <v>0</v>
      </c>
      <c r="W11" s="210">
        <v>0</v>
      </c>
      <c r="X11" s="210">
        <v>0</v>
      </c>
      <c r="Y11" s="210">
        <v>0</v>
      </c>
      <c r="Z11" s="210">
        <v>0</v>
      </c>
      <c r="AA11" s="210">
        <v>0</v>
      </c>
      <c r="AB11" s="210">
        <v>0</v>
      </c>
      <c r="AC11" s="210">
        <v>0</v>
      </c>
      <c r="AD11" s="210">
        <v>0</v>
      </c>
      <c r="AE11" s="210">
        <v>0</v>
      </c>
      <c r="AF11" s="210">
        <v>0</v>
      </c>
      <c r="AG11" s="210">
        <v>0</v>
      </c>
      <c r="AH11" s="210">
        <v>0</v>
      </c>
      <c r="AI11" s="210">
        <v>0</v>
      </c>
      <c r="AJ11" s="210">
        <v>0</v>
      </c>
      <c r="AK11" s="210">
        <v>0</v>
      </c>
      <c r="AL11" s="210">
        <v>0</v>
      </c>
      <c r="AM11" s="210">
        <v>0</v>
      </c>
      <c r="AN11" s="210">
        <v>0</v>
      </c>
      <c r="AO11" s="210">
        <v>0</v>
      </c>
    </row>
    <row r="12" spans="1:41" x14ac:dyDescent="0.3">
      <c r="A12" s="210" t="s">
        <v>159</v>
      </c>
      <c r="B12" s="235">
        <v>9</v>
      </c>
      <c r="C12" s="210">
        <v>40</v>
      </c>
      <c r="D12" s="210">
        <v>2</v>
      </c>
      <c r="E12" s="210">
        <v>1</v>
      </c>
      <c r="F12" s="210">
        <v>33</v>
      </c>
      <c r="G12" s="210">
        <v>0</v>
      </c>
      <c r="H12" s="210">
        <v>5.7</v>
      </c>
      <c r="I12" s="210">
        <v>0</v>
      </c>
      <c r="J12" s="210">
        <v>0</v>
      </c>
      <c r="K12" s="210">
        <v>0</v>
      </c>
      <c r="L12" s="210">
        <v>0</v>
      </c>
      <c r="M12" s="210">
        <v>0</v>
      </c>
      <c r="N12" s="210">
        <v>0</v>
      </c>
      <c r="O12" s="210">
        <v>19</v>
      </c>
      <c r="P12" s="210">
        <v>0</v>
      </c>
      <c r="Q12" s="210">
        <v>0</v>
      </c>
      <c r="R12" s="210">
        <v>0</v>
      </c>
      <c r="S12" s="210">
        <v>0</v>
      </c>
      <c r="T12" s="210">
        <v>0</v>
      </c>
      <c r="U12" s="210">
        <v>0</v>
      </c>
      <c r="V12" s="210">
        <v>0</v>
      </c>
      <c r="W12" s="210">
        <v>0</v>
      </c>
      <c r="X12" s="210">
        <v>0</v>
      </c>
      <c r="Y12" s="210">
        <v>0</v>
      </c>
      <c r="Z12" s="210">
        <v>0</v>
      </c>
      <c r="AA12" s="210">
        <v>0</v>
      </c>
      <c r="AB12" s="210">
        <v>0</v>
      </c>
      <c r="AC12" s="210">
        <v>0</v>
      </c>
      <c r="AD12" s="210">
        <v>0</v>
      </c>
      <c r="AE12" s="210">
        <v>0</v>
      </c>
      <c r="AF12" s="210">
        <v>0</v>
      </c>
      <c r="AG12" s="210">
        <v>0</v>
      </c>
      <c r="AH12" s="210">
        <v>0</v>
      </c>
      <c r="AI12" s="210">
        <v>3</v>
      </c>
      <c r="AJ12" s="210">
        <v>0</v>
      </c>
      <c r="AK12" s="210">
        <v>0</v>
      </c>
      <c r="AL12" s="210">
        <v>4.3</v>
      </c>
      <c r="AM12" s="210">
        <v>0</v>
      </c>
      <c r="AN12" s="210">
        <v>1</v>
      </c>
      <c r="AO12" s="210">
        <v>0</v>
      </c>
    </row>
    <row r="13" spans="1:41" x14ac:dyDescent="0.3">
      <c r="A13" s="210" t="s">
        <v>160</v>
      </c>
      <c r="B13" s="235">
        <v>10</v>
      </c>
      <c r="C13" s="210">
        <v>40</v>
      </c>
      <c r="D13" s="210">
        <v>2</v>
      </c>
      <c r="E13" s="210">
        <v>2</v>
      </c>
      <c r="F13" s="210">
        <v>4570.8</v>
      </c>
      <c r="G13" s="210">
        <v>0</v>
      </c>
      <c r="H13" s="210">
        <v>830.8</v>
      </c>
      <c r="I13" s="210">
        <v>0</v>
      </c>
      <c r="J13" s="210">
        <v>0</v>
      </c>
      <c r="K13" s="210">
        <v>0</v>
      </c>
      <c r="L13" s="210">
        <v>0</v>
      </c>
      <c r="M13" s="210">
        <v>0</v>
      </c>
      <c r="N13" s="210">
        <v>0</v>
      </c>
      <c r="O13" s="210">
        <v>2544</v>
      </c>
      <c r="P13" s="210">
        <v>0</v>
      </c>
      <c r="Q13" s="210">
        <v>0</v>
      </c>
      <c r="R13" s="210">
        <v>0</v>
      </c>
      <c r="S13" s="210">
        <v>0</v>
      </c>
      <c r="T13" s="210">
        <v>0</v>
      </c>
      <c r="U13" s="210">
        <v>0</v>
      </c>
      <c r="V13" s="210">
        <v>0</v>
      </c>
      <c r="W13" s="210">
        <v>0</v>
      </c>
      <c r="X13" s="210">
        <v>0</v>
      </c>
      <c r="Y13" s="210">
        <v>0</v>
      </c>
      <c r="Z13" s="210">
        <v>0</v>
      </c>
      <c r="AA13" s="210">
        <v>0</v>
      </c>
      <c r="AB13" s="210">
        <v>0</v>
      </c>
      <c r="AC13" s="210">
        <v>0</v>
      </c>
      <c r="AD13" s="210">
        <v>0</v>
      </c>
      <c r="AE13" s="210">
        <v>0</v>
      </c>
      <c r="AF13" s="210">
        <v>0</v>
      </c>
      <c r="AG13" s="210">
        <v>0</v>
      </c>
      <c r="AH13" s="210">
        <v>0</v>
      </c>
      <c r="AI13" s="210">
        <v>448</v>
      </c>
      <c r="AJ13" s="210">
        <v>0</v>
      </c>
      <c r="AK13" s="210">
        <v>0</v>
      </c>
      <c r="AL13" s="210">
        <v>628</v>
      </c>
      <c r="AM13" s="210">
        <v>0</v>
      </c>
      <c r="AN13" s="210">
        <v>120</v>
      </c>
      <c r="AO13" s="210">
        <v>0</v>
      </c>
    </row>
    <row r="14" spans="1:41" x14ac:dyDescent="0.3">
      <c r="A14" s="210" t="s">
        <v>161</v>
      </c>
      <c r="B14" s="235">
        <v>11</v>
      </c>
      <c r="C14" s="210">
        <v>40</v>
      </c>
      <c r="D14" s="210">
        <v>2</v>
      </c>
      <c r="E14" s="210">
        <v>3</v>
      </c>
      <c r="F14" s="210">
        <v>60</v>
      </c>
      <c r="G14" s="210">
        <v>0</v>
      </c>
      <c r="H14" s="210">
        <v>46</v>
      </c>
      <c r="I14" s="210">
        <v>0</v>
      </c>
      <c r="J14" s="210">
        <v>0</v>
      </c>
      <c r="K14" s="210">
        <v>0</v>
      </c>
      <c r="L14" s="210">
        <v>0</v>
      </c>
      <c r="M14" s="210">
        <v>0</v>
      </c>
      <c r="N14" s="210">
        <v>0</v>
      </c>
      <c r="O14" s="210">
        <v>14</v>
      </c>
      <c r="P14" s="210">
        <v>0</v>
      </c>
      <c r="Q14" s="210">
        <v>0</v>
      </c>
      <c r="R14" s="210">
        <v>0</v>
      </c>
      <c r="S14" s="210">
        <v>0</v>
      </c>
      <c r="T14" s="210">
        <v>0</v>
      </c>
      <c r="U14" s="210">
        <v>0</v>
      </c>
      <c r="V14" s="210">
        <v>0</v>
      </c>
      <c r="W14" s="210">
        <v>0</v>
      </c>
      <c r="X14" s="210">
        <v>0</v>
      </c>
      <c r="Y14" s="210">
        <v>0</v>
      </c>
      <c r="Z14" s="210">
        <v>0</v>
      </c>
      <c r="AA14" s="210">
        <v>0</v>
      </c>
      <c r="AB14" s="210">
        <v>0</v>
      </c>
      <c r="AC14" s="210">
        <v>0</v>
      </c>
      <c r="AD14" s="210">
        <v>0</v>
      </c>
      <c r="AE14" s="210">
        <v>0</v>
      </c>
      <c r="AF14" s="210">
        <v>0</v>
      </c>
      <c r="AG14" s="210">
        <v>0</v>
      </c>
      <c r="AH14" s="210">
        <v>0</v>
      </c>
      <c r="AI14" s="210">
        <v>0</v>
      </c>
      <c r="AJ14" s="210">
        <v>0</v>
      </c>
      <c r="AK14" s="210">
        <v>0</v>
      </c>
      <c r="AL14" s="210">
        <v>0</v>
      </c>
      <c r="AM14" s="210">
        <v>0</v>
      </c>
      <c r="AN14" s="210">
        <v>0</v>
      </c>
      <c r="AO14" s="210">
        <v>0</v>
      </c>
    </row>
    <row r="15" spans="1:41" x14ac:dyDescent="0.3">
      <c r="A15" s="210" t="s">
        <v>162</v>
      </c>
      <c r="B15" s="235">
        <v>12</v>
      </c>
      <c r="C15" s="210">
        <v>40</v>
      </c>
      <c r="D15" s="210">
        <v>2</v>
      </c>
      <c r="E15" s="210">
        <v>4</v>
      </c>
      <c r="F15" s="210">
        <v>145</v>
      </c>
      <c r="G15" s="210">
        <v>0</v>
      </c>
      <c r="H15" s="210">
        <v>12</v>
      </c>
      <c r="I15" s="210">
        <v>0</v>
      </c>
      <c r="J15" s="210">
        <v>0</v>
      </c>
      <c r="K15" s="210">
        <v>0</v>
      </c>
      <c r="L15" s="210">
        <v>0</v>
      </c>
      <c r="M15" s="210">
        <v>0</v>
      </c>
      <c r="N15" s="210">
        <v>0</v>
      </c>
      <c r="O15" s="210">
        <v>106</v>
      </c>
      <c r="P15" s="210">
        <v>0</v>
      </c>
      <c r="Q15" s="210">
        <v>0</v>
      </c>
      <c r="R15" s="210">
        <v>0</v>
      </c>
      <c r="S15" s="210">
        <v>0</v>
      </c>
      <c r="T15" s="210">
        <v>0</v>
      </c>
      <c r="U15" s="210">
        <v>0</v>
      </c>
      <c r="V15" s="210">
        <v>0</v>
      </c>
      <c r="W15" s="210">
        <v>0</v>
      </c>
      <c r="X15" s="210">
        <v>0</v>
      </c>
      <c r="Y15" s="210">
        <v>0</v>
      </c>
      <c r="Z15" s="210">
        <v>0</v>
      </c>
      <c r="AA15" s="210">
        <v>0</v>
      </c>
      <c r="AB15" s="210">
        <v>0</v>
      </c>
      <c r="AC15" s="210">
        <v>0</v>
      </c>
      <c r="AD15" s="210">
        <v>0</v>
      </c>
      <c r="AE15" s="210">
        <v>0</v>
      </c>
      <c r="AF15" s="210">
        <v>0</v>
      </c>
      <c r="AG15" s="210">
        <v>0</v>
      </c>
      <c r="AH15" s="210">
        <v>0</v>
      </c>
      <c r="AI15" s="210">
        <v>0</v>
      </c>
      <c r="AJ15" s="210">
        <v>0</v>
      </c>
      <c r="AK15" s="210">
        <v>0</v>
      </c>
      <c r="AL15" s="210">
        <v>27</v>
      </c>
      <c r="AM15" s="210">
        <v>0</v>
      </c>
      <c r="AN15" s="210">
        <v>0</v>
      </c>
      <c r="AO15" s="210">
        <v>0</v>
      </c>
    </row>
    <row r="16" spans="1:41" x14ac:dyDescent="0.3">
      <c r="A16" s="210" t="s">
        <v>150</v>
      </c>
      <c r="B16" s="235">
        <v>2015</v>
      </c>
      <c r="C16" s="210">
        <v>40</v>
      </c>
      <c r="D16" s="210">
        <v>2</v>
      </c>
      <c r="E16" s="210">
        <v>6</v>
      </c>
      <c r="F16" s="210">
        <v>1060651</v>
      </c>
      <c r="G16" s="210">
        <v>0</v>
      </c>
      <c r="H16" s="210">
        <v>341001</v>
      </c>
      <c r="I16" s="210">
        <v>0</v>
      </c>
      <c r="J16" s="210">
        <v>0</v>
      </c>
      <c r="K16" s="210">
        <v>0</v>
      </c>
      <c r="L16" s="210">
        <v>0</v>
      </c>
      <c r="M16" s="210">
        <v>0</v>
      </c>
      <c r="N16" s="210">
        <v>0</v>
      </c>
      <c r="O16" s="210">
        <v>507265</v>
      </c>
      <c r="P16" s="210">
        <v>0</v>
      </c>
      <c r="Q16" s="210">
        <v>0</v>
      </c>
      <c r="R16" s="210">
        <v>0</v>
      </c>
      <c r="S16" s="210">
        <v>0</v>
      </c>
      <c r="T16" s="210">
        <v>0</v>
      </c>
      <c r="U16" s="210">
        <v>0</v>
      </c>
      <c r="V16" s="210">
        <v>0</v>
      </c>
      <c r="W16" s="210">
        <v>0</v>
      </c>
      <c r="X16" s="210">
        <v>0</v>
      </c>
      <c r="Y16" s="210">
        <v>0</v>
      </c>
      <c r="Z16" s="210">
        <v>0</v>
      </c>
      <c r="AA16" s="210">
        <v>0</v>
      </c>
      <c r="AB16" s="210">
        <v>0</v>
      </c>
      <c r="AC16" s="210">
        <v>0</v>
      </c>
      <c r="AD16" s="210">
        <v>0</v>
      </c>
      <c r="AE16" s="210">
        <v>0</v>
      </c>
      <c r="AF16" s="210">
        <v>0</v>
      </c>
      <c r="AG16" s="210">
        <v>0</v>
      </c>
      <c r="AH16" s="210">
        <v>0</v>
      </c>
      <c r="AI16" s="210">
        <v>51333</v>
      </c>
      <c r="AJ16" s="210">
        <v>0</v>
      </c>
      <c r="AK16" s="210">
        <v>0</v>
      </c>
      <c r="AL16" s="210">
        <v>143713</v>
      </c>
      <c r="AM16" s="210">
        <v>0</v>
      </c>
      <c r="AN16" s="210">
        <v>17339</v>
      </c>
      <c r="AO16" s="210">
        <v>0</v>
      </c>
    </row>
    <row r="17" spans="3:41" x14ac:dyDescent="0.3">
      <c r="C17" s="210">
        <v>40</v>
      </c>
      <c r="D17" s="210">
        <v>2</v>
      </c>
      <c r="E17" s="210">
        <v>11</v>
      </c>
      <c r="F17" s="210">
        <v>3195.2911293474012</v>
      </c>
      <c r="G17" s="210">
        <v>0</v>
      </c>
      <c r="H17" s="210">
        <v>1611.957796014068</v>
      </c>
      <c r="I17" s="210">
        <v>0</v>
      </c>
      <c r="J17" s="210">
        <v>0</v>
      </c>
      <c r="K17" s="210">
        <v>1583.3333333333333</v>
      </c>
      <c r="L17" s="210">
        <v>0</v>
      </c>
      <c r="M17" s="210">
        <v>0</v>
      </c>
      <c r="N17" s="210">
        <v>0</v>
      </c>
      <c r="O17" s="210">
        <v>0</v>
      </c>
      <c r="P17" s="210">
        <v>0</v>
      </c>
      <c r="Q17" s="210">
        <v>0</v>
      </c>
      <c r="R17" s="210">
        <v>0</v>
      </c>
      <c r="S17" s="210">
        <v>0</v>
      </c>
      <c r="T17" s="210">
        <v>0</v>
      </c>
      <c r="U17" s="210">
        <v>0</v>
      </c>
      <c r="V17" s="210">
        <v>0</v>
      </c>
      <c r="W17" s="210">
        <v>0</v>
      </c>
      <c r="X17" s="210">
        <v>0</v>
      </c>
      <c r="Y17" s="210">
        <v>0</v>
      </c>
      <c r="Z17" s="210">
        <v>0</v>
      </c>
      <c r="AA17" s="210">
        <v>0</v>
      </c>
      <c r="AB17" s="210">
        <v>0</v>
      </c>
      <c r="AC17" s="210">
        <v>0</v>
      </c>
      <c r="AD17" s="210">
        <v>0</v>
      </c>
      <c r="AE17" s="210">
        <v>0</v>
      </c>
      <c r="AF17" s="210">
        <v>0</v>
      </c>
      <c r="AG17" s="210">
        <v>0</v>
      </c>
      <c r="AH17" s="210">
        <v>0</v>
      </c>
      <c r="AI17" s="210">
        <v>0</v>
      </c>
      <c r="AJ17" s="210">
        <v>0</v>
      </c>
      <c r="AK17" s="210">
        <v>0</v>
      </c>
      <c r="AL17" s="210">
        <v>0</v>
      </c>
      <c r="AM17" s="210">
        <v>0</v>
      </c>
      <c r="AN17" s="210">
        <v>0</v>
      </c>
      <c r="AO17" s="210">
        <v>0</v>
      </c>
    </row>
    <row r="18" spans="3:41" x14ac:dyDescent="0.3">
      <c r="C18" s="210">
        <v>40</v>
      </c>
      <c r="D18" s="210">
        <v>3</v>
      </c>
      <c r="E18" s="210">
        <v>1</v>
      </c>
      <c r="F18" s="210">
        <v>32.700000000000003</v>
      </c>
      <c r="G18" s="210">
        <v>0</v>
      </c>
      <c r="H18" s="210">
        <v>5.7</v>
      </c>
      <c r="I18" s="210">
        <v>0</v>
      </c>
      <c r="J18" s="210">
        <v>0</v>
      </c>
      <c r="K18" s="210">
        <v>0</v>
      </c>
      <c r="L18" s="210">
        <v>0</v>
      </c>
      <c r="M18" s="210">
        <v>0</v>
      </c>
      <c r="N18" s="210">
        <v>0</v>
      </c>
      <c r="O18" s="210">
        <v>19</v>
      </c>
      <c r="P18" s="210">
        <v>0</v>
      </c>
      <c r="Q18" s="210">
        <v>0</v>
      </c>
      <c r="R18" s="210">
        <v>0</v>
      </c>
      <c r="S18" s="210">
        <v>0</v>
      </c>
      <c r="T18" s="210">
        <v>0</v>
      </c>
      <c r="U18" s="210">
        <v>0</v>
      </c>
      <c r="V18" s="210">
        <v>0</v>
      </c>
      <c r="W18" s="210">
        <v>0</v>
      </c>
      <c r="X18" s="210">
        <v>0</v>
      </c>
      <c r="Y18" s="210">
        <v>0</v>
      </c>
      <c r="Z18" s="210">
        <v>0</v>
      </c>
      <c r="AA18" s="210">
        <v>0</v>
      </c>
      <c r="AB18" s="210">
        <v>0</v>
      </c>
      <c r="AC18" s="210">
        <v>0</v>
      </c>
      <c r="AD18" s="210">
        <v>0</v>
      </c>
      <c r="AE18" s="210">
        <v>0</v>
      </c>
      <c r="AF18" s="210">
        <v>0</v>
      </c>
      <c r="AG18" s="210">
        <v>0</v>
      </c>
      <c r="AH18" s="210">
        <v>0</v>
      </c>
      <c r="AI18" s="210">
        <v>3</v>
      </c>
      <c r="AJ18" s="210">
        <v>0</v>
      </c>
      <c r="AK18" s="210">
        <v>0</v>
      </c>
      <c r="AL18" s="210">
        <v>4</v>
      </c>
      <c r="AM18" s="210">
        <v>0</v>
      </c>
      <c r="AN18" s="210">
        <v>1</v>
      </c>
      <c r="AO18" s="210">
        <v>0</v>
      </c>
    </row>
    <row r="19" spans="3:41" x14ac:dyDescent="0.3">
      <c r="C19" s="210">
        <v>40</v>
      </c>
      <c r="D19" s="210">
        <v>3</v>
      </c>
      <c r="E19" s="210">
        <v>2</v>
      </c>
      <c r="F19" s="210">
        <v>5009.2</v>
      </c>
      <c r="G19" s="210">
        <v>0</v>
      </c>
      <c r="H19" s="210">
        <v>923.2</v>
      </c>
      <c r="I19" s="210">
        <v>0</v>
      </c>
      <c r="J19" s="210">
        <v>0</v>
      </c>
      <c r="K19" s="210">
        <v>0</v>
      </c>
      <c r="L19" s="210">
        <v>0</v>
      </c>
      <c r="M19" s="210">
        <v>0</v>
      </c>
      <c r="N19" s="210">
        <v>0</v>
      </c>
      <c r="O19" s="210">
        <v>2742</v>
      </c>
      <c r="P19" s="210">
        <v>0</v>
      </c>
      <c r="Q19" s="210">
        <v>0</v>
      </c>
      <c r="R19" s="210">
        <v>0</v>
      </c>
      <c r="S19" s="210">
        <v>0</v>
      </c>
      <c r="T19" s="210">
        <v>0</v>
      </c>
      <c r="U19" s="210">
        <v>0</v>
      </c>
      <c r="V19" s="210">
        <v>0</v>
      </c>
      <c r="W19" s="210">
        <v>0</v>
      </c>
      <c r="X19" s="210">
        <v>0</v>
      </c>
      <c r="Y19" s="210">
        <v>0</v>
      </c>
      <c r="Z19" s="210">
        <v>0</v>
      </c>
      <c r="AA19" s="210">
        <v>0</v>
      </c>
      <c r="AB19" s="210">
        <v>0</v>
      </c>
      <c r="AC19" s="210">
        <v>0</v>
      </c>
      <c r="AD19" s="210">
        <v>0</v>
      </c>
      <c r="AE19" s="210">
        <v>0</v>
      </c>
      <c r="AF19" s="210">
        <v>0</v>
      </c>
      <c r="AG19" s="210">
        <v>0</v>
      </c>
      <c r="AH19" s="210">
        <v>0</v>
      </c>
      <c r="AI19" s="210">
        <v>480</v>
      </c>
      <c r="AJ19" s="210">
        <v>0</v>
      </c>
      <c r="AK19" s="210">
        <v>0</v>
      </c>
      <c r="AL19" s="210">
        <v>696</v>
      </c>
      <c r="AM19" s="210">
        <v>0</v>
      </c>
      <c r="AN19" s="210">
        <v>168</v>
      </c>
      <c r="AO19" s="210">
        <v>0</v>
      </c>
    </row>
    <row r="20" spans="3:41" x14ac:dyDescent="0.3">
      <c r="C20" s="210">
        <v>40</v>
      </c>
      <c r="D20" s="210">
        <v>3</v>
      </c>
      <c r="E20" s="210">
        <v>3</v>
      </c>
      <c r="F20" s="210">
        <v>50.1</v>
      </c>
      <c r="G20" s="210">
        <v>0</v>
      </c>
      <c r="H20" s="210">
        <v>47.1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0">
        <v>0</v>
      </c>
      <c r="O20" s="210">
        <v>3</v>
      </c>
      <c r="P20" s="210">
        <v>0</v>
      </c>
      <c r="Q20" s="210">
        <v>0</v>
      </c>
      <c r="R20" s="210">
        <v>0</v>
      </c>
      <c r="S20" s="210">
        <v>0</v>
      </c>
      <c r="T20" s="210">
        <v>0</v>
      </c>
      <c r="U20" s="210">
        <v>0</v>
      </c>
      <c r="V20" s="210">
        <v>0</v>
      </c>
      <c r="W20" s="210">
        <v>0</v>
      </c>
      <c r="X20" s="210">
        <v>0</v>
      </c>
      <c r="Y20" s="210">
        <v>0</v>
      </c>
      <c r="Z20" s="210">
        <v>0</v>
      </c>
      <c r="AA20" s="210">
        <v>0</v>
      </c>
      <c r="AB20" s="210">
        <v>0</v>
      </c>
      <c r="AC20" s="210">
        <v>0</v>
      </c>
      <c r="AD20" s="210">
        <v>0</v>
      </c>
      <c r="AE20" s="210">
        <v>0</v>
      </c>
      <c r="AF20" s="210">
        <v>0</v>
      </c>
      <c r="AG20" s="210">
        <v>0</v>
      </c>
      <c r="AH20" s="210">
        <v>0</v>
      </c>
      <c r="AI20" s="210">
        <v>0</v>
      </c>
      <c r="AJ20" s="210">
        <v>0</v>
      </c>
      <c r="AK20" s="210">
        <v>0</v>
      </c>
      <c r="AL20" s="210">
        <v>0</v>
      </c>
      <c r="AM20" s="210">
        <v>0</v>
      </c>
      <c r="AN20" s="210">
        <v>0</v>
      </c>
      <c r="AO20" s="210">
        <v>0</v>
      </c>
    </row>
    <row r="21" spans="3:41" x14ac:dyDescent="0.3">
      <c r="C21" s="210">
        <v>40</v>
      </c>
      <c r="D21" s="210">
        <v>3</v>
      </c>
      <c r="E21" s="210">
        <v>4</v>
      </c>
      <c r="F21" s="210">
        <v>159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0">
        <v>0</v>
      </c>
      <c r="O21" s="210">
        <v>123</v>
      </c>
      <c r="P21" s="210">
        <v>0</v>
      </c>
      <c r="Q21" s="210">
        <v>0</v>
      </c>
      <c r="R21" s="210">
        <v>0</v>
      </c>
      <c r="S21" s="210">
        <v>0</v>
      </c>
      <c r="T21" s="210">
        <v>0</v>
      </c>
      <c r="U21" s="210">
        <v>0</v>
      </c>
      <c r="V21" s="210">
        <v>0</v>
      </c>
      <c r="W21" s="210">
        <v>0</v>
      </c>
      <c r="X21" s="210">
        <v>0</v>
      </c>
      <c r="Y21" s="210">
        <v>0</v>
      </c>
      <c r="Z21" s="210">
        <v>0</v>
      </c>
      <c r="AA21" s="210">
        <v>0</v>
      </c>
      <c r="AB21" s="210">
        <v>0</v>
      </c>
      <c r="AC21" s="210">
        <v>0</v>
      </c>
      <c r="AD21" s="210">
        <v>0</v>
      </c>
      <c r="AE21" s="210">
        <v>0</v>
      </c>
      <c r="AF21" s="210">
        <v>0</v>
      </c>
      <c r="AG21" s="210">
        <v>0</v>
      </c>
      <c r="AH21" s="210">
        <v>0</v>
      </c>
      <c r="AI21" s="210">
        <v>0</v>
      </c>
      <c r="AJ21" s="210">
        <v>0</v>
      </c>
      <c r="AK21" s="210">
        <v>0</v>
      </c>
      <c r="AL21" s="210">
        <v>36</v>
      </c>
      <c r="AM21" s="210">
        <v>0</v>
      </c>
      <c r="AN21" s="210">
        <v>0</v>
      </c>
      <c r="AO21" s="210">
        <v>0</v>
      </c>
    </row>
    <row r="22" spans="3:41" x14ac:dyDescent="0.3">
      <c r="C22" s="210">
        <v>40</v>
      </c>
      <c r="D22" s="210">
        <v>3</v>
      </c>
      <c r="E22" s="210">
        <v>6</v>
      </c>
      <c r="F22" s="210">
        <v>1104191</v>
      </c>
      <c r="G22" s="210">
        <v>0</v>
      </c>
      <c r="H22" s="210">
        <v>357734</v>
      </c>
      <c r="I22" s="210">
        <v>0</v>
      </c>
      <c r="J22" s="210">
        <v>0</v>
      </c>
      <c r="K22" s="210">
        <v>0</v>
      </c>
      <c r="L22" s="210">
        <v>0</v>
      </c>
      <c r="M22" s="210">
        <v>0</v>
      </c>
      <c r="N22" s="210">
        <v>0</v>
      </c>
      <c r="O22" s="210">
        <v>518910</v>
      </c>
      <c r="P22" s="210">
        <v>0</v>
      </c>
      <c r="Q22" s="210">
        <v>0</v>
      </c>
      <c r="R22" s="210">
        <v>0</v>
      </c>
      <c r="S22" s="210">
        <v>0</v>
      </c>
      <c r="T22" s="210">
        <v>0</v>
      </c>
      <c r="U22" s="210">
        <v>0</v>
      </c>
      <c r="V22" s="210">
        <v>0</v>
      </c>
      <c r="W22" s="210">
        <v>0</v>
      </c>
      <c r="X22" s="210">
        <v>0</v>
      </c>
      <c r="Y22" s="210">
        <v>0</v>
      </c>
      <c r="Z22" s="210">
        <v>0</v>
      </c>
      <c r="AA22" s="210">
        <v>0</v>
      </c>
      <c r="AB22" s="210">
        <v>0</v>
      </c>
      <c r="AC22" s="210">
        <v>0</v>
      </c>
      <c r="AD22" s="210">
        <v>0</v>
      </c>
      <c r="AE22" s="210">
        <v>0</v>
      </c>
      <c r="AF22" s="210">
        <v>0</v>
      </c>
      <c r="AG22" s="210">
        <v>0</v>
      </c>
      <c r="AH22" s="210">
        <v>0</v>
      </c>
      <c r="AI22" s="210">
        <v>55757</v>
      </c>
      <c r="AJ22" s="210">
        <v>0</v>
      </c>
      <c r="AK22" s="210">
        <v>0</v>
      </c>
      <c r="AL22" s="210">
        <v>154444</v>
      </c>
      <c r="AM22" s="210">
        <v>0</v>
      </c>
      <c r="AN22" s="210">
        <v>17346</v>
      </c>
      <c r="AO22" s="210">
        <v>0</v>
      </c>
    </row>
    <row r="23" spans="3:41" x14ac:dyDescent="0.3">
      <c r="C23" s="210">
        <v>40</v>
      </c>
      <c r="D23" s="210">
        <v>3</v>
      </c>
      <c r="E23" s="210">
        <v>9</v>
      </c>
      <c r="F23" s="210">
        <v>32270</v>
      </c>
      <c r="G23" s="210">
        <v>0</v>
      </c>
      <c r="H23" s="210">
        <v>0</v>
      </c>
      <c r="I23" s="210">
        <v>0</v>
      </c>
      <c r="J23" s="210">
        <v>0</v>
      </c>
      <c r="K23" s="210">
        <v>0</v>
      </c>
      <c r="L23" s="210">
        <v>0</v>
      </c>
      <c r="M23" s="210">
        <v>0</v>
      </c>
      <c r="N23" s="210">
        <v>0</v>
      </c>
      <c r="O23" s="210">
        <v>28370</v>
      </c>
      <c r="P23" s="210">
        <v>0</v>
      </c>
      <c r="Q23" s="210">
        <v>0</v>
      </c>
      <c r="R23" s="210">
        <v>0</v>
      </c>
      <c r="S23" s="210">
        <v>0</v>
      </c>
      <c r="T23" s="210">
        <v>0</v>
      </c>
      <c r="U23" s="210">
        <v>0</v>
      </c>
      <c r="V23" s="210">
        <v>0</v>
      </c>
      <c r="W23" s="210">
        <v>0</v>
      </c>
      <c r="X23" s="210">
        <v>0</v>
      </c>
      <c r="Y23" s="210">
        <v>0</v>
      </c>
      <c r="Z23" s="210">
        <v>0</v>
      </c>
      <c r="AA23" s="210">
        <v>0</v>
      </c>
      <c r="AB23" s="210">
        <v>0</v>
      </c>
      <c r="AC23" s="210">
        <v>0</v>
      </c>
      <c r="AD23" s="210">
        <v>0</v>
      </c>
      <c r="AE23" s="210">
        <v>0</v>
      </c>
      <c r="AF23" s="210">
        <v>0</v>
      </c>
      <c r="AG23" s="210">
        <v>0</v>
      </c>
      <c r="AH23" s="210">
        <v>0</v>
      </c>
      <c r="AI23" s="210">
        <v>3900</v>
      </c>
      <c r="AJ23" s="210">
        <v>0</v>
      </c>
      <c r="AK23" s="210">
        <v>0</v>
      </c>
      <c r="AL23" s="210">
        <v>0</v>
      </c>
      <c r="AM23" s="210">
        <v>0</v>
      </c>
      <c r="AN23" s="210">
        <v>0</v>
      </c>
      <c r="AO23" s="210">
        <v>0</v>
      </c>
    </row>
    <row r="24" spans="3:41" x14ac:dyDescent="0.3">
      <c r="C24" s="210">
        <v>40</v>
      </c>
      <c r="D24" s="210">
        <v>3</v>
      </c>
      <c r="E24" s="210">
        <v>10</v>
      </c>
      <c r="F24" s="210">
        <v>16450</v>
      </c>
      <c r="G24" s="210">
        <v>0</v>
      </c>
      <c r="H24" s="210">
        <v>100</v>
      </c>
      <c r="I24" s="210">
        <v>0</v>
      </c>
      <c r="J24" s="210">
        <v>0</v>
      </c>
      <c r="K24" s="210">
        <v>16350</v>
      </c>
      <c r="L24" s="210">
        <v>0</v>
      </c>
      <c r="M24" s="210">
        <v>0</v>
      </c>
      <c r="N24" s="210">
        <v>0</v>
      </c>
      <c r="O24" s="210">
        <v>0</v>
      </c>
      <c r="P24" s="210">
        <v>0</v>
      </c>
      <c r="Q24" s="210">
        <v>0</v>
      </c>
      <c r="R24" s="210">
        <v>0</v>
      </c>
      <c r="S24" s="210">
        <v>0</v>
      </c>
      <c r="T24" s="210">
        <v>0</v>
      </c>
      <c r="U24" s="210">
        <v>0</v>
      </c>
      <c r="V24" s="210">
        <v>0</v>
      </c>
      <c r="W24" s="210">
        <v>0</v>
      </c>
      <c r="X24" s="210">
        <v>0</v>
      </c>
      <c r="Y24" s="210">
        <v>0</v>
      </c>
      <c r="Z24" s="210">
        <v>0</v>
      </c>
      <c r="AA24" s="210">
        <v>0</v>
      </c>
      <c r="AB24" s="210">
        <v>0</v>
      </c>
      <c r="AC24" s="210">
        <v>0</v>
      </c>
      <c r="AD24" s="210">
        <v>0</v>
      </c>
      <c r="AE24" s="210">
        <v>0</v>
      </c>
      <c r="AF24" s="210">
        <v>0</v>
      </c>
      <c r="AG24" s="210">
        <v>0</v>
      </c>
      <c r="AH24" s="210">
        <v>0</v>
      </c>
      <c r="AI24" s="210">
        <v>0</v>
      </c>
      <c r="AJ24" s="210">
        <v>0</v>
      </c>
      <c r="AK24" s="210">
        <v>0</v>
      </c>
      <c r="AL24" s="210">
        <v>0</v>
      </c>
      <c r="AM24" s="210">
        <v>0</v>
      </c>
      <c r="AN24" s="210">
        <v>0</v>
      </c>
      <c r="AO24" s="210">
        <v>0</v>
      </c>
    </row>
    <row r="25" spans="3:41" x14ac:dyDescent="0.3">
      <c r="C25" s="210">
        <v>40</v>
      </c>
      <c r="D25" s="210">
        <v>3</v>
      </c>
      <c r="E25" s="210">
        <v>11</v>
      </c>
      <c r="F25" s="210">
        <v>3195.2911293474012</v>
      </c>
      <c r="G25" s="210">
        <v>0</v>
      </c>
      <c r="H25" s="210">
        <v>1611.957796014068</v>
      </c>
      <c r="I25" s="210">
        <v>0</v>
      </c>
      <c r="J25" s="210">
        <v>0</v>
      </c>
      <c r="K25" s="210">
        <v>1583.3333333333333</v>
      </c>
      <c r="L25" s="210">
        <v>0</v>
      </c>
      <c r="M25" s="210">
        <v>0</v>
      </c>
      <c r="N25" s="210">
        <v>0</v>
      </c>
      <c r="O25" s="210">
        <v>0</v>
      </c>
      <c r="P25" s="210">
        <v>0</v>
      </c>
      <c r="Q25" s="210">
        <v>0</v>
      </c>
      <c r="R25" s="210">
        <v>0</v>
      </c>
      <c r="S25" s="210">
        <v>0</v>
      </c>
      <c r="T25" s="210">
        <v>0</v>
      </c>
      <c r="U25" s="210">
        <v>0</v>
      </c>
      <c r="V25" s="210">
        <v>0</v>
      </c>
      <c r="W25" s="210">
        <v>0</v>
      </c>
      <c r="X25" s="210">
        <v>0</v>
      </c>
      <c r="Y25" s="210">
        <v>0</v>
      </c>
      <c r="Z25" s="210">
        <v>0</v>
      </c>
      <c r="AA25" s="210">
        <v>0</v>
      </c>
      <c r="AB25" s="210">
        <v>0</v>
      </c>
      <c r="AC25" s="210">
        <v>0</v>
      </c>
      <c r="AD25" s="210">
        <v>0</v>
      </c>
      <c r="AE25" s="210">
        <v>0</v>
      </c>
      <c r="AF25" s="210">
        <v>0</v>
      </c>
      <c r="AG25" s="210">
        <v>0</v>
      </c>
      <c r="AH25" s="210">
        <v>0</v>
      </c>
      <c r="AI25" s="210">
        <v>0</v>
      </c>
      <c r="AJ25" s="210">
        <v>0</v>
      </c>
      <c r="AK25" s="210">
        <v>0</v>
      </c>
      <c r="AL25" s="210">
        <v>0</v>
      </c>
      <c r="AM25" s="210">
        <v>0</v>
      </c>
      <c r="AN25" s="210">
        <v>0</v>
      </c>
      <c r="AO25" s="210">
        <v>0</v>
      </c>
    </row>
    <row r="26" spans="3:41" x14ac:dyDescent="0.3">
      <c r="C26" s="210">
        <v>40</v>
      </c>
      <c r="D26" s="210">
        <v>4</v>
      </c>
      <c r="E26" s="210">
        <v>1</v>
      </c>
      <c r="F26" s="210">
        <v>31.9</v>
      </c>
      <c r="G26" s="210">
        <v>0</v>
      </c>
      <c r="H26" s="210">
        <v>4.9000000000000004</v>
      </c>
      <c r="I26" s="210">
        <v>0</v>
      </c>
      <c r="J26" s="210">
        <v>0</v>
      </c>
      <c r="K26" s="210">
        <v>0</v>
      </c>
      <c r="L26" s="210">
        <v>0</v>
      </c>
      <c r="M26" s="210">
        <v>0</v>
      </c>
      <c r="N26" s="210">
        <v>0</v>
      </c>
      <c r="O26" s="210">
        <v>19</v>
      </c>
      <c r="P26" s="210">
        <v>0</v>
      </c>
      <c r="Q26" s="210">
        <v>0</v>
      </c>
      <c r="R26" s="210">
        <v>0</v>
      </c>
      <c r="S26" s="210">
        <v>0</v>
      </c>
      <c r="T26" s="210">
        <v>0</v>
      </c>
      <c r="U26" s="210">
        <v>0</v>
      </c>
      <c r="V26" s="210">
        <v>0</v>
      </c>
      <c r="W26" s="210">
        <v>0</v>
      </c>
      <c r="X26" s="210">
        <v>0</v>
      </c>
      <c r="Y26" s="210">
        <v>0</v>
      </c>
      <c r="Z26" s="210">
        <v>0</v>
      </c>
      <c r="AA26" s="210">
        <v>0</v>
      </c>
      <c r="AB26" s="210">
        <v>0</v>
      </c>
      <c r="AC26" s="210">
        <v>0</v>
      </c>
      <c r="AD26" s="210">
        <v>0</v>
      </c>
      <c r="AE26" s="210">
        <v>0</v>
      </c>
      <c r="AF26" s="210">
        <v>0</v>
      </c>
      <c r="AG26" s="210">
        <v>0</v>
      </c>
      <c r="AH26" s="210">
        <v>0</v>
      </c>
      <c r="AI26" s="210">
        <v>3</v>
      </c>
      <c r="AJ26" s="210">
        <v>0</v>
      </c>
      <c r="AK26" s="210">
        <v>0</v>
      </c>
      <c r="AL26" s="210">
        <v>4</v>
      </c>
      <c r="AM26" s="210">
        <v>0</v>
      </c>
      <c r="AN26" s="210">
        <v>1</v>
      </c>
      <c r="AO26" s="210">
        <v>0</v>
      </c>
    </row>
    <row r="27" spans="3:41" x14ac:dyDescent="0.3">
      <c r="C27" s="210">
        <v>40</v>
      </c>
      <c r="D27" s="210">
        <v>4</v>
      </c>
      <c r="E27" s="210">
        <v>2</v>
      </c>
      <c r="F27" s="210">
        <v>4923.6000000000004</v>
      </c>
      <c r="G27" s="210">
        <v>0</v>
      </c>
      <c r="H27" s="210">
        <v>837.6</v>
      </c>
      <c r="I27" s="210">
        <v>0</v>
      </c>
      <c r="J27" s="210">
        <v>0</v>
      </c>
      <c r="K27" s="210">
        <v>0</v>
      </c>
      <c r="L27" s="210">
        <v>0</v>
      </c>
      <c r="M27" s="210">
        <v>0</v>
      </c>
      <c r="N27" s="210">
        <v>0</v>
      </c>
      <c r="O27" s="210">
        <v>2806</v>
      </c>
      <c r="P27" s="210">
        <v>0</v>
      </c>
      <c r="Q27" s="210">
        <v>0</v>
      </c>
      <c r="R27" s="210">
        <v>0</v>
      </c>
      <c r="S27" s="210">
        <v>0</v>
      </c>
      <c r="T27" s="210">
        <v>0</v>
      </c>
      <c r="U27" s="210">
        <v>0</v>
      </c>
      <c r="V27" s="210">
        <v>0</v>
      </c>
      <c r="W27" s="210">
        <v>0</v>
      </c>
      <c r="X27" s="210">
        <v>0</v>
      </c>
      <c r="Y27" s="210">
        <v>0</v>
      </c>
      <c r="Z27" s="210">
        <v>0</v>
      </c>
      <c r="AA27" s="210">
        <v>0</v>
      </c>
      <c r="AB27" s="210">
        <v>0</v>
      </c>
      <c r="AC27" s="210">
        <v>0</v>
      </c>
      <c r="AD27" s="210">
        <v>0</v>
      </c>
      <c r="AE27" s="210">
        <v>0</v>
      </c>
      <c r="AF27" s="210">
        <v>0</v>
      </c>
      <c r="AG27" s="210">
        <v>0</v>
      </c>
      <c r="AH27" s="210">
        <v>0</v>
      </c>
      <c r="AI27" s="210">
        <v>480</v>
      </c>
      <c r="AJ27" s="210">
        <v>0</v>
      </c>
      <c r="AK27" s="210">
        <v>0</v>
      </c>
      <c r="AL27" s="210">
        <v>648</v>
      </c>
      <c r="AM27" s="210">
        <v>0</v>
      </c>
      <c r="AN27" s="210">
        <v>152</v>
      </c>
      <c r="AO27" s="210">
        <v>0</v>
      </c>
    </row>
    <row r="28" spans="3:41" x14ac:dyDescent="0.3">
      <c r="C28" s="210">
        <v>40</v>
      </c>
      <c r="D28" s="210">
        <v>4</v>
      </c>
      <c r="E28" s="210">
        <v>3</v>
      </c>
      <c r="F28" s="210">
        <v>28.25</v>
      </c>
      <c r="G28" s="210">
        <v>0</v>
      </c>
      <c r="H28" s="210">
        <v>18.25</v>
      </c>
      <c r="I28" s="210">
        <v>0</v>
      </c>
      <c r="J28" s="210">
        <v>0</v>
      </c>
      <c r="K28" s="210">
        <v>0</v>
      </c>
      <c r="L28" s="210">
        <v>0</v>
      </c>
      <c r="M28" s="210">
        <v>0</v>
      </c>
      <c r="N28" s="210">
        <v>0</v>
      </c>
      <c r="O28" s="210">
        <v>10</v>
      </c>
      <c r="P28" s="210">
        <v>0</v>
      </c>
      <c r="Q28" s="210">
        <v>0</v>
      </c>
      <c r="R28" s="210">
        <v>0</v>
      </c>
      <c r="S28" s="210">
        <v>0</v>
      </c>
      <c r="T28" s="210">
        <v>0</v>
      </c>
      <c r="U28" s="210">
        <v>0</v>
      </c>
      <c r="V28" s="210">
        <v>0</v>
      </c>
      <c r="W28" s="210">
        <v>0</v>
      </c>
      <c r="X28" s="210">
        <v>0</v>
      </c>
      <c r="Y28" s="210">
        <v>0</v>
      </c>
      <c r="Z28" s="210">
        <v>0</v>
      </c>
      <c r="AA28" s="210">
        <v>0</v>
      </c>
      <c r="AB28" s="210">
        <v>0</v>
      </c>
      <c r="AC28" s="210">
        <v>0</v>
      </c>
      <c r="AD28" s="210">
        <v>0</v>
      </c>
      <c r="AE28" s="210">
        <v>0</v>
      </c>
      <c r="AF28" s="210">
        <v>0</v>
      </c>
      <c r="AG28" s="210">
        <v>0</v>
      </c>
      <c r="AH28" s="210">
        <v>0</v>
      </c>
      <c r="AI28" s="210">
        <v>0</v>
      </c>
      <c r="AJ28" s="210">
        <v>0</v>
      </c>
      <c r="AK28" s="210">
        <v>0</v>
      </c>
      <c r="AL28" s="210">
        <v>0</v>
      </c>
      <c r="AM28" s="210">
        <v>0</v>
      </c>
      <c r="AN28" s="210">
        <v>0</v>
      </c>
      <c r="AO28" s="210">
        <v>0</v>
      </c>
    </row>
    <row r="29" spans="3:41" x14ac:dyDescent="0.3">
      <c r="C29" s="210">
        <v>40</v>
      </c>
      <c r="D29" s="210">
        <v>4</v>
      </c>
      <c r="E29" s="210">
        <v>4</v>
      </c>
      <c r="F29" s="210">
        <v>153</v>
      </c>
      <c r="G29" s="210">
        <v>0</v>
      </c>
      <c r="H29" s="210">
        <v>9</v>
      </c>
      <c r="I29" s="210">
        <v>0</v>
      </c>
      <c r="J29" s="210">
        <v>0</v>
      </c>
      <c r="K29" s="210">
        <v>0</v>
      </c>
      <c r="L29" s="210">
        <v>0</v>
      </c>
      <c r="M29" s="210">
        <v>0</v>
      </c>
      <c r="N29" s="210">
        <v>0</v>
      </c>
      <c r="O29" s="210">
        <v>112</v>
      </c>
      <c r="P29" s="210">
        <v>0</v>
      </c>
      <c r="Q29" s="210">
        <v>0</v>
      </c>
      <c r="R29" s="210">
        <v>0</v>
      </c>
      <c r="S29" s="210">
        <v>0</v>
      </c>
      <c r="T29" s="210">
        <v>0</v>
      </c>
      <c r="U29" s="210">
        <v>0</v>
      </c>
      <c r="V29" s="210">
        <v>0</v>
      </c>
      <c r="W29" s="210">
        <v>0</v>
      </c>
      <c r="X29" s="210">
        <v>0</v>
      </c>
      <c r="Y29" s="210">
        <v>0</v>
      </c>
      <c r="Z29" s="210">
        <v>0</v>
      </c>
      <c r="AA29" s="210">
        <v>0</v>
      </c>
      <c r="AB29" s="210">
        <v>0</v>
      </c>
      <c r="AC29" s="210">
        <v>0</v>
      </c>
      <c r="AD29" s="210">
        <v>0</v>
      </c>
      <c r="AE29" s="210">
        <v>0</v>
      </c>
      <c r="AF29" s="210">
        <v>0</v>
      </c>
      <c r="AG29" s="210">
        <v>0</v>
      </c>
      <c r="AH29" s="210">
        <v>0</v>
      </c>
      <c r="AI29" s="210">
        <v>0</v>
      </c>
      <c r="AJ29" s="210">
        <v>0</v>
      </c>
      <c r="AK29" s="210">
        <v>0</v>
      </c>
      <c r="AL29" s="210">
        <v>32</v>
      </c>
      <c r="AM29" s="210">
        <v>0</v>
      </c>
      <c r="AN29" s="210">
        <v>0</v>
      </c>
      <c r="AO29" s="210">
        <v>0</v>
      </c>
    </row>
    <row r="30" spans="3:41" x14ac:dyDescent="0.3">
      <c r="C30" s="210">
        <v>40</v>
      </c>
      <c r="D30" s="210">
        <v>4</v>
      </c>
      <c r="E30" s="210">
        <v>6</v>
      </c>
      <c r="F30" s="210">
        <v>1047257</v>
      </c>
      <c r="G30" s="210">
        <v>21100</v>
      </c>
      <c r="H30" s="210">
        <v>289076</v>
      </c>
      <c r="I30" s="210">
        <v>0</v>
      </c>
      <c r="J30" s="210">
        <v>0</v>
      </c>
      <c r="K30" s="210">
        <v>0</v>
      </c>
      <c r="L30" s="210">
        <v>0</v>
      </c>
      <c r="M30" s="210">
        <v>0</v>
      </c>
      <c r="N30" s="210">
        <v>0</v>
      </c>
      <c r="O30" s="210">
        <v>519418</v>
      </c>
      <c r="P30" s="210">
        <v>0</v>
      </c>
      <c r="Q30" s="210">
        <v>0</v>
      </c>
      <c r="R30" s="210">
        <v>0</v>
      </c>
      <c r="S30" s="210">
        <v>0</v>
      </c>
      <c r="T30" s="210">
        <v>0</v>
      </c>
      <c r="U30" s="210">
        <v>0</v>
      </c>
      <c r="V30" s="210">
        <v>0</v>
      </c>
      <c r="W30" s="210">
        <v>0</v>
      </c>
      <c r="X30" s="210">
        <v>0</v>
      </c>
      <c r="Y30" s="210">
        <v>0</v>
      </c>
      <c r="Z30" s="210">
        <v>0</v>
      </c>
      <c r="AA30" s="210">
        <v>0</v>
      </c>
      <c r="AB30" s="210">
        <v>0</v>
      </c>
      <c r="AC30" s="210">
        <v>0</v>
      </c>
      <c r="AD30" s="210">
        <v>0</v>
      </c>
      <c r="AE30" s="210">
        <v>0</v>
      </c>
      <c r="AF30" s="210">
        <v>0</v>
      </c>
      <c r="AG30" s="210">
        <v>0</v>
      </c>
      <c r="AH30" s="210">
        <v>0</v>
      </c>
      <c r="AI30" s="210">
        <v>51949</v>
      </c>
      <c r="AJ30" s="210">
        <v>0</v>
      </c>
      <c r="AK30" s="210">
        <v>0</v>
      </c>
      <c r="AL30" s="210">
        <v>148225</v>
      </c>
      <c r="AM30" s="210">
        <v>0</v>
      </c>
      <c r="AN30" s="210">
        <v>17489</v>
      </c>
      <c r="AO30" s="210">
        <v>0</v>
      </c>
    </row>
    <row r="31" spans="3:41" x14ac:dyDescent="0.3">
      <c r="C31" s="210">
        <v>40</v>
      </c>
      <c r="D31" s="210">
        <v>4</v>
      </c>
      <c r="E31" s="210">
        <v>9</v>
      </c>
      <c r="F31" s="210">
        <v>16992</v>
      </c>
      <c r="G31" s="210">
        <v>0</v>
      </c>
      <c r="H31" s="210">
        <v>0</v>
      </c>
      <c r="I31" s="210">
        <v>0</v>
      </c>
      <c r="J31" s="210">
        <v>0</v>
      </c>
      <c r="K31" s="210">
        <v>0</v>
      </c>
      <c r="L31" s="210">
        <v>0</v>
      </c>
      <c r="M31" s="210">
        <v>0</v>
      </c>
      <c r="N31" s="210">
        <v>0</v>
      </c>
      <c r="O31" s="210">
        <v>16992</v>
      </c>
      <c r="P31" s="210">
        <v>0</v>
      </c>
      <c r="Q31" s="210">
        <v>0</v>
      </c>
      <c r="R31" s="210">
        <v>0</v>
      </c>
      <c r="S31" s="210">
        <v>0</v>
      </c>
      <c r="T31" s="210">
        <v>0</v>
      </c>
      <c r="U31" s="210">
        <v>0</v>
      </c>
      <c r="V31" s="210">
        <v>0</v>
      </c>
      <c r="W31" s="210">
        <v>0</v>
      </c>
      <c r="X31" s="210">
        <v>0</v>
      </c>
      <c r="Y31" s="210">
        <v>0</v>
      </c>
      <c r="Z31" s="210">
        <v>0</v>
      </c>
      <c r="AA31" s="210">
        <v>0</v>
      </c>
      <c r="AB31" s="210">
        <v>0</v>
      </c>
      <c r="AC31" s="210">
        <v>0</v>
      </c>
      <c r="AD31" s="210">
        <v>0</v>
      </c>
      <c r="AE31" s="210">
        <v>0</v>
      </c>
      <c r="AF31" s="210">
        <v>0</v>
      </c>
      <c r="AG31" s="210">
        <v>0</v>
      </c>
      <c r="AH31" s="210">
        <v>0</v>
      </c>
      <c r="AI31" s="210">
        <v>0</v>
      </c>
      <c r="AJ31" s="210">
        <v>0</v>
      </c>
      <c r="AK31" s="210">
        <v>0</v>
      </c>
      <c r="AL31" s="210">
        <v>0</v>
      </c>
      <c r="AM31" s="210">
        <v>0</v>
      </c>
      <c r="AN31" s="210">
        <v>0</v>
      </c>
      <c r="AO31" s="210">
        <v>0</v>
      </c>
    </row>
    <row r="32" spans="3:41" x14ac:dyDescent="0.3">
      <c r="C32" s="210">
        <v>40</v>
      </c>
      <c r="D32" s="210">
        <v>4</v>
      </c>
      <c r="E32" s="210">
        <v>10</v>
      </c>
      <c r="F32" s="210">
        <v>2650</v>
      </c>
      <c r="G32" s="210">
        <v>0</v>
      </c>
      <c r="H32" s="210">
        <v>0</v>
      </c>
      <c r="I32" s="210">
        <v>0</v>
      </c>
      <c r="J32" s="210">
        <v>0</v>
      </c>
      <c r="K32" s="210">
        <v>2650</v>
      </c>
      <c r="L32" s="210">
        <v>0</v>
      </c>
      <c r="M32" s="210">
        <v>0</v>
      </c>
      <c r="N32" s="210">
        <v>0</v>
      </c>
      <c r="O32" s="210">
        <v>0</v>
      </c>
      <c r="P32" s="210">
        <v>0</v>
      </c>
      <c r="Q32" s="210">
        <v>0</v>
      </c>
      <c r="R32" s="210">
        <v>0</v>
      </c>
      <c r="S32" s="210">
        <v>0</v>
      </c>
      <c r="T32" s="210">
        <v>0</v>
      </c>
      <c r="U32" s="210">
        <v>0</v>
      </c>
      <c r="V32" s="210">
        <v>0</v>
      </c>
      <c r="W32" s="210">
        <v>0</v>
      </c>
      <c r="X32" s="210">
        <v>0</v>
      </c>
      <c r="Y32" s="210">
        <v>0</v>
      </c>
      <c r="Z32" s="210">
        <v>0</v>
      </c>
      <c r="AA32" s="210">
        <v>0</v>
      </c>
      <c r="AB32" s="210">
        <v>0</v>
      </c>
      <c r="AC32" s="210">
        <v>0</v>
      </c>
      <c r="AD32" s="210">
        <v>0</v>
      </c>
      <c r="AE32" s="210">
        <v>0</v>
      </c>
      <c r="AF32" s="210">
        <v>0</v>
      </c>
      <c r="AG32" s="210">
        <v>0</v>
      </c>
      <c r="AH32" s="210">
        <v>0</v>
      </c>
      <c r="AI32" s="210">
        <v>0</v>
      </c>
      <c r="AJ32" s="210">
        <v>0</v>
      </c>
      <c r="AK32" s="210">
        <v>0</v>
      </c>
      <c r="AL32" s="210">
        <v>0</v>
      </c>
      <c r="AM32" s="210">
        <v>0</v>
      </c>
      <c r="AN32" s="210">
        <v>0</v>
      </c>
      <c r="AO32" s="210">
        <v>0</v>
      </c>
    </row>
    <row r="33" spans="3:41" x14ac:dyDescent="0.3">
      <c r="C33" s="210">
        <v>40</v>
      </c>
      <c r="D33" s="210">
        <v>4</v>
      </c>
      <c r="E33" s="210">
        <v>11</v>
      </c>
      <c r="F33" s="210">
        <v>3195.2911293474012</v>
      </c>
      <c r="G33" s="210">
        <v>0</v>
      </c>
      <c r="H33" s="210">
        <v>1611.957796014068</v>
      </c>
      <c r="I33" s="210">
        <v>0</v>
      </c>
      <c r="J33" s="210">
        <v>0</v>
      </c>
      <c r="K33" s="210">
        <v>1583.3333333333333</v>
      </c>
      <c r="L33" s="210">
        <v>0</v>
      </c>
      <c r="M33" s="210">
        <v>0</v>
      </c>
      <c r="N33" s="210">
        <v>0</v>
      </c>
      <c r="O33" s="210">
        <v>0</v>
      </c>
      <c r="P33" s="210">
        <v>0</v>
      </c>
      <c r="Q33" s="210">
        <v>0</v>
      </c>
      <c r="R33" s="210">
        <v>0</v>
      </c>
      <c r="S33" s="210">
        <v>0</v>
      </c>
      <c r="T33" s="210">
        <v>0</v>
      </c>
      <c r="U33" s="210">
        <v>0</v>
      </c>
      <c r="V33" s="210">
        <v>0</v>
      </c>
      <c r="W33" s="210">
        <v>0</v>
      </c>
      <c r="X33" s="210">
        <v>0</v>
      </c>
      <c r="Y33" s="210">
        <v>0</v>
      </c>
      <c r="Z33" s="210">
        <v>0</v>
      </c>
      <c r="AA33" s="210">
        <v>0</v>
      </c>
      <c r="AB33" s="210">
        <v>0</v>
      </c>
      <c r="AC33" s="210">
        <v>0</v>
      </c>
      <c r="AD33" s="210">
        <v>0</v>
      </c>
      <c r="AE33" s="210">
        <v>0</v>
      </c>
      <c r="AF33" s="210">
        <v>0</v>
      </c>
      <c r="AG33" s="210">
        <v>0</v>
      </c>
      <c r="AH33" s="210">
        <v>0</v>
      </c>
      <c r="AI33" s="210">
        <v>0</v>
      </c>
      <c r="AJ33" s="210">
        <v>0</v>
      </c>
      <c r="AK33" s="210">
        <v>0</v>
      </c>
      <c r="AL33" s="210">
        <v>0</v>
      </c>
      <c r="AM33" s="210">
        <v>0</v>
      </c>
      <c r="AN33" s="210">
        <v>0</v>
      </c>
      <c r="AO33" s="210">
        <v>0</v>
      </c>
    </row>
    <row r="34" spans="3:41" x14ac:dyDescent="0.3">
      <c r="C34" s="210">
        <v>40</v>
      </c>
      <c r="D34" s="210">
        <v>5</v>
      </c>
      <c r="E34" s="210">
        <v>1</v>
      </c>
      <c r="F34" s="210">
        <v>32.9</v>
      </c>
      <c r="G34" s="210">
        <v>0</v>
      </c>
      <c r="H34" s="210">
        <v>4.9000000000000004</v>
      </c>
      <c r="I34" s="210">
        <v>0</v>
      </c>
      <c r="J34" s="210">
        <v>0</v>
      </c>
      <c r="K34" s="210">
        <v>0</v>
      </c>
      <c r="L34" s="210">
        <v>0</v>
      </c>
      <c r="M34" s="210">
        <v>0</v>
      </c>
      <c r="N34" s="210">
        <v>0</v>
      </c>
      <c r="O34" s="210">
        <v>20</v>
      </c>
      <c r="P34" s="210">
        <v>0</v>
      </c>
      <c r="Q34" s="210">
        <v>0</v>
      </c>
      <c r="R34" s="210">
        <v>0</v>
      </c>
      <c r="S34" s="210">
        <v>0</v>
      </c>
      <c r="T34" s="210">
        <v>0</v>
      </c>
      <c r="U34" s="210">
        <v>0</v>
      </c>
      <c r="V34" s="210">
        <v>0</v>
      </c>
      <c r="W34" s="210">
        <v>0</v>
      </c>
      <c r="X34" s="210">
        <v>0</v>
      </c>
      <c r="Y34" s="210">
        <v>0</v>
      </c>
      <c r="Z34" s="210">
        <v>0</v>
      </c>
      <c r="AA34" s="210">
        <v>0</v>
      </c>
      <c r="AB34" s="210">
        <v>0</v>
      </c>
      <c r="AC34" s="210">
        <v>0</v>
      </c>
      <c r="AD34" s="210">
        <v>0</v>
      </c>
      <c r="AE34" s="210">
        <v>0</v>
      </c>
      <c r="AF34" s="210">
        <v>0</v>
      </c>
      <c r="AG34" s="210">
        <v>0</v>
      </c>
      <c r="AH34" s="210">
        <v>0</v>
      </c>
      <c r="AI34" s="210">
        <v>3</v>
      </c>
      <c r="AJ34" s="210">
        <v>0</v>
      </c>
      <c r="AK34" s="210">
        <v>0</v>
      </c>
      <c r="AL34" s="210">
        <v>4</v>
      </c>
      <c r="AM34" s="210">
        <v>0</v>
      </c>
      <c r="AN34" s="210">
        <v>1</v>
      </c>
      <c r="AO34" s="210">
        <v>0</v>
      </c>
    </row>
    <row r="35" spans="3:41" x14ac:dyDescent="0.3">
      <c r="C35" s="210">
        <v>40</v>
      </c>
      <c r="D35" s="210">
        <v>5</v>
      </c>
      <c r="E35" s="210">
        <v>2</v>
      </c>
      <c r="F35" s="210">
        <v>4846</v>
      </c>
      <c r="G35" s="210">
        <v>0</v>
      </c>
      <c r="H35" s="210">
        <v>706</v>
      </c>
      <c r="I35" s="210">
        <v>0</v>
      </c>
      <c r="J35" s="210">
        <v>0</v>
      </c>
      <c r="K35" s="210">
        <v>0</v>
      </c>
      <c r="L35" s="210">
        <v>0</v>
      </c>
      <c r="M35" s="210">
        <v>0</v>
      </c>
      <c r="N35" s="210">
        <v>0</v>
      </c>
      <c r="O35" s="210">
        <v>3036</v>
      </c>
      <c r="P35" s="210">
        <v>0</v>
      </c>
      <c r="Q35" s="210">
        <v>0</v>
      </c>
      <c r="R35" s="210">
        <v>0</v>
      </c>
      <c r="S35" s="210">
        <v>0</v>
      </c>
      <c r="T35" s="210">
        <v>0</v>
      </c>
      <c r="U35" s="210">
        <v>0</v>
      </c>
      <c r="V35" s="210">
        <v>0</v>
      </c>
      <c r="W35" s="210">
        <v>0</v>
      </c>
      <c r="X35" s="210">
        <v>0</v>
      </c>
      <c r="Y35" s="210">
        <v>0</v>
      </c>
      <c r="Z35" s="210">
        <v>0</v>
      </c>
      <c r="AA35" s="210">
        <v>0</v>
      </c>
      <c r="AB35" s="210">
        <v>0</v>
      </c>
      <c r="AC35" s="210">
        <v>0</v>
      </c>
      <c r="AD35" s="210">
        <v>0</v>
      </c>
      <c r="AE35" s="210">
        <v>0</v>
      </c>
      <c r="AF35" s="210">
        <v>0</v>
      </c>
      <c r="AG35" s="210">
        <v>0</v>
      </c>
      <c r="AH35" s="210">
        <v>0</v>
      </c>
      <c r="AI35" s="210">
        <v>368</v>
      </c>
      <c r="AJ35" s="210">
        <v>0</v>
      </c>
      <c r="AK35" s="210">
        <v>0</v>
      </c>
      <c r="AL35" s="210">
        <v>592</v>
      </c>
      <c r="AM35" s="210">
        <v>0</v>
      </c>
      <c r="AN35" s="210">
        <v>144</v>
      </c>
      <c r="AO35" s="210">
        <v>0</v>
      </c>
    </row>
    <row r="36" spans="3:41" x14ac:dyDescent="0.3">
      <c r="C36" s="210">
        <v>40</v>
      </c>
      <c r="D36" s="210">
        <v>5</v>
      </c>
      <c r="E36" s="210">
        <v>3</v>
      </c>
      <c r="F36" s="210">
        <v>61.4</v>
      </c>
      <c r="G36" s="210">
        <v>0</v>
      </c>
      <c r="H36" s="210">
        <v>50.4</v>
      </c>
      <c r="I36" s="210">
        <v>0</v>
      </c>
      <c r="J36" s="210">
        <v>0</v>
      </c>
      <c r="K36" s="210">
        <v>0</v>
      </c>
      <c r="L36" s="210">
        <v>0</v>
      </c>
      <c r="M36" s="210">
        <v>0</v>
      </c>
      <c r="N36" s="210">
        <v>0</v>
      </c>
      <c r="O36" s="210">
        <v>11</v>
      </c>
      <c r="P36" s="210">
        <v>0</v>
      </c>
      <c r="Q36" s="210">
        <v>0</v>
      </c>
      <c r="R36" s="210">
        <v>0</v>
      </c>
      <c r="S36" s="210">
        <v>0</v>
      </c>
      <c r="T36" s="210">
        <v>0</v>
      </c>
      <c r="U36" s="210">
        <v>0</v>
      </c>
      <c r="V36" s="210">
        <v>0</v>
      </c>
      <c r="W36" s="210">
        <v>0</v>
      </c>
      <c r="X36" s="210">
        <v>0</v>
      </c>
      <c r="Y36" s="210">
        <v>0</v>
      </c>
      <c r="Z36" s="210">
        <v>0</v>
      </c>
      <c r="AA36" s="210">
        <v>0</v>
      </c>
      <c r="AB36" s="210">
        <v>0</v>
      </c>
      <c r="AC36" s="210">
        <v>0</v>
      </c>
      <c r="AD36" s="210">
        <v>0</v>
      </c>
      <c r="AE36" s="210">
        <v>0</v>
      </c>
      <c r="AF36" s="210">
        <v>0</v>
      </c>
      <c r="AG36" s="210">
        <v>0</v>
      </c>
      <c r="AH36" s="210">
        <v>0</v>
      </c>
      <c r="AI36" s="210">
        <v>0</v>
      </c>
      <c r="AJ36" s="210">
        <v>0</v>
      </c>
      <c r="AK36" s="210">
        <v>0</v>
      </c>
      <c r="AL36" s="210">
        <v>0</v>
      </c>
      <c r="AM36" s="210">
        <v>0</v>
      </c>
      <c r="AN36" s="210">
        <v>0</v>
      </c>
      <c r="AO36" s="210">
        <v>0</v>
      </c>
    </row>
    <row r="37" spans="3:41" x14ac:dyDescent="0.3">
      <c r="C37" s="210">
        <v>40</v>
      </c>
      <c r="D37" s="210">
        <v>5</v>
      </c>
      <c r="E37" s="210">
        <v>4</v>
      </c>
      <c r="F37" s="210">
        <v>192</v>
      </c>
      <c r="G37" s="210">
        <v>0</v>
      </c>
      <c r="H37" s="210">
        <v>8</v>
      </c>
      <c r="I37" s="210">
        <v>0</v>
      </c>
      <c r="J37" s="210">
        <v>0</v>
      </c>
      <c r="K37" s="210">
        <v>0</v>
      </c>
      <c r="L37" s="210">
        <v>0</v>
      </c>
      <c r="M37" s="210">
        <v>0</v>
      </c>
      <c r="N37" s="210">
        <v>0</v>
      </c>
      <c r="O37" s="210">
        <v>135</v>
      </c>
      <c r="P37" s="210">
        <v>0</v>
      </c>
      <c r="Q37" s="210">
        <v>0</v>
      </c>
      <c r="R37" s="210">
        <v>0</v>
      </c>
      <c r="S37" s="210">
        <v>0</v>
      </c>
      <c r="T37" s="210">
        <v>0</v>
      </c>
      <c r="U37" s="210">
        <v>0</v>
      </c>
      <c r="V37" s="210">
        <v>0</v>
      </c>
      <c r="W37" s="210">
        <v>0</v>
      </c>
      <c r="X37" s="210">
        <v>0</v>
      </c>
      <c r="Y37" s="210">
        <v>0</v>
      </c>
      <c r="Z37" s="210">
        <v>0</v>
      </c>
      <c r="AA37" s="210">
        <v>0</v>
      </c>
      <c r="AB37" s="210">
        <v>0</v>
      </c>
      <c r="AC37" s="210">
        <v>0</v>
      </c>
      <c r="AD37" s="210">
        <v>0</v>
      </c>
      <c r="AE37" s="210">
        <v>0</v>
      </c>
      <c r="AF37" s="210">
        <v>0</v>
      </c>
      <c r="AG37" s="210">
        <v>0</v>
      </c>
      <c r="AH37" s="210">
        <v>0</v>
      </c>
      <c r="AI37" s="210">
        <v>0</v>
      </c>
      <c r="AJ37" s="210">
        <v>0</v>
      </c>
      <c r="AK37" s="210">
        <v>0</v>
      </c>
      <c r="AL37" s="210">
        <v>49</v>
      </c>
      <c r="AM37" s="210">
        <v>0</v>
      </c>
      <c r="AN37" s="210">
        <v>0</v>
      </c>
      <c r="AO37" s="210">
        <v>0</v>
      </c>
    </row>
    <row r="38" spans="3:41" x14ac:dyDescent="0.3">
      <c r="C38" s="210">
        <v>40</v>
      </c>
      <c r="D38" s="210">
        <v>5</v>
      </c>
      <c r="E38" s="210">
        <v>6</v>
      </c>
      <c r="F38" s="210">
        <v>1098122</v>
      </c>
      <c r="G38" s="210">
        <v>0</v>
      </c>
      <c r="H38" s="210">
        <v>325408</v>
      </c>
      <c r="I38" s="210">
        <v>0</v>
      </c>
      <c r="J38" s="210">
        <v>0</v>
      </c>
      <c r="K38" s="210">
        <v>0</v>
      </c>
      <c r="L38" s="210">
        <v>0</v>
      </c>
      <c r="M38" s="210">
        <v>0</v>
      </c>
      <c r="N38" s="210">
        <v>0</v>
      </c>
      <c r="O38" s="210">
        <v>549813</v>
      </c>
      <c r="P38" s="210">
        <v>0</v>
      </c>
      <c r="Q38" s="210">
        <v>0</v>
      </c>
      <c r="R38" s="210">
        <v>0</v>
      </c>
      <c r="S38" s="210">
        <v>0</v>
      </c>
      <c r="T38" s="210">
        <v>0</v>
      </c>
      <c r="U38" s="210">
        <v>0</v>
      </c>
      <c r="V38" s="210">
        <v>0</v>
      </c>
      <c r="W38" s="210">
        <v>0</v>
      </c>
      <c r="X38" s="210">
        <v>0</v>
      </c>
      <c r="Y38" s="210">
        <v>0</v>
      </c>
      <c r="Z38" s="210">
        <v>0</v>
      </c>
      <c r="AA38" s="210">
        <v>0</v>
      </c>
      <c r="AB38" s="210">
        <v>0</v>
      </c>
      <c r="AC38" s="210">
        <v>0</v>
      </c>
      <c r="AD38" s="210">
        <v>0</v>
      </c>
      <c r="AE38" s="210">
        <v>0</v>
      </c>
      <c r="AF38" s="210">
        <v>0</v>
      </c>
      <c r="AG38" s="210">
        <v>0</v>
      </c>
      <c r="AH38" s="210">
        <v>0</v>
      </c>
      <c r="AI38" s="210">
        <v>47071</v>
      </c>
      <c r="AJ38" s="210">
        <v>0</v>
      </c>
      <c r="AK38" s="210">
        <v>0</v>
      </c>
      <c r="AL38" s="210">
        <v>158452</v>
      </c>
      <c r="AM38" s="210">
        <v>0</v>
      </c>
      <c r="AN38" s="210">
        <v>17378</v>
      </c>
      <c r="AO38" s="210">
        <v>0</v>
      </c>
    </row>
    <row r="39" spans="3:41" x14ac:dyDescent="0.3">
      <c r="C39" s="210">
        <v>40</v>
      </c>
      <c r="D39" s="210">
        <v>5</v>
      </c>
      <c r="E39" s="210">
        <v>7</v>
      </c>
      <c r="F39" s="210">
        <v>4440</v>
      </c>
      <c r="G39" s="210">
        <v>0</v>
      </c>
      <c r="H39" s="210">
        <v>4440</v>
      </c>
      <c r="I39" s="210">
        <v>0</v>
      </c>
      <c r="J39" s="210">
        <v>0</v>
      </c>
      <c r="K39" s="210">
        <v>0</v>
      </c>
      <c r="L39" s="210">
        <v>0</v>
      </c>
      <c r="M39" s="210">
        <v>0</v>
      </c>
      <c r="N39" s="210">
        <v>0</v>
      </c>
      <c r="O39" s="210">
        <v>0</v>
      </c>
      <c r="P39" s="210">
        <v>0</v>
      </c>
      <c r="Q39" s="210">
        <v>0</v>
      </c>
      <c r="R39" s="210">
        <v>0</v>
      </c>
      <c r="S39" s="210">
        <v>0</v>
      </c>
      <c r="T39" s="210">
        <v>0</v>
      </c>
      <c r="U39" s="210">
        <v>0</v>
      </c>
      <c r="V39" s="210">
        <v>0</v>
      </c>
      <c r="W39" s="210">
        <v>0</v>
      </c>
      <c r="X39" s="210">
        <v>0</v>
      </c>
      <c r="Y39" s="210">
        <v>0</v>
      </c>
      <c r="Z39" s="210">
        <v>0</v>
      </c>
      <c r="AA39" s="210">
        <v>0</v>
      </c>
      <c r="AB39" s="210">
        <v>0</v>
      </c>
      <c r="AC39" s="210">
        <v>0</v>
      </c>
      <c r="AD39" s="210">
        <v>0</v>
      </c>
      <c r="AE39" s="210">
        <v>0</v>
      </c>
      <c r="AF39" s="210">
        <v>0</v>
      </c>
      <c r="AG39" s="210">
        <v>0</v>
      </c>
      <c r="AH39" s="210">
        <v>0</v>
      </c>
      <c r="AI39" s="210">
        <v>0</v>
      </c>
      <c r="AJ39" s="210">
        <v>0</v>
      </c>
      <c r="AK39" s="210">
        <v>0</v>
      </c>
      <c r="AL39" s="210">
        <v>0</v>
      </c>
      <c r="AM39" s="210">
        <v>0</v>
      </c>
      <c r="AN39" s="210">
        <v>0</v>
      </c>
      <c r="AO39" s="210">
        <v>0</v>
      </c>
    </row>
    <row r="40" spans="3:41" x14ac:dyDescent="0.3">
      <c r="C40" s="210">
        <v>40</v>
      </c>
      <c r="D40" s="210">
        <v>5</v>
      </c>
      <c r="E40" s="210">
        <v>9</v>
      </c>
      <c r="F40" s="210">
        <v>4440</v>
      </c>
      <c r="G40" s="210">
        <v>0</v>
      </c>
      <c r="H40" s="210">
        <v>4440</v>
      </c>
      <c r="I40" s="210">
        <v>0</v>
      </c>
      <c r="J40" s="210">
        <v>0</v>
      </c>
      <c r="K40" s="210">
        <v>0</v>
      </c>
      <c r="L40" s="210">
        <v>0</v>
      </c>
      <c r="M40" s="210">
        <v>0</v>
      </c>
      <c r="N40" s="210">
        <v>0</v>
      </c>
      <c r="O40" s="210">
        <v>0</v>
      </c>
      <c r="P40" s="210">
        <v>0</v>
      </c>
      <c r="Q40" s="210">
        <v>0</v>
      </c>
      <c r="R40" s="210">
        <v>0</v>
      </c>
      <c r="S40" s="210">
        <v>0</v>
      </c>
      <c r="T40" s="210">
        <v>0</v>
      </c>
      <c r="U40" s="210">
        <v>0</v>
      </c>
      <c r="V40" s="210">
        <v>0</v>
      </c>
      <c r="W40" s="210">
        <v>0</v>
      </c>
      <c r="X40" s="210">
        <v>0</v>
      </c>
      <c r="Y40" s="210">
        <v>0</v>
      </c>
      <c r="Z40" s="210">
        <v>0</v>
      </c>
      <c r="AA40" s="210">
        <v>0</v>
      </c>
      <c r="AB40" s="210">
        <v>0</v>
      </c>
      <c r="AC40" s="210">
        <v>0</v>
      </c>
      <c r="AD40" s="210">
        <v>0</v>
      </c>
      <c r="AE40" s="210">
        <v>0</v>
      </c>
      <c r="AF40" s="210">
        <v>0</v>
      </c>
      <c r="AG40" s="210">
        <v>0</v>
      </c>
      <c r="AH40" s="210">
        <v>0</v>
      </c>
      <c r="AI40" s="210">
        <v>0</v>
      </c>
      <c r="AJ40" s="210">
        <v>0</v>
      </c>
      <c r="AK40" s="210">
        <v>0</v>
      </c>
      <c r="AL40" s="210">
        <v>0</v>
      </c>
      <c r="AM40" s="210">
        <v>0</v>
      </c>
      <c r="AN40" s="210">
        <v>0</v>
      </c>
      <c r="AO40" s="210">
        <v>0</v>
      </c>
    </row>
    <row r="41" spans="3:41" x14ac:dyDescent="0.3">
      <c r="C41" s="210">
        <v>40</v>
      </c>
      <c r="D41" s="210">
        <v>5</v>
      </c>
      <c r="E41" s="210">
        <v>10</v>
      </c>
      <c r="F41" s="210">
        <v>6134</v>
      </c>
      <c r="G41" s="210">
        <v>0</v>
      </c>
      <c r="H41" s="210">
        <v>500</v>
      </c>
      <c r="I41" s="210">
        <v>0</v>
      </c>
      <c r="J41" s="210">
        <v>0</v>
      </c>
      <c r="K41" s="210">
        <v>5634</v>
      </c>
      <c r="L41" s="210">
        <v>0</v>
      </c>
      <c r="M41" s="210">
        <v>0</v>
      </c>
      <c r="N41" s="210">
        <v>0</v>
      </c>
      <c r="O41" s="210">
        <v>0</v>
      </c>
      <c r="P41" s="210">
        <v>0</v>
      </c>
      <c r="Q41" s="210">
        <v>0</v>
      </c>
      <c r="R41" s="210">
        <v>0</v>
      </c>
      <c r="S41" s="210">
        <v>0</v>
      </c>
      <c r="T41" s="210">
        <v>0</v>
      </c>
      <c r="U41" s="210">
        <v>0</v>
      </c>
      <c r="V41" s="210">
        <v>0</v>
      </c>
      <c r="W41" s="210">
        <v>0</v>
      </c>
      <c r="X41" s="210">
        <v>0</v>
      </c>
      <c r="Y41" s="210">
        <v>0</v>
      </c>
      <c r="Z41" s="210">
        <v>0</v>
      </c>
      <c r="AA41" s="210">
        <v>0</v>
      </c>
      <c r="AB41" s="210">
        <v>0</v>
      </c>
      <c r="AC41" s="210">
        <v>0</v>
      </c>
      <c r="AD41" s="210">
        <v>0</v>
      </c>
      <c r="AE41" s="210">
        <v>0</v>
      </c>
      <c r="AF41" s="210">
        <v>0</v>
      </c>
      <c r="AG41" s="210">
        <v>0</v>
      </c>
      <c r="AH41" s="210">
        <v>0</v>
      </c>
      <c r="AI41" s="210">
        <v>0</v>
      </c>
      <c r="AJ41" s="210">
        <v>0</v>
      </c>
      <c r="AK41" s="210">
        <v>0</v>
      </c>
      <c r="AL41" s="210">
        <v>0</v>
      </c>
      <c r="AM41" s="210">
        <v>0</v>
      </c>
      <c r="AN41" s="210">
        <v>0</v>
      </c>
      <c r="AO41" s="210">
        <v>0</v>
      </c>
    </row>
    <row r="42" spans="3:41" x14ac:dyDescent="0.3">
      <c r="C42" s="210">
        <v>40</v>
      </c>
      <c r="D42" s="210">
        <v>5</v>
      </c>
      <c r="E42" s="210">
        <v>11</v>
      </c>
      <c r="F42" s="210">
        <v>3195.2911293474012</v>
      </c>
      <c r="G42" s="210">
        <v>0</v>
      </c>
      <c r="H42" s="210">
        <v>1611.957796014068</v>
      </c>
      <c r="I42" s="210">
        <v>0</v>
      </c>
      <c r="J42" s="210">
        <v>0</v>
      </c>
      <c r="K42" s="210">
        <v>1583.3333333333333</v>
      </c>
      <c r="L42" s="210">
        <v>0</v>
      </c>
      <c r="M42" s="210">
        <v>0</v>
      </c>
      <c r="N42" s="210">
        <v>0</v>
      </c>
      <c r="O42" s="210">
        <v>0</v>
      </c>
      <c r="P42" s="210">
        <v>0</v>
      </c>
      <c r="Q42" s="210">
        <v>0</v>
      </c>
      <c r="R42" s="210">
        <v>0</v>
      </c>
      <c r="S42" s="210">
        <v>0</v>
      </c>
      <c r="T42" s="210">
        <v>0</v>
      </c>
      <c r="U42" s="210">
        <v>0</v>
      </c>
      <c r="V42" s="210">
        <v>0</v>
      </c>
      <c r="W42" s="210">
        <v>0</v>
      </c>
      <c r="X42" s="210">
        <v>0</v>
      </c>
      <c r="Y42" s="210">
        <v>0</v>
      </c>
      <c r="Z42" s="210">
        <v>0</v>
      </c>
      <c r="AA42" s="210">
        <v>0</v>
      </c>
      <c r="AB42" s="210">
        <v>0</v>
      </c>
      <c r="AC42" s="210">
        <v>0</v>
      </c>
      <c r="AD42" s="210">
        <v>0</v>
      </c>
      <c r="AE42" s="210">
        <v>0</v>
      </c>
      <c r="AF42" s="210">
        <v>0</v>
      </c>
      <c r="AG42" s="210">
        <v>0</v>
      </c>
      <c r="AH42" s="210">
        <v>0</v>
      </c>
      <c r="AI42" s="210">
        <v>0</v>
      </c>
      <c r="AJ42" s="210">
        <v>0</v>
      </c>
      <c r="AK42" s="210">
        <v>0</v>
      </c>
      <c r="AL42" s="210">
        <v>0</v>
      </c>
      <c r="AM42" s="210">
        <v>0</v>
      </c>
      <c r="AN42" s="210">
        <v>0</v>
      </c>
      <c r="AO42" s="210">
        <v>0</v>
      </c>
    </row>
    <row r="43" spans="3:41" x14ac:dyDescent="0.3">
      <c r="C43" s="210">
        <v>40</v>
      </c>
      <c r="D43" s="210">
        <v>6</v>
      </c>
      <c r="E43" s="210">
        <v>1</v>
      </c>
      <c r="F43" s="210">
        <v>31.9</v>
      </c>
      <c r="G43" s="210">
        <v>0</v>
      </c>
      <c r="H43" s="210">
        <v>4.9000000000000004</v>
      </c>
      <c r="I43" s="210">
        <v>0</v>
      </c>
      <c r="J43" s="210">
        <v>0</v>
      </c>
      <c r="K43" s="210">
        <v>0</v>
      </c>
      <c r="L43" s="210">
        <v>0</v>
      </c>
      <c r="M43" s="210">
        <v>0</v>
      </c>
      <c r="N43" s="210">
        <v>0</v>
      </c>
      <c r="O43" s="210">
        <v>19</v>
      </c>
      <c r="P43" s="210">
        <v>0</v>
      </c>
      <c r="Q43" s="210">
        <v>0</v>
      </c>
      <c r="R43" s="210">
        <v>0</v>
      </c>
      <c r="S43" s="210">
        <v>0</v>
      </c>
      <c r="T43" s="210">
        <v>0</v>
      </c>
      <c r="U43" s="210">
        <v>0</v>
      </c>
      <c r="V43" s="210">
        <v>0</v>
      </c>
      <c r="W43" s="210">
        <v>0</v>
      </c>
      <c r="X43" s="210">
        <v>0</v>
      </c>
      <c r="Y43" s="210">
        <v>0</v>
      </c>
      <c r="Z43" s="210">
        <v>0</v>
      </c>
      <c r="AA43" s="210">
        <v>0</v>
      </c>
      <c r="AB43" s="210">
        <v>0</v>
      </c>
      <c r="AC43" s="210">
        <v>0</v>
      </c>
      <c r="AD43" s="210">
        <v>0</v>
      </c>
      <c r="AE43" s="210">
        <v>0</v>
      </c>
      <c r="AF43" s="210">
        <v>0</v>
      </c>
      <c r="AG43" s="210">
        <v>0</v>
      </c>
      <c r="AH43" s="210">
        <v>0</v>
      </c>
      <c r="AI43" s="210">
        <v>3</v>
      </c>
      <c r="AJ43" s="210">
        <v>0</v>
      </c>
      <c r="AK43" s="210">
        <v>0</v>
      </c>
      <c r="AL43" s="210">
        <v>4</v>
      </c>
      <c r="AM43" s="210">
        <v>0</v>
      </c>
      <c r="AN43" s="210">
        <v>1</v>
      </c>
      <c r="AO43" s="210">
        <v>0</v>
      </c>
    </row>
    <row r="44" spans="3:41" x14ac:dyDescent="0.3">
      <c r="C44" s="210">
        <v>40</v>
      </c>
      <c r="D44" s="210">
        <v>6</v>
      </c>
      <c r="E44" s="210">
        <v>2</v>
      </c>
      <c r="F44" s="210">
        <v>4548.8</v>
      </c>
      <c r="G44" s="210">
        <v>0</v>
      </c>
      <c r="H44" s="210">
        <v>806.8</v>
      </c>
      <c r="I44" s="210">
        <v>0</v>
      </c>
      <c r="J44" s="210">
        <v>0</v>
      </c>
      <c r="K44" s="210">
        <v>0</v>
      </c>
      <c r="L44" s="210">
        <v>0</v>
      </c>
      <c r="M44" s="210">
        <v>0</v>
      </c>
      <c r="N44" s="210">
        <v>0</v>
      </c>
      <c r="O44" s="210">
        <v>2614</v>
      </c>
      <c r="P44" s="210">
        <v>0</v>
      </c>
      <c r="Q44" s="210">
        <v>0</v>
      </c>
      <c r="R44" s="210">
        <v>0</v>
      </c>
      <c r="S44" s="210">
        <v>0</v>
      </c>
      <c r="T44" s="210">
        <v>0</v>
      </c>
      <c r="U44" s="210">
        <v>0</v>
      </c>
      <c r="V44" s="210">
        <v>0</v>
      </c>
      <c r="W44" s="210">
        <v>0</v>
      </c>
      <c r="X44" s="210">
        <v>0</v>
      </c>
      <c r="Y44" s="210">
        <v>0</v>
      </c>
      <c r="Z44" s="210">
        <v>0</v>
      </c>
      <c r="AA44" s="210">
        <v>0</v>
      </c>
      <c r="AB44" s="210">
        <v>0</v>
      </c>
      <c r="AC44" s="210">
        <v>0</v>
      </c>
      <c r="AD44" s="210">
        <v>0</v>
      </c>
      <c r="AE44" s="210">
        <v>0</v>
      </c>
      <c r="AF44" s="210">
        <v>0</v>
      </c>
      <c r="AG44" s="210">
        <v>0</v>
      </c>
      <c r="AH44" s="210">
        <v>0</v>
      </c>
      <c r="AI44" s="210">
        <v>336</v>
      </c>
      <c r="AJ44" s="210">
        <v>0</v>
      </c>
      <c r="AK44" s="210">
        <v>0</v>
      </c>
      <c r="AL44" s="210">
        <v>632</v>
      </c>
      <c r="AM44" s="210">
        <v>0</v>
      </c>
      <c r="AN44" s="210">
        <v>160</v>
      </c>
      <c r="AO44" s="210">
        <v>0</v>
      </c>
    </row>
    <row r="45" spans="3:41" x14ac:dyDescent="0.3">
      <c r="C45" s="210">
        <v>40</v>
      </c>
      <c r="D45" s="210">
        <v>6</v>
      </c>
      <c r="E45" s="210">
        <v>3</v>
      </c>
      <c r="F45" s="210">
        <v>38</v>
      </c>
      <c r="G45" s="210">
        <v>0</v>
      </c>
      <c r="H45" s="210">
        <v>30</v>
      </c>
      <c r="I45" s="210">
        <v>0</v>
      </c>
      <c r="J45" s="210">
        <v>0</v>
      </c>
      <c r="K45" s="210">
        <v>0</v>
      </c>
      <c r="L45" s="210">
        <v>0</v>
      </c>
      <c r="M45" s="210">
        <v>0</v>
      </c>
      <c r="N45" s="210">
        <v>0</v>
      </c>
      <c r="O45" s="210">
        <v>8</v>
      </c>
      <c r="P45" s="210">
        <v>0</v>
      </c>
      <c r="Q45" s="210">
        <v>0</v>
      </c>
      <c r="R45" s="210">
        <v>0</v>
      </c>
      <c r="S45" s="210">
        <v>0</v>
      </c>
      <c r="T45" s="210">
        <v>0</v>
      </c>
      <c r="U45" s="210">
        <v>0</v>
      </c>
      <c r="V45" s="210">
        <v>0</v>
      </c>
      <c r="W45" s="210">
        <v>0</v>
      </c>
      <c r="X45" s="210">
        <v>0</v>
      </c>
      <c r="Y45" s="210">
        <v>0</v>
      </c>
      <c r="Z45" s="210">
        <v>0</v>
      </c>
      <c r="AA45" s="210">
        <v>0</v>
      </c>
      <c r="AB45" s="210">
        <v>0</v>
      </c>
      <c r="AC45" s="210">
        <v>0</v>
      </c>
      <c r="AD45" s="210">
        <v>0</v>
      </c>
      <c r="AE45" s="210">
        <v>0</v>
      </c>
      <c r="AF45" s="210">
        <v>0</v>
      </c>
      <c r="AG45" s="210">
        <v>0</v>
      </c>
      <c r="AH45" s="210">
        <v>0</v>
      </c>
      <c r="AI45" s="210">
        <v>0</v>
      </c>
      <c r="AJ45" s="210">
        <v>0</v>
      </c>
      <c r="AK45" s="210">
        <v>0</v>
      </c>
      <c r="AL45" s="210">
        <v>0</v>
      </c>
      <c r="AM45" s="210">
        <v>0</v>
      </c>
      <c r="AN45" s="210">
        <v>0</v>
      </c>
      <c r="AO45" s="210">
        <v>0</v>
      </c>
    </row>
    <row r="46" spans="3:41" x14ac:dyDescent="0.3">
      <c r="C46" s="210">
        <v>40</v>
      </c>
      <c r="D46" s="210">
        <v>6</v>
      </c>
      <c r="E46" s="210">
        <v>4</v>
      </c>
      <c r="F46" s="210">
        <v>156</v>
      </c>
      <c r="G46" s="210">
        <v>0</v>
      </c>
      <c r="H46" s="210">
        <v>11</v>
      </c>
      <c r="I46" s="210">
        <v>0</v>
      </c>
      <c r="J46" s="210">
        <v>0</v>
      </c>
      <c r="K46" s="210">
        <v>0</v>
      </c>
      <c r="L46" s="210">
        <v>0</v>
      </c>
      <c r="M46" s="210">
        <v>0</v>
      </c>
      <c r="N46" s="210">
        <v>0</v>
      </c>
      <c r="O46" s="210">
        <v>114</v>
      </c>
      <c r="P46" s="210">
        <v>0</v>
      </c>
      <c r="Q46" s="210">
        <v>0</v>
      </c>
      <c r="R46" s="210">
        <v>0</v>
      </c>
      <c r="S46" s="210">
        <v>0</v>
      </c>
      <c r="T46" s="210">
        <v>0</v>
      </c>
      <c r="U46" s="210">
        <v>0</v>
      </c>
      <c r="V46" s="210">
        <v>0</v>
      </c>
      <c r="W46" s="210">
        <v>0</v>
      </c>
      <c r="X46" s="210">
        <v>0</v>
      </c>
      <c r="Y46" s="210">
        <v>0</v>
      </c>
      <c r="Z46" s="210">
        <v>0</v>
      </c>
      <c r="AA46" s="210">
        <v>0</v>
      </c>
      <c r="AB46" s="210">
        <v>0</v>
      </c>
      <c r="AC46" s="210">
        <v>0</v>
      </c>
      <c r="AD46" s="210">
        <v>0</v>
      </c>
      <c r="AE46" s="210">
        <v>0</v>
      </c>
      <c r="AF46" s="210">
        <v>0</v>
      </c>
      <c r="AG46" s="210">
        <v>0</v>
      </c>
      <c r="AH46" s="210">
        <v>0</v>
      </c>
      <c r="AI46" s="210">
        <v>0</v>
      </c>
      <c r="AJ46" s="210">
        <v>0</v>
      </c>
      <c r="AK46" s="210">
        <v>0</v>
      </c>
      <c r="AL46" s="210">
        <v>31</v>
      </c>
      <c r="AM46" s="210">
        <v>0</v>
      </c>
      <c r="AN46" s="210">
        <v>0</v>
      </c>
      <c r="AO46" s="210">
        <v>0</v>
      </c>
    </row>
    <row r="47" spans="3:41" x14ac:dyDescent="0.3">
      <c r="C47" s="210">
        <v>40</v>
      </c>
      <c r="D47" s="210">
        <v>6</v>
      </c>
      <c r="E47" s="210">
        <v>6</v>
      </c>
      <c r="F47" s="210">
        <v>1034996</v>
      </c>
      <c r="G47" s="210">
        <v>0</v>
      </c>
      <c r="H47" s="210">
        <v>297488</v>
      </c>
      <c r="I47" s="210">
        <v>0</v>
      </c>
      <c r="J47" s="210">
        <v>0</v>
      </c>
      <c r="K47" s="210">
        <v>0</v>
      </c>
      <c r="L47" s="210">
        <v>0</v>
      </c>
      <c r="M47" s="210">
        <v>0</v>
      </c>
      <c r="N47" s="210">
        <v>0</v>
      </c>
      <c r="O47" s="210">
        <v>541071</v>
      </c>
      <c r="P47" s="210">
        <v>0</v>
      </c>
      <c r="Q47" s="210">
        <v>0</v>
      </c>
      <c r="R47" s="210">
        <v>0</v>
      </c>
      <c r="S47" s="210">
        <v>0</v>
      </c>
      <c r="T47" s="210">
        <v>0</v>
      </c>
      <c r="U47" s="210">
        <v>0</v>
      </c>
      <c r="V47" s="210">
        <v>0</v>
      </c>
      <c r="W47" s="210">
        <v>0</v>
      </c>
      <c r="X47" s="210">
        <v>0</v>
      </c>
      <c r="Y47" s="210">
        <v>0</v>
      </c>
      <c r="Z47" s="210">
        <v>0</v>
      </c>
      <c r="AA47" s="210">
        <v>0</v>
      </c>
      <c r="AB47" s="210">
        <v>0</v>
      </c>
      <c r="AC47" s="210">
        <v>0</v>
      </c>
      <c r="AD47" s="210">
        <v>0</v>
      </c>
      <c r="AE47" s="210">
        <v>0</v>
      </c>
      <c r="AF47" s="210">
        <v>0</v>
      </c>
      <c r="AG47" s="210">
        <v>0</v>
      </c>
      <c r="AH47" s="210">
        <v>0</v>
      </c>
      <c r="AI47" s="210">
        <v>34385</v>
      </c>
      <c r="AJ47" s="210">
        <v>0</v>
      </c>
      <c r="AK47" s="210">
        <v>0</v>
      </c>
      <c r="AL47" s="210">
        <v>144643</v>
      </c>
      <c r="AM47" s="210">
        <v>0</v>
      </c>
      <c r="AN47" s="210">
        <v>17409</v>
      </c>
      <c r="AO47" s="210">
        <v>0</v>
      </c>
    </row>
    <row r="48" spans="3:41" x14ac:dyDescent="0.3">
      <c r="C48" s="210">
        <v>40</v>
      </c>
      <c r="D48" s="210">
        <v>6</v>
      </c>
      <c r="E48" s="210">
        <v>11</v>
      </c>
      <c r="F48" s="210">
        <v>3195.2911293474012</v>
      </c>
      <c r="G48" s="210">
        <v>0</v>
      </c>
      <c r="H48" s="210">
        <v>1611.957796014068</v>
      </c>
      <c r="I48" s="210">
        <v>0</v>
      </c>
      <c r="J48" s="210">
        <v>0</v>
      </c>
      <c r="K48" s="210">
        <v>1583.3333333333333</v>
      </c>
      <c r="L48" s="210">
        <v>0</v>
      </c>
      <c r="M48" s="210">
        <v>0</v>
      </c>
      <c r="N48" s="210">
        <v>0</v>
      </c>
      <c r="O48" s="210">
        <v>0</v>
      </c>
      <c r="P48" s="210">
        <v>0</v>
      </c>
      <c r="Q48" s="210">
        <v>0</v>
      </c>
      <c r="R48" s="210">
        <v>0</v>
      </c>
      <c r="S48" s="210">
        <v>0</v>
      </c>
      <c r="T48" s="210">
        <v>0</v>
      </c>
      <c r="U48" s="210">
        <v>0</v>
      </c>
      <c r="V48" s="210">
        <v>0</v>
      </c>
      <c r="W48" s="210">
        <v>0</v>
      </c>
      <c r="X48" s="210">
        <v>0</v>
      </c>
      <c r="Y48" s="210">
        <v>0</v>
      </c>
      <c r="Z48" s="210">
        <v>0</v>
      </c>
      <c r="AA48" s="210">
        <v>0</v>
      </c>
      <c r="AB48" s="210">
        <v>0</v>
      </c>
      <c r="AC48" s="210">
        <v>0</v>
      </c>
      <c r="AD48" s="210">
        <v>0</v>
      </c>
      <c r="AE48" s="210">
        <v>0</v>
      </c>
      <c r="AF48" s="210">
        <v>0</v>
      </c>
      <c r="AG48" s="210">
        <v>0</v>
      </c>
      <c r="AH48" s="210">
        <v>0</v>
      </c>
      <c r="AI48" s="210">
        <v>0</v>
      </c>
      <c r="AJ48" s="210">
        <v>0</v>
      </c>
      <c r="AK48" s="210">
        <v>0</v>
      </c>
      <c r="AL48" s="210">
        <v>0</v>
      </c>
      <c r="AM48" s="210">
        <v>0</v>
      </c>
      <c r="AN48" s="210">
        <v>0</v>
      </c>
      <c r="AO48" s="210">
        <v>0</v>
      </c>
    </row>
    <row r="49" spans="3:41" x14ac:dyDescent="0.3">
      <c r="C49" s="210">
        <v>40</v>
      </c>
      <c r="D49" s="210">
        <v>7</v>
      </c>
      <c r="E49" s="210">
        <v>1</v>
      </c>
      <c r="F49" s="210">
        <v>30.9</v>
      </c>
      <c r="G49" s="210">
        <v>0</v>
      </c>
      <c r="H49" s="210">
        <v>4.9000000000000004</v>
      </c>
      <c r="I49" s="210">
        <v>0</v>
      </c>
      <c r="J49" s="210">
        <v>0</v>
      </c>
      <c r="K49" s="210">
        <v>0</v>
      </c>
      <c r="L49" s="210">
        <v>0</v>
      </c>
      <c r="M49" s="210">
        <v>0</v>
      </c>
      <c r="N49" s="210">
        <v>0</v>
      </c>
      <c r="O49" s="210">
        <v>18</v>
      </c>
      <c r="P49" s="210">
        <v>0</v>
      </c>
      <c r="Q49" s="210">
        <v>0</v>
      </c>
      <c r="R49" s="210">
        <v>0</v>
      </c>
      <c r="S49" s="210">
        <v>0</v>
      </c>
      <c r="T49" s="210">
        <v>0</v>
      </c>
      <c r="U49" s="210">
        <v>0</v>
      </c>
      <c r="V49" s="210">
        <v>0</v>
      </c>
      <c r="W49" s="210">
        <v>0</v>
      </c>
      <c r="X49" s="210">
        <v>0</v>
      </c>
      <c r="Y49" s="210">
        <v>0</v>
      </c>
      <c r="Z49" s="210">
        <v>0</v>
      </c>
      <c r="AA49" s="210">
        <v>0</v>
      </c>
      <c r="AB49" s="210">
        <v>0</v>
      </c>
      <c r="AC49" s="210">
        <v>0</v>
      </c>
      <c r="AD49" s="210">
        <v>0</v>
      </c>
      <c r="AE49" s="210">
        <v>0</v>
      </c>
      <c r="AF49" s="210">
        <v>0</v>
      </c>
      <c r="AG49" s="210">
        <v>0</v>
      </c>
      <c r="AH49" s="210">
        <v>0</v>
      </c>
      <c r="AI49" s="210">
        <v>3</v>
      </c>
      <c r="AJ49" s="210">
        <v>0</v>
      </c>
      <c r="AK49" s="210">
        <v>0</v>
      </c>
      <c r="AL49" s="210">
        <v>4</v>
      </c>
      <c r="AM49" s="210">
        <v>0</v>
      </c>
      <c r="AN49" s="210">
        <v>1</v>
      </c>
      <c r="AO49" s="210">
        <v>0</v>
      </c>
    </row>
    <row r="50" spans="3:41" x14ac:dyDescent="0.3">
      <c r="C50" s="210">
        <v>40</v>
      </c>
      <c r="D50" s="210">
        <v>7</v>
      </c>
      <c r="E50" s="210">
        <v>2</v>
      </c>
      <c r="F50" s="210">
        <v>4020.6</v>
      </c>
      <c r="G50" s="210">
        <v>0</v>
      </c>
      <c r="H50" s="210">
        <v>517.6</v>
      </c>
      <c r="I50" s="210">
        <v>0</v>
      </c>
      <c r="J50" s="210">
        <v>0</v>
      </c>
      <c r="K50" s="210">
        <v>0</v>
      </c>
      <c r="L50" s="210">
        <v>0</v>
      </c>
      <c r="M50" s="210">
        <v>0</v>
      </c>
      <c r="N50" s="210">
        <v>0</v>
      </c>
      <c r="O50" s="210">
        <v>2479</v>
      </c>
      <c r="P50" s="210">
        <v>0</v>
      </c>
      <c r="Q50" s="210">
        <v>0</v>
      </c>
      <c r="R50" s="210">
        <v>0</v>
      </c>
      <c r="S50" s="210">
        <v>0</v>
      </c>
      <c r="T50" s="210">
        <v>0</v>
      </c>
      <c r="U50" s="210">
        <v>0</v>
      </c>
      <c r="V50" s="210">
        <v>0</v>
      </c>
      <c r="W50" s="210">
        <v>0</v>
      </c>
      <c r="X50" s="210">
        <v>0</v>
      </c>
      <c r="Y50" s="210">
        <v>0</v>
      </c>
      <c r="Z50" s="210">
        <v>0</v>
      </c>
      <c r="AA50" s="210">
        <v>0</v>
      </c>
      <c r="AB50" s="210">
        <v>0</v>
      </c>
      <c r="AC50" s="210">
        <v>0</v>
      </c>
      <c r="AD50" s="210">
        <v>0</v>
      </c>
      <c r="AE50" s="210">
        <v>0</v>
      </c>
      <c r="AF50" s="210">
        <v>0</v>
      </c>
      <c r="AG50" s="210">
        <v>0</v>
      </c>
      <c r="AH50" s="210">
        <v>0</v>
      </c>
      <c r="AI50" s="210">
        <v>320</v>
      </c>
      <c r="AJ50" s="210">
        <v>0</v>
      </c>
      <c r="AK50" s="210">
        <v>0</v>
      </c>
      <c r="AL50" s="210">
        <v>552</v>
      </c>
      <c r="AM50" s="210">
        <v>0</v>
      </c>
      <c r="AN50" s="210">
        <v>152</v>
      </c>
      <c r="AO50" s="210">
        <v>0</v>
      </c>
    </row>
    <row r="51" spans="3:41" x14ac:dyDescent="0.3">
      <c r="C51" s="210">
        <v>40</v>
      </c>
      <c r="D51" s="210">
        <v>7</v>
      </c>
      <c r="E51" s="210">
        <v>3</v>
      </c>
      <c r="F51" s="210">
        <v>68.8</v>
      </c>
      <c r="G51" s="210">
        <v>0</v>
      </c>
      <c r="H51" s="210">
        <v>57.8</v>
      </c>
      <c r="I51" s="210">
        <v>0</v>
      </c>
      <c r="J51" s="210">
        <v>0</v>
      </c>
      <c r="K51" s="210">
        <v>0</v>
      </c>
      <c r="L51" s="210">
        <v>0</v>
      </c>
      <c r="M51" s="210">
        <v>0</v>
      </c>
      <c r="N51" s="210">
        <v>0</v>
      </c>
      <c r="O51" s="210">
        <v>11</v>
      </c>
      <c r="P51" s="210">
        <v>0</v>
      </c>
      <c r="Q51" s="210">
        <v>0</v>
      </c>
      <c r="R51" s="210">
        <v>0</v>
      </c>
      <c r="S51" s="210">
        <v>0</v>
      </c>
      <c r="T51" s="210">
        <v>0</v>
      </c>
      <c r="U51" s="210">
        <v>0</v>
      </c>
      <c r="V51" s="210">
        <v>0</v>
      </c>
      <c r="W51" s="210">
        <v>0</v>
      </c>
      <c r="X51" s="210">
        <v>0</v>
      </c>
      <c r="Y51" s="210">
        <v>0</v>
      </c>
      <c r="Z51" s="210">
        <v>0</v>
      </c>
      <c r="AA51" s="210">
        <v>0</v>
      </c>
      <c r="AB51" s="210">
        <v>0</v>
      </c>
      <c r="AC51" s="210">
        <v>0</v>
      </c>
      <c r="AD51" s="210">
        <v>0</v>
      </c>
      <c r="AE51" s="210">
        <v>0</v>
      </c>
      <c r="AF51" s="210">
        <v>0</v>
      </c>
      <c r="AG51" s="210">
        <v>0</v>
      </c>
      <c r="AH51" s="210">
        <v>0</v>
      </c>
      <c r="AI51" s="210">
        <v>0</v>
      </c>
      <c r="AJ51" s="210">
        <v>0</v>
      </c>
      <c r="AK51" s="210">
        <v>0</v>
      </c>
      <c r="AL51" s="210">
        <v>0</v>
      </c>
      <c r="AM51" s="210">
        <v>0</v>
      </c>
      <c r="AN51" s="210">
        <v>0</v>
      </c>
      <c r="AO51" s="210">
        <v>0</v>
      </c>
    </row>
    <row r="52" spans="3:41" x14ac:dyDescent="0.3">
      <c r="C52" s="210">
        <v>40</v>
      </c>
      <c r="D52" s="210">
        <v>7</v>
      </c>
      <c r="E52" s="210">
        <v>4</v>
      </c>
      <c r="F52" s="210">
        <v>145</v>
      </c>
      <c r="G52" s="210">
        <v>0</v>
      </c>
      <c r="H52" s="210">
        <v>1</v>
      </c>
      <c r="I52" s="210">
        <v>0</v>
      </c>
      <c r="J52" s="210">
        <v>0</v>
      </c>
      <c r="K52" s="210">
        <v>0</v>
      </c>
      <c r="L52" s="210">
        <v>0</v>
      </c>
      <c r="M52" s="210">
        <v>0</v>
      </c>
      <c r="N52" s="210">
        <v>0</v>
      </c>
      <c r="O52" s="210">
        <v>111</v>
      </c>
      <c r="P52" s="210">
        <v>0</v>
      </c>
      <c r="Q52" s="210">
        <v>0</v>
      </c>
      <c r="R52" s="210">
        <v>0</v>
      </c>
      <c r="S52" s="210">
        <v>0</v>
      </c>
      <c r="T52" s="210">
        <v>0</v>
      </c>
      <c r="U52" s="210">
        <v>0</v>
      </c>
      <c r="V52" s="210">
        <v>0</v>
      </c>
      <c r="W52" s="210">
        <v>0</v>
      </c>
      <c r="X52" s="210">
        <v>0</v>
      </c>
      <c r="Y52" s="210">
        <v>0</v>
      </c>
      <c r="Z52" s="210">
        <v>0</v>
      </c>
      <c r="AA52" s="210">
        <v>0</v>
      </c>
      <c r="AB52" s="210">
        <v>0</v>
      </c>
      <c r="AC52" s="210">
        <v>0</v>
      </c>
      <c r="AD52" s="210">
        <v>0</v>
      </c>
      <c r="AE52" s="210">
        <v>0</v>
      </c>
      <c r="AF52" s="210">
        <v>0</v>
      </c>
      <c r="AG52" s="210">
        <v>0</v>
      </c>
      <c r="AH52" s="210">
        <v>0</v>
      </c>
      <c r="AI52" s="210">
        <v>0</v>
      </c>
      <c r="AJ52" s="210">
        <v>0</v>
      </c>
      <c r="AK52" s="210">
        <v>0</v>
      </c>
      <c r="AL52" s="210">
        <v>33</v>
      </c>
      <c r="AM52" s="210">
        <v>0</v>
      </c>
      <c r="AN52" s="210">
        <v>0</v>
      </c>
      <c r="AO52" s="210">
        <v>0</v>
      </c>
    </row>
    <row r="53" spans="3:41" x14ac:dyDescent="0.3">
      <c r="C53" s="210">
        <v>40</v>
      </c>
      <c r="D53" s="210">
        <v>7</v>
      </c>
      <c r="E53" s="210">
        <v>6</v>
      </c>
      <c r="F53" s="210">
        <v>1623566</v>
      </c>
      <c r="G53" s="210">
        <v>0</v>
      </c>
      <c r="H53" s="210">
        <v>577305</v>
      </c>
      <c r="I53" s="210">
        <v>0</v>
      </c>
      <c r="J53" s="210">
        <v>0</v>
      </c>
      <c r="K53" s="210">
        <v>0</v>
      </c>
      <c r="L53" s="210">
        <v>0</v>
      </c>
      <c r="M53" s="210">
        <v>0</v>
      </c>
      <c r="N53" s="210">
        <v>0</v>
      </c>
      <c r="O53" s="210">
        <v>751242</v>
      </c>
      <c r="P53" s="210">
        <v>0</v>
      </c>
      <c r="Q53" s="210">
        <v>0</v>
      </c>
      <c r="R53" s="210">
        <v>0</v>
      </c>
      <c r="S53" s="210">
        <v>0</v>
      </c>
      <c r="T53" s="210">
        <v>0</v>
      </c>
      <c r="U53" s="210">
        <v>0</v>
      </c>
      <c r="V53" s="210">
        <v>0</v>
      </c>
      <c r="W53" s="210">
        <v>0</v>
      </c>
      <c r="X53" s="210">
        <v>0</v>
      </c>
      <c r="Y53" s="210">
        <v>0</v>
      </c>
      <c r="Z53" s="210">
        <v>0</v>
      </c>
      <c r="AA53" s="210">
        <v>0</v>
      </c>
      <c r="AB53" s="210">
        <v>0</v>
      </c>
      <c r="AC53" s="210">
        <v>0</v>
      </c>
      <c r="AD53" s="210">
        <v>0</v>
      </c>
      <c r="AE53" s="210">
        <v>0</v>
      </c>
      <c r="AF53" s="210">
        <v>0</v>
      </c>
      <c r="AG53" s="210">
        <v>0</v>
      </c>
      <c r="AH53" s="210">
        <v>0</v>
      </c>
      <c r="AI53" s="210">
        <v>59481</v>
      </c>
      <c r="AJ53" s="210">
        <v>0</v>
      </c>
      <c r="AK53" s="210">
        <v>0</v>
      </c>
      <c r="AL53" s="210">
        <v>210324</v>
      </c>
      <c r="AM53" s="210">
        <v>0</v>
      </c>
      <c r="AN53" s="210">
        <v>25214</v>
      </c>
      <c r="AO53" s="210">
        <v>0</v>
      </c>
    </row>
    <row r="54" spans="3:41" x14ac:dyDescent="0.3">
      <c r="C54" s="210">
        <v>40</v>
      </c>
      <c r="D54" s="210">
        <v>7</v>
      </c>
      <c r="E54" s="210">
        <v>9</v>
      </c>
      <c r="F54" s="210">
        <v>569129</v>
      </c>
      <c r="G54" s="210">
        <v>0</v>
      </c>
      <c r="H54" s="210">
        <v>259390</v>
      </c>
      <c r="I54" s="210">
        <v>0</v>
      </c>
      <c r="J54" s="210">
        <v>0</v>
      </c>
      <c r="K54" s="210">
        <v>0</v>
      </c>
      <c r="L54" s="210">
        <v>0</v>
      </c>
      <c r="M54" s="210">
        <v>0</v>
      </c>
      <c r="N54" s="210">
        <v>0</v>
      </c>
      <c r="O54" s="210">
        <v>222253</v>
      </c>
      <c r="P54" s="210">
        <v>0</v>
      </c>
      <c r="Q54" s="210">
        <v>0</v>
      </c>
      <c r="R54" s="210">
        <v>0</v>
      </c>
      <c r="S54" s="210">
        <v>0</v>
      </c>
      <c r="T54" s="210">
        <v>0</v>
      </c>
      <c r="U54" s="210">
        <v>0</v>
      </c>
      <c r="V54" s="210">
        <v>0</v>
      </c>
      <c r="W54" s="210">
        <v>0</v>
      </c>
      <c r="X54" s="210">
        <v>0</v>
      </c>
      <c r="Y54" s="210">
        <v>0</v>
      </c>
      <c r="Z54" s="210">
        <v>0</v>
      </c>
      <c r="AA54" s="210">
        <v>0</v>
      </c>
      <c r="AB54" s="210">
        <v>0</v>
      </c>
      <c r="AC54" s="210">
        <v>0</v>
      </c>
      <c r="AD54" s="210">
        <v>0</v>
      </c>
      <c r="AE54" s="210">
        <v>0</v>
      </c>
      <c r="AF54" s="210">
        <v>0</v>
      </c>
      <c r="AG54" s="210">
        <v>0</v>
      </c>
      <c r="AH54" s="210">
        <v>0</v>
      </c>
      <c r="AI54" s="210">
        <v>25068</v>
      </c>
      <c r="AJ54" s="210">
        <v>0</v>
      </c>
      <c r="AK54" s="210">
        <v>0</v>
      </c>
      <c r="AL54" s="210">
        <v>54638</v>
      </c>
      <c r="AM54" s="210">
        <v>0</v>
      </c>
      <c r="AN54" s="210">
        <v>7780</v>
      </c>
      <c r="AO54" s="210">
        <v>0</v>
      </c>
    </row>
    <row r="55" spans="3:41" x14ac:dyDescent="0.3">
      <c r="C55" s="210">
        <v>40</v>
      </c>
      <c r="D55" s="210">
        <v>7</v>
      </c>
      <c r="E55" s="210">
        <v>11</v>
      </c>
      <c r="F55" s="210">
        <v>3195.2911293474012</v>
      </c>
      <c r="G55" s="210">
        <v>0</v>
      </c>
      <c r="H55" s="210">
        <v>1611.957796014068</v>
      </c>
      <c r="I55" s="210">
        <v>0</v>
      </c>
      <c r="J55" s="210">
        <v>0</v>
      </c>
      <c r="K55" s="210">
        <v>1583.3333333333333</v>
      </c>
      <c r="L55" s="210">
        <v>0</v>
      </c>
      <c r="M55" s="210">
        <v>0</v>
      </c>
      <c r="N55" s="210">
        <v>0</v>
      </c>
      <c r="O55" s="210">
        <v>0</v>
      </c>
      <c r="P55" s="210">
        <v>0</v>
      </c>
      <c r="Q55" s="210">
        <v>0</v>
      </c>
      <c r="R55" s="210">
        <v>0</v>
      </c>
      <c r="S55" s="210">
        <v>0</v>
      </c>
      <c r="T55" s="210">
        <v>0</v>
      </c>
      <c r="U55" s="210">
        <v>0</v>
      </c>
      <c r="V55" s="210">
        <v>0</v>
      </c>
      <c r="W55" s="210">
        <v>0</v>
      </c>
      <c r="X55" s="210">
        <v>0</v>
      </c>
      <c r="Y55" s="210">
        <v>0</v>
      </c>
      <c r="Z55" s="210">
        <v>0</v>
      </c>
      <c r="AA55" s="210">
        <v>0</v>
      </c>
      <c r="AB55" s="210">
        <v>0</v>
      </c>
      <c r="AC55" s="210">
        <v>0</v>
      </c>
      <c r="AD55" s="210">
        <v>0</v>
      </c>
      <c r="AE55" s="210">
        <v>0</v>
      </c>
      <c r="AF55" s="210">
        <v>0</v>
      </c>
      <c r="AG55" s="210">
        <v>0</v>
      </c>
      <c r="AH55" s="210">
        <v>0</v>
      </c>
      <c r="AI55" s="210">
        <v>0</v>
      </c>
      <c r="AJ55" s="210">
        <v>0</v>
      </c>
      <c r="AK55" s="210">
        <v>0</v>
      </c>
      <c r="AL55" s="210">
        <v>0</v>
      </c>
      <c r="AM55" s="210">
        <v>0</v>
      </c>
      <c r="AN55" s="210">
        <v>0</v>
      </c>
      <c r="AO55" s="210">
        <v>0</v>
      </c>
    </row>
    <row r="56" spans="3:41" x14ac:dyDescent="0.3">
      <c r="C56" s="210">
        <v>40</v>
      </c>
      <c r="D56" s="210">
        <v>8</v>
      </c>
      <c r="E56" s="210">
        <v>1</v>
      </c>
      <c r="F56" s="210">
        <v>31.9</v>
      </c>
      <c r="G56" s="210">
        <v>0</v>
      </c>
      <c r="H56" s="210">
        <v>4.9000000000000004</v>
      </c>
      <c r="I56" s="210">
        <v>0</v>
      </c>
      <c r="J56" s="210">
        <v>0</v>
      </c>
      <c r="K56" s="210">
        <v>0</v>
      </c>
      <c r="L56" s="210">
        <v>0</v>
      </c>
      <c r="M56" s="210">
        <v>0</v>
      </c>
      <c r="N56" s="210">
        <v>0</v>
      </c>
      <c r="O56" s="210">
        <v>19</v>
      </c>
      <c r="P56" s="210">
        <v>0</v>
      </c>
      <c r="Q56" s="210">
        <v>0</v>
      </c>
      <c r="R56" s="210">
        <v>0</v>
      </c>
      <c r="S56" s="210">
        <v>0</v>
      </c>
      <c r="T56" s="210">
        <v>0</v>
      </c>
      <c r="U56" s="210">
        <v>0</v>
      </c>
      <c r="V56" s="210">
        <v>0</v>
      </c>
      <c r="W56" s="210">
        <v>0</v>
      </c>
      <c r="X56" s="210">
        <v>0</v>
      </c>
      <c r="Y56" s="210">
        <v>0</v>
      </c>
      <c r="Z56" s="210">
        <v>0</v>
      </c>
      <c r="AA56" s="210">
        <v>0</v>
      </c>
      <c r="AB56" s="210">
        <v>0</v>
      </c>
      <c r="AC56" s="210">
        <v>0</v>
      </c>
      <c r="AD56" s="210">
        <v>0</v>
      </c>
      <c r="AE56" s="210">
        <v>0</v>
      </c>
      <c r="AF56" s="210">
        <v>0</v>
      </c>
      <c r="AG56" s="210">
        <v>0</v>
      </c>
      <c r="AH56" s="210">
        <v>0</v>
      </c>
      <c r="AI56" s="210">
        <v>3</v>
      </c>
      <c r="AJ56" s="210">
        <v>0</v>
      </c>
      <c r="AK56" s="210">
        <v>0</v>
      </c>
      <c r="AL56" s="210">
        <v>4</v>
      </c>
      <c r="AM56" s="210">
        <v>0</v>
      </c>
      <c r="AN56" s="210">
        <v>1</v>
      </c>
      <c r="AO56" s="210">
        <v>0</v>
      </c>
    </row>
    <row r="57" spans="3:41" x14ac:dyDescent="0.3">
      <c r="C57" s="210">
        <v>40</v>
      </c>
      <c r="D57" s="210">
        <v>8</v>
      </c>
      <c r="E57" s="210">
        <v>2</v>
      </c>
      <c r="F57" s="210">
        <v>3302.2</v>
      </c>
      <c r="G57" s="210">
        <v>0</v>
      </c>
      <c r="H57" s="210">
        <v>529.20000000000005</v>
      </c>
      <c r="I57" s="210">
        <v>0</v>
      </c>
      <c r="J57" s="210">
        <v>0</v>
      </c>
      <c r="K57" s="210">
        <v>0</v>
      </c>
      <c r="L57" s="210">
        <v>0</v>
      </c>
      <c r="M57" s="210">
        <v>0</v>
      </c>
      <c r="N57" s="210">
        <v>0</v>
      </c>
      <c r="O57" s="210">
        <v>1949</v>
      </c>
      <c r="P57" s="210">
        <v>0</v>
      </c>
      <c r="Q57" s="210">
        <v>0</v>
      </c>
      <c r="R57" s="210">
        <v>0</v>
      </c>
      <c r="S57" s="210">
        <v>0</v>
      </c>
      <c r="T57" s="210">
        <v>0</v>
      </c>
      <c r="U57" s="210">
        <v>0</v>
      </c>
      <c r="V57" s="210">
        <v>0</v>
      </c>
      <c r="W57" s="210">
        <v>0</v>
      </c>
      <c r="X57" s="210">
        <v>0</v>
      </c>
      <c r="Y57" s="210">
        <v>0</v>
      </c>
      <c r="Z57" s="210">
        <v>0</v>
      </c>
      <c r="AA57" s="210">
        <v>0</v>
      </c>
      <c r="AB57" s="210">
        <v>0</v>
      </c>
      <c r="AC57" s="210">
        <v>0</v>
      </c>
      <c r="AD57" s="210">
        <v>0</v>
      </c>
      <c r="AE57" s="210">
        <v>0</v>
      </c>
      <c r="AF57" s="210">
        <v>0</v>
      </c>
      <c r="AG57" s="210">
        <v>0</v>
      </c>
      <c r="AH57" s="210">
        <v>0</v>
      </c>
      <c r="AI57" s="210">
        <v>216</v>
      </c>
      <c r="AJ57" s="210">
        <v>0</v>
      </c>
      <c r="AK57" s="210">
        <v>0</v>
      </c>
      <c r="AL57" s="210">
        <v>448</v>
      </c>
      <c r="AM57" s="210">
        <v>0</v>
      </c>
      <c r="AN57" s="210">
        <v>160</v>
      </c>
      <c r="AO57" s="210">
        <v>0</v>
      </c>
    </row>
    <row r="58" spans="3:41" x14ac:dyDescent="0.3">
      <c r="C58" s="210">
        <v>40</v>
      </c>
      <c r="D58" s="210">
        <v>8</v>
      </c>
      <c r="E58" s="210">
        <v>3</v>
      </c>
      <c r="F58" s="210">
        <v>43.6</v>
      </c>
      <c r="G58" s="210">
        <v>0</v>
      </c>
      <c r="H58" s="210">
        <v>32.6</v>
      </c>
      <c r="I58" s="210">
        <v>0</v>
      </c>
      <c r="J58" s="210">
        <v>0</v>
      </c>
      <c r="K58" s="210">
        <v>0</v>
      </c>
      <c r="L58" s="210">
        <v>0</v>
      </c>
      <c r="M58" s="210">
        <v>0</v>
      </c>
      <c r="N58" s="210">
        <v>0</v>
      </c>
      <c r="O58" s="210">
        <v>11</v>
      </c>
      <c r="P58" s="210">
        <v>0</v>
      </c>
      <c r="Q58" s="210">
        <v>0</v>
      </c>
      <c r="R58" s="210">
        <v>0</v>
      </c>
      <c r="S58" s="210">
        <v>0</v>
      </c>
      <c r="T58" s="210">
        <v>0</v>
      </c>
      <c r="U58" s="210">
        <v>0</v>
      </c>
      <c r="V58" s="210">
        <v>0</v>
      </c>
      <c r="W58" s="210">
        <v>0</v>
      </c>
      <c r="X58" s="210">
        <v>0</v>
      </c>
      <c r="Y58" s="210">
        <v>0</v>
      </c>
      <c r="Z58" s="210">
        <v>0</v>
      </c>
      <c r="AA58" s="210">
        <v>0</v>
      </c>
      <c r="AB58" s="210">
        <v>0</v>
      </c>
      <c r="AC58" s="210">
        <v>0</v>
      </c>
      <c r="AD58" s="210">
        <v>0</v>
      </c>
      <c r="AE58" s="210">
        <v>0</v>
      </c>
      <c r="AF58" s="210">
        <v>0</v>
      </c>
      <c r="AG58" s="210">
        <v>0</v>
      </c>
      <c r="AH58" s="210">
        <v>0</v>
      </c>
      <c r="AI58" s="210">
        <v>0</v>
      </c>
      <c r="AJ58" s="210">
        <v>0</v>
      </c>
      <c r="AK58" s="210">
        <v>0</v>
      </c>
      <c r="AL58" s="210">
        <v>0</v>
      </c>
      <c r="AM58" s="210">
        <v>0</v>
      </c>
      <c r="AN58" s="210">
        <v>0</v>
      </c>
      <c r="AO58" s="210">
        <v>0</v>
      </c>
    </row>
    <row r="59" spans="3:41" x14ac:dyDescent="0.3">
      <c r="C59" s="210">
        <v>40</v>
      </c>
      <c r="D59" s="210">
        <v>8</v>
      </c>
      <c r="E59" s="210">
        <v>4</v>
      </c>
      <c r="F59" s="210">
        <v>199.2</v>
      </c>
      <c r="G59" s="210">
        <v>0</v>
      </c>
      <c r="H59" s="210">
        <v>3.2</v>
      </c>
      <c r="I59" s="210">
        <v>0</v>
      </c>
      <c r="J59" s="210">
        <v>0</v>
      </c>
      <c r="K59" s="210">
        <v>0</v>
      </c>
      <c r="L59" s="210">
        <v>0</v>
      </c>
      <c r="M59" s="210">
        <v>0</v>
      </c>
      <c r="N59" s="210">
        <v>0</v>
      </c>
      <c r="O59" s="210">
        <v>139</v>
      </c>
      <c r="P59" s="210">
        <v>0</v>
      </c>
      <c r="Q59" s="210">
        <v>0</v>
      </c>
      <c r="R59" s="210">
        <v>0</v>
      </c>
      <c r="S59" s="210">
        <v>0</v>
      </c>
      <c r="T59" s="210">
        <v>0</v>
      </c>
      <c r="U59" s="210">
        <v>0</v>
      </c>
      <c r="V59" s="210">
        <v>0</v>
      </c>
      <c r="W59" s="210">
        <v>0</v>
      </c>
      <c r="X59" s="210">
        <v>0</v>
      </c>
      <c r="Y59" s="210">
        <v>0</v>
      </c>
      <c r="Z59" s="210">
        <v>0</v>
      </c>
      <c r="AA59" s="210">
        <v>0</v>
      </c>
      <c r="AB59" s="210">
        <v>0</v>
      </c>
      <c r="AC59" s="210">
        <v>0</v>
      </c>
      <c r="AD59" s="210">
        <v>0</v>
      </c>
      <c r="AE59" s="210">
        <v>0</v>
      </c>
      <c r="AF59" s="210">
        <v>0</v>
      </c>
      <c r="AG59" s="210">
        <v>0</v>
      </c>
      <c r="AH59" s="210">
        <v>0</v>
      </c>
      <c r="AI59" s="210">
        <v>0</v>
      </c>
      <c r="AJ59" s="210">
        <v>0</v>
      </c>
      <c r="AK59" s="210">
        <v>0</v>
      </c>
      <c r="AL59" s="210">
        <v>57</v>
      </c>
      <c r="AM59" s="210">
        <v>0</v>
      </c>
      <c r="AN59" s="210">
        <v>0</v>
      </c>
      <c r="AO59" s="210">
        <v>0</v>
      </c>
    </row>
    <row r="60" spans="3:41" x14ac:dyDescent="0.3">
      <c r="C60" s="210">
        <v>40</v>
      </c>
      <c r="D60" s="210">
        <v>8</v>
      </c>
      <c r="E60" s="210">
        <v>6</v>
      </c>
      <c r="F60" s="210">
        <v>1047992</v>
      </c>
      <c r="G60" s="210">
        <v>0</v>
      </c>
      <c r="H60" s="210">
        <v>288685</v>
      </c>
      <c r="I60" s="210">
        <v>0</v>
      </c>
      <c r="J60" s="210">
        <v>0</v>
      </c>
      <c r="K60" s="210">
        <v>0</v>
      </c>
      <c r="L60" s="210">
        <v>0</v>
      </c>
      <c r="M60" s="210">
        <v>0</v>
      </c>
      <c r="N60" s="210">
        <v>0</v>
      </c>
      <c r="O60" s="210">
        <v>537429</v>
      </c>
      <c r="P60" s="210">
        <v>0</v>
      </c>
      <c r="Q60" s="210">
        <v>0</v>
      </c>
      <c r="R60" s="210">
        <v>0</v>
      </c>
      <c r="S60" s="210">
        <v>0</v>
      </c>
      <c r="T60" s="210">
        <v>0</v>
      </c>
      <c r="U60" s="210">
        <v>0</v>
      </c>
      <c r="V60" s="210">
        <v>0</v>
      </c>
      <c r="W60" s="210">
        <v>0</v>
      </c>
      <c r="X60" s="210">
        <v>0</v>
      </c>
      <c r="Y60" s="210">
        <v>0</v>
      </c>
      <c r="Z60" s="210">
        <v>0</v>
      </c>
      <c r="AA60" s="210">
        <v>0</v>
      </c>
      <c r="AB60" s="210">
        <v>0</v>
      </c>
      <c r="AC60" s="210">
        <v>0</v>
      </c>
      <c r="AD60" s="210">
        <v>0</v>
      </c>
      <c r="AE60" s="210">
        <v>0</v>
      </c>
      <c r="AF60" s="210">
        <v>0</v>
      </c>
      <c r="AG60" s="210">
        <v>0</v>
      </c>
      <c r="AH60" s="210">
        <v>0</v>
      </c>
      <c r="AI60" s="210">
        <v>43754</v>
      </c>
      <c r="AJ60" s="210">
        <v>0</v>
      </c>
      <c r="AK60" s="210">
        <v>0</v>
      </c>
      <c r="AL60" s="210">
        <v>160899</v>
      </c>
      <c r="AM60" s="210">
        <v>0</v>
      </c>
      <c r="AN60" s="210">
        <v>17225</v>
      </c>
      <c r="AO60" s="210">
        <v>0</v>
      </c>
    </row>
    <row r="61" spans="3:41" x14ac:dyDescent="0.3">
      <c r="C61" s="210">
        <v>40</v>
      </c>
      <c r="D61" s="210">
        <v>8</v>
      </c>
      <c r="E61" s="210">
        <v>9</v>
      </c>
      <c r="F61" s="210">
        <v>12000</v>
      </c>
      <c r="G61" s="210">
        <v>0</v>
      </c>
      <c r="H61" s="210">
        <v>0</v>
      </c>
      <c r="I61" s="210">
        <v>0</v>
      </c>
      <c r="J61" s="210">
        <v>0</v>
      </c>
      <c r="K61" s="210">
        <v>0</v>
      </c>
      <c r="L61" s="210">
        <v>0</v>
      </c>
      <c r="M61" s="210">
        <v>0</v>
      </c>
      <c r="N61" s="210">
        <v>0</v>
      </c>
      <c r="O61" s="210">
        <v>2000</v>
      </c>
      <c r="P61" s="210">
        <v>0</v>
      </c>
      <c r="Q61" s="210">
        <v>0</v>
      </c>
      <c r="R61" s="210">
        <v>0</v>
      </c>
      <c r="S61" s="210">
        <v>0</v>
      </c>
      <c r="T61" s="210">
        <v>0</v>
      </c>
      <c r="U61" s="210">
        <v>0</v>
      </c>
      <c r="V61" s="210">
        <v>0</v>
      </c>
      <c r="W61" s="210">
        <v>0</v>
      </c>
      <c r="X61" s="210">
        <v>0</v>
      </c>
      <c r="Y61" s="210">
        <v>0</v>
      </c>
      <c r="Z61" s="210">
        <v>0</v>
      </c>
      <c r="AA61" s="210">
        <v>0</v>
      </c>
      <c r="AB61" s="210">
        <v>0</v>
      </c>
      <c r="AC61" s="210">
        <v>0</v>
      </c>
      <c r="AD61" s="210">
        <v>0</v>
      </c>
      <c r="AE61" s="210">
        <v>0</v>
      </c>
      <c r="AF61" s="210">
        <v>0</v>
      </c>
      <c r="AG61" s="210">
        <v>0</v>
      </c>
      <c r="AH61" s="210">
        <v>0</v>
      </c>
      <c r="AI61" s="210">
        <v>10000</v>
      </c>
      <c r="AJ61" s="210">
        <v>0</v>
      </c>
      <c r="AK61" s="210">
        <v>0</v>
      </c>
      <c r="AL61" s="210">
        <v>0</v>
      </c>
      <c r="AM61" s="210">
        <v>0</v>
      </c>
      <c r="AN61" s="210">
        <v>0</v>
      </c>
      <c r="AO61" s="210">
        <v>0</v>
      </c>
    </row>
    <row r="62" spans="3:41" x14ac:dyDescent="0.3">
      <c r="C62" s="210">
        <v>40</v>
      </c>
      <c r="D62" s="210">
        <v>8</v>
      </c>
      <c r="E62" s="210">
        <v>11</v>
      </c>
      <c r="F62" s="210">
        <v>3195.2911293474012</v>
      </c>
      <c r="G62" s="210">
        <v>0</v>
      </c>
      <c r="H62" s="210">
        <v>1611.957796014068</v>
      </c>
      <c r="I62" s="210">
        <v>0</v>
      </c>
      <c r="J62" s="210">
        <v>0</v>
      </c>
      <c r="K62" s="210">
        <v>1583.3333333333333</v>
      </c>
      <c r="L62" s="210">
        <v>0</v>
      </c>
      <c r="M62" s="210">
        <v>0</v>
      </c>
      <c r="N62" s="210">
        <v>0</v>
      </c>
      <c r="O62" s="210">
        <v>0</v>
      </c>
      <c r="P62" s="210">
        <v>0</v>
      </c>
      <c r="Q62" s="210">
        <v>0</v>
      </c>
      <c r="R62" s="210">
        <v>0</v>
      </c>
      <c r="S62" s="210">
        <v>0</v>
      </c>
      <c r="T62" s="210">
        <v>0</v>
      </c>
      <c r="U62" s="210">
        <v>0</v>
      </c>
      <c r="V62" s="210">
        <v>0</v>
      </c>
      <c r="W62" s="210">
        <v>0</v>
      </c>
      <c r="X62" s="210">
        <v>0</v>
      </c>
      <c r="Y62" s="210">
        <v>0</v>
      </c>
      <c r="Z62" s="210">
        <v>0</v>
      </c>
      <c r="AA62" s="210">
        <v>0</v>
      </c>
      <c r="AB62" s="210">
        <v>0</v>
      </c>
      <c r="AC62" s="210">
        <v>0</v>
      </c>
      <c r="AD62" s="210">
        <v>0</v>
      </c>
      <c r="AE62" s="210">
        <v>0</v>
      </c>
      <c r="AF62" s="210">
        <v>0</v>
      </c>
      <c r="AG62" s="210">
        <v>0</v>
      </c>
      <c r="AH62" s="210">
        <v>0</v>
      </c>
      <c r="AI62" s="210">
        <v>0</v>
      </c>
      <c r="AJ62" s="210">
        <v>0</v>
      </c>
      <c r="AK62" s="210">
        <v>0</v>
      </c>
      <c r="AL62" s="210">
        <v>0</v>
      </c>
      <c r="AM62" s="210">
        <v>0</v>
      </c>
      <c r="AN62" s="210">
        <v>0</v>
      </c>
      <c r="AO62" s="210">
        <v>0</v>
      </c>
    </row>
    <row r="63" spans="3:41" x14ac:dyDescent="0.3">
      <c r="C63" s="210">
        <v>40</v>
      </c>
      <c r="D63" s="210">
        <v>9</v>
      </c>
      <c r="E63" s="210">
        <v>1</v>
      </c>
      <c r="F63" s="210">
        <v>32.35</v>
      </c>
      <c r="G63" s="210">
        <v>0</v>
      </c>
      <c r="H63" s="210">
        <v>4.75</v>
      </c>
      <c r="I63" s="210">
        <v>0</v>
      </c>
      <c r="J63" s="210">
        <v>0</v>
      </c>
      <c r="K63" s="210">
        <v>0</v>
      </c>
      <c r="L63" s="210">
        <v>0</v>
      </c>
      <c r="M63" s="210">
        <v>0</v>
      </c>
      <c r="N63" s="210">
        <v>0</v>
      </c>
      <c r="O63" s="210">
        <v>19</v>
      </c>
      <c r="P63" s="210">
        <v>0</v>
      </c>
      <c r="Q63" s="210">
        <v>0</v>
      </c>
      <c r="R63" s="210">
        <v>0</v>
      </c>
      <c r="S63" s="210">
        <v>0</v>
      </c>
      <c r="T63" s="210">
        <v>0</v>
      </c>
      <c r="U63" s="210">
        <v>0</v>
      </c>
      <c r="V63" s="210">
        <v>0</v>
      </c>
      <c r="W63" s="210">
        <v>0</v>
      </c>
      <c r="X63" s="210">
        <v>0</v>
      </c>
      <c r="Y63" s="210">
        <v>0</v>
      </c>
      <c r="Z63" s="210">
        <v>0</v>
      </c>
      <c r="AA63" s="210">
        <v>0</v>
      </c>
      <c r="AB63" s="210">
        <v>0</v>
      </c>
      <c r="AC63" s="210">
        <v>0</v>
      </c>
      <c r="AD63" s="210">
        <v>0</v>
      </c>
      <c r="AE63" s="210">
        <v>0</v>
      </c>
      <c r="AF63" s="210">
        <v>0</v>
      </c>
      <c r="AG63" s="210">
        <v>0</v>
      </c>
      <c r="AH63" s="210">
        <v>0</v>
      </c>
      <c r="AI63" s="210">
        <v>3</v>
      </c>
      <c r="AJ63" s="210">
        <v>0</v>
      </c>
      <c r="AK63" s="210">
        <v>0</v>
      </c>
      <c r="AL63" s="210">
        <v>4.5999999999999996</v>
      </c>
      <c r="AM63" s="210">
        <v>0</v>
      </c>
      <c r="AN63" s="210">
        <v>1</v>
      </c>
      <c r="AO63" s="210">
        <v>0</v>
      </c>
    </row>
    <row r="64" spans="3:41" x14ac:dyDescent="0.3">
      <c r="C64" s="210">
        <v>40</v>
      </c>
      <c r="D64" s="210">
        <v>9</v>
      </c>
      <c r="E64" s="210">
        <v>2</v>
      </c>
      <c r="F64" s="210">
        <v>4985.3999999999996</v>
      </c>
      <c r="G64" s="210">
        <v>0</v>
      </c>
      <c r="H64" s="210">
        <v>750.4</v>
      </c>
      <c r="I64" s="210">
        <v>0</v>
      </c>
      <c r="J64" s="210">
        <v>0</v>
      </c>
      <c r="K64" s="210">
        <v>0</v>
      </c>
      <c r="L64" s="210">
        <v>0</v>
      </c>
      <c r="M64" s="210">
        <v>0</v>
      </c>
      <c r="N64" s="210">
        <v>0</v>
      </c>
      <c r="O64" s="210">
        <v>3121</v>
      </c>
      <c r="P64" s="210">
        <v>0</v>
      </c>
      <c r="Q64" s="210">
        <v>0</v>
      </c>
      <c r="R64" s="210">
        <v>0</v>
      </c>
      <c r="S64" s="210">
        <v>0</v>
      </c>
      <c r="T64" s="210">
        <v>0</v>
      </c>
      <c r="U64" s="210">
        <v>0</v>
      </c>
      <c r="V64" s="210">
        <v>0</v>
      </c>
      <c r="W64" s="210">
        <v>0</v>
      </c>
      <c r="X64" s="210">
        <v>0</v>
      </c>
      <c r="Y64" s="210">
        <v>0</v>
      </c>
      <c r="Z64" s="210">
        <v>0</v>
      </c>
      <c r="AA64" s="210">
        <v>0</v>
      </c>
      <c r="AB64" s="210">
        <v>0</v>
      </c>
      <c r="AC64" s="210">
        <v>0</v>
      </c>
      <c r="AD64" s="210">
        <v>0</v>
      </c>
      <c r="AE64" s="210">
        <v>0</v>
      </c>
      <c r="AF64" s="210">
        <v>0</v>
      </c>
      <c r="AG64" s="210">
        <v>0</v>
      </c>
      <c r="AH64" s="210">
        <v>0</v>
      </c>
      <c r="AI64" s="210">
        <v>336</v>
      </c>
      <c r="AJ64" s="210">
        <v>0</v>
      </c>
      <c r="AK64" s="210">
        <v>0</v>
      </c>
      <c r="AL64" s="210">
        <v>610</v>
      </c>
      <c r="AM64" s="210">
        <v>0</v>
      </c>
      <c r="AN64" s="210">
        <v>168</v>
      </c>
      <c r="AO64" s="210">
        <v>0</v>
      </c>
    </row>
    <row r="65" spans="3:41" x14ac:dyDescent="0.3">
      <c r="C65" s="210">
        <v>40</v>
      </c>
      <c r="D65" s="210">
        <v>9</v>
      </c>
      <c r="E65" s="210">
        <v>3</v>
      </c>
      <c r="F65" s="210">
        <v>39.799999999999997</v>
      </c>
      <c r="G65" s="210">
        <v>0</v>
      </c>
      <c r="H65" s="210">
        <v>36.799999999999997</v>
      </c>
      <c r="I65" s="210">
        <v>0</v>
      </c>
      <c r="J65" s="210">
        <v>0</v>
      </c>
      <c r="K65" s="210">
        <v>0</v>
      </c>
      <c r="L65" s="210">
        <v>0</v>
      </c>
      <c r="M65" s="210">
        <v>0</v>
      </c>
      <c r="N65" s="210">
        <v>0</v>
      </c>
      <c r="O65" s="210">
        <v>3</v>
      </c>
      <c r="P65" s="210">
        <v>0</v>
      </c>
      <c r="Q65" s="210">
        <v>0</v>
      </c>
      <c r="R65" s="210">
        <v>0</v>
      </c>
      <c r="S65" s="210">
        <v>0</v>
      </c>
      <c r="T65" s="210">
        <v>0</v>
      </c>
      <c r="U65" s="210">
        <v>0</v>
      </c>
      <c r="V65" s="210">
        <v>0</v>
      </c>
      <c r="W65" s="210">
        <v>0</v>
      </c>
      <c r="X65" s="210">
        <v>0</v>
      </c>
      <c r="Y65" s="210">
        <v>0</v>
      </c>
      <c r="Z65" s="210">
        <v>0</v>
      </c>
      <c r="AA65" s="210">
        <v>0</v>
      </c>
      <c r="AB65" s="210">
        <v>0</v>
      </c>
      <c r="AC65" s="210">
        <v>0</v>
      </c>
      <c r="AD65" s="210">
        <v>0</v>
      </c>
      <c r="AE65" s="210">
        <v>0</v>
      </c>
      <c r="AF65" s="210">
        <v>0</v>
      </c>
      <c r="AG65" s="210">
        <v>0</v>
      </c>
      <c r="AH65" s="210">
        <v>0</v>
      </c>
      <c r="AI65" s="210">
        <v>0</v>
      </c>
      <c r="AJ65" s="210">
        <v>0</v>
      </c>
      <c r="AK65" s="210">
        <v>0</v>
      </c>
      <c r="AL65" s="210">
        <v>0</v>
      </c>
      <c r="AM65" s="210">
        <v>0</v>
      </c>
      <c r="AN65" s="210">
        <v>0</v>
      </c>
      <c r="AO65" s="210">
        <v>0</v>
      </c>
    </row>
    <row r="66" spans="3:41" x14ac:dyDescent="0.3">
      <c r="C66" s="210">
        <v>40</v>
      </c>
      <c r="D66" s="210">
        <v>9</v>
      </c>
      <c r="E66" s="210">
        <v>4</v>
      </c>
      <c r="F66" s="210">
        <v>172</v>
      </c>
      <c r="G66" s="210">
        <v>0</v>
      </c>
      <c r="H66" s="210">
        <v>10</v>
      </c>
      <c r="I66" s="210">
        <v>0</v>
      </c>
      <c r="J66" s="210">
        <v>0</v>
      </c>
      <c r="K66" s="210">
        <v>0</v>
      </c>
      <c r="L66" s="210">
        <v>0</v>
      </c>
      <c r="M66" s="210">
        <v>0</v>
      </c>
      <c r="N66" s="210">
        <v>0</v>
      </c>
      <c r="O66" s="210">
        <v>119</v>
      </c>
      <c r="P66" s="210">
        <v>0</v>
      </c>
      <c r="Q66" s="210">
        <v>0</v>
      </c>
      <c r="R66" s="210">
        <v>0</v>
      </c>
      <c r="S66" s="210">
        <v>0</v>
      </c>
      <c r="T66" s="210">
        <v>0</v>
      </c>
      <c r="U66" s="210">
        <v>0</v>
      </c>
      <c r="V66" s="210">
        <v>0</v>
      </c>
      <c r="W66" s="210">
        <v>0</v>
      </c>
      <c r="X66" s="210">
        <v>0</v>
      </c>
      <c r="Y66" s="210">
        <v>0</v>
      </c>
      <c r="Z66" s="210">
        <v>0</v>
      </c>
      <c r="AA66" s="210">
        <v>0</v>
      </c>
      <c r="AB66" s="210">
        <v>0</v>
      </c>
      <c r="AC66" s="210">
        <v>0</v>
      </c>
      <c r="AD66" s="210">
        <v>0</v>
      </c>
      <c r="AE66" s="210">
        <v>0</v>
      </c>
      <c r="AF66" s="210">
        <v>0</v>
      </c>
      <c r="AG66" s="210">
        <v>0</v>
      </c>
      <c r="AH66" s="210">
        <v>0</v>
      </c>
      <c r="AI66" s="210">
        <v>0</v>
      </c>
      <c r="AJ66" s="210">
        <v>0</v>
      </c>
      <c r="AK66" s="210">
        <v>0</v>
      </c>
      <c r="AL66" s="210">
        <v>43</v>
      </c>
      <c r="AM66" s="210">
        <v>0</v>
      </c>
      <c r="AN66" s="210">
        <v>0</v>
      </c>
      <c r="AO66" s="210">
        <v>0</v>
      </c>
    </row>
    <row r="67" spans="3:41" x14ac:dyDescent="0.3">
      <c r="C67" s="210">
        <v>40</v>
      </c>
      <c r="D67" s="210">
        <v>9</v>
      </c>
      <c r="E67" s="210">
        <v>6</v>
      </c>
      <c r="F67" s="210">
        <v>1051419</v>
      </c>
      <c r="G67" s="210">
        <v>0</v>
      </c>
      <c r="H67" s="210">
        <v>303264</v>
      </c>
      <c r="I67" s="210">
        <v>0</v>
      </c>
      <c r="J67" s="210">
        <v>0</v>
      </c>
      <c r="K67" s="210">
        <v>0</v>
      </c>
      <c r="L67" s="210">
        <v>0</v>
      </c>
      <c r="M67" s="210">
        <v>0</v>
      </c>
      <c r="N67" s="210">
        <v>0</v>
      </c>
      <c r="O67" s="210">
        <v>541948</v>
      </c>
      <c r="P67" s="210">
        <v>0</v>
      </c>
      <c r="Q67" s="210">
        <v>0</v>
      </c>
      <c r="R67" s="210">
        <v>0</v>
      </c>
      <c r="S67" s="210">
        <v>0</v>
      </c>
      <c r="T67" s="210">
        <v>0</v>
      </c>
      <c r="U67" s="210">
        <v>0</v>
      </c>
      <c r="V67" s="210">
        <v>0</v>
      </c>
      <c r="W67" s="210">
        <v>0</v>
      </c>
      <c r="X67" s="210">
        <v>0</v>
      </c>
      <c r="Y67" s="210">
        <v>0</v>
      </c>
      <c r="Z67" s="210">
        <v>0</v>
      </c>
      <c r="AA67" s="210">
        <v>0</v>
      </c>
      <c r="AB67" s="210">
        <v>0</v>
      </c>
      <c r="AC67" s="210">
        <v>0</v>
      </c>
      <c r="AD67" s="210">
        <v>0</v>
      </c>
      <c r="AE67" s="210">
        <v>0</v>
      </c>
      <c r="AF67" s="210">
        <v>0</v>
      </c>
      <c r="AG67" s="210">
        <v>0</v>
      </c>
      <c r="AH67" s="210">
        <v>0</v>
      </c>
      <c r="AI67" s="210">
        <v>34165</v>
      </c>
      <c r="AJ67" s="210">
        <v>0</v>
      </c>
      <c r="AK67" s="210">
        <v>0</v>
      </c>
      <c r="AL67" s="210">
        <v>154780</v>
      </c>
      <c r="AM67" s="210">
        <v>0</v>
      </c>
      <c r="AN67" s="210">
        <v>17262</v>
      </c>
      <c r="AO67" s="210">
        <v>0</v>
      </c>
    </row>
    <row r="68" spans="3:41" x14ac:dyDescent="0.3">
      <c r="C68" s="210">
        <v>40</v>
      </c>
      <c r="D68" s="210">
        <v>9</v>
      </c>
      <c r="E68" s="210">
        <v>10</v>
      </c>
      <c r="F68" s="210">
        <v>900</v>
      </c>
      <c r="G68" s="210">
        <v>0</v>
      </c>
      <c r="H68" s="210">
        <v>0</v>
      </c>
      <c r="I68" s="210">
        <v>0</v>
      </c>
      <c r="J68" s="210">
        <v>0</v>
      </c>
      <c r="K68" s="210">
        <v>900</v>
      </c>
      <c r="L68" s="210">
        <v>0</v>
      </c>
      <c r="M68" s="210">
        <v>0</v>
      </c>
      <c r="N68" s="210">
        <v>0</v>
      </c>
      <c r="O68" s="210">
        <v>0</v>
      </c>
      <c r="P68" s="210">
        <v>0</v>
      </c>
      <c r="Q68" s="210">
        <v>0</v>
      </c>
      <c r="R68" s="210">
        <v>0</v>
      </c>
      <c r="S68" s="210">
        <v>0</v>
      </c>
      <c r="T68" s="210">
        <v>0</v>
      </c>
      <c r="U68" s="210">
        <v>0</v>
      </c>
      <c r="V68" s="210">
        <v>0</v>
      </c>
      <c r="W68" s="210">
        <v>0</v>
      </c>
      <c r="X68" s="210">
        <v>0</v>
      </c>
      <c r="Y68" s="210">
        <v>0</v>
      </c>
      <c r="Z68" s="210">
        <v>0</v>
      </c>
      <c r="AA68" s="210">
        <v>0</v>
      </c>
      <c r="AB68" s="210">
        <v>0</v>
      </c>
      <c r="AC68" s="210">
        <v>0</v>
      </c>
      <c r="AD68" s="210">
        <v>0</v>
      </c>
      <c r="AE68" s="210">
        <v>0</v>
      </c>
      <c r="AF68" s="210">
        <v>0</v>
      </c>
      <c r="AG68" s="210">
        <v>0</v>
      </c>
      <c r="AH68" s="210">
        <v>0</v>
      </c>
      <c r="AI68" s="210">
        <v>0</v>
      </c>
      <c r="AJ68" s="210">
        <v>0</v>
      </c>
      <c r="AK68" s="210">
        <v>0</v>
      </c>
      <c r="AL68" s="210">
        <v>0</v>
      </c>
      <c r="AM68" s="210">
        <v>0</v>
      </c>
      <c r="AN68" s="210">
        <v>0</v>
      </c>
      <c r="AO68" s="210">
        <v>0</v>
      </c>
    </row>
    <row r="69" spans="3:41" x14ac:dyDescent="0.3">
      <c r="C69" s="210">
        <v>40</v>
      </c>
      <c r="D69" s="210">
        <v>9</v>
      </c>
      <c r="E69" s="210">
        <v>11</v>
      </c>
      <c r="F69" s="210">
        <v>3195.2911293474012</v>
      </c>
      <c r="G69" s="210">
        <v>0</v>
      </c>
      <c r="H69" s="210">
        <v>1611.957796014068</v>
      </c>
      <c r="I69" s="210">
        <v>0</v>
      </c>
      <c r="J69" s="210">
        <v>0</v>
      </c>
      <c r="K69" s="210">
        <v>1583.3333333333333</v>
      </c>
      <c r="L69" s="210">
        <v>0</v>
      </c>
      <c r="M69" s="210">
        <v>0</v>
      </c>
      <c r="N69" s="210">
        <v>0</v>
      </c>
      <c r="O69" s="210">
        <v>0</v>
      </c>
      <c r="P69" s="210">
        <v>0</v>
      </c>
      <c r="Q69" s="210">
        <v>0</v>
      </c>
      <c r="R69" s="210">
        <v>0</v>
      </c>
      <c r="S69" s="210">
        <v>0</v>
      </c>
      <c r="T69" s="210">
        <v>0</v>
      </c>
      <c r="U69" s="210">
        <v>0</v>
      </c>
      <c r="V69" s="210">
        <v>0</v>
      </c>
      <c r="W69" s="210">
        <v>0</v>
      </c>
      <c r="X69" s="210">
        <v>0</v>
      </c>
      <c r="Y69" s="210">
        <v>0</v>
      </c>
      <c r="Z69" s="210">
        <v>0</v>
      </c>
      <c r="AA69" s="210">
        <v>0</v>
      </c>
      <c r="AB69" s="210">
        <v>0</v>
      </c>
      <c r="AC69" s="210">
        <v>0</v>
      </c>
      <c r="AD69" s="210">
        <v>0</v>
      </c>
      <c r="AE69" s="210">
        <v>0</v>
      </c>
      <c r="AF69" s="210">
        <v>0</v>
      </c>
      <c r="AG69" s="210">
        <v>0</v>
      </c>
      <c r="AH69" s="210">
        <v>0</v>
      </c>
      <c r="AI69" s="210">
        <v>0</v>
      </c>
      <c r="AJ69" s="210">
        <v>0</v>
      </c>
      <c r="AK69" s="210">
        <v>0</v>
      </c>
      <c r="AL69" s="210">
        <v>0</v>
      </c>
      <c r="AM69" s="210">
        <v>0</v>
      </c>
      <c r="AN69" s="210">
        <v>0</v>
      </c>
      <c r="AO69" s="210">
        <v>0</v>
      </c>
    </row>
    <row r="70" spans="3:41" x14ac:dyDescent="0.3">
      <c r="C70" s="210">
        <v>40</v>
      </c>
      <c r="D70" s="210">
        <v>10</v>
      </c>
      <c r="E70" s="210">
        <v>1</v>
      </c>
      <c r="F70" s="210">
        <v>32.35</v>
      </c>
      <c r="G70" s="210">
        <v>0</v>
      </c>
      <c r="H70" s="210">
        <v>4.75</v>
      </c>
      <c r="I70" s="210">
        <v>0</v>
      </c>
      <c r="J70" s="210">
        <v>0</v>
      </c>
      <c r="K70" s="210">
        <v>0</v>
      </c>
      <c r="L70" s="210">
        <v>0</v>
      </c>
      <c r="M70" s="210">
        <v>0</v>
      </c>
      <c r="N70" s="210">
        <v>0</v>
      </c>
      <c r="O70" s="210">
        <v>19</v>
      </c>
      <c r="P70" s="210">
        <v>0</v>
      </c>
      <c r="Q70" s="210">
        <v>0</v>
      </c>
      <c r="R70" s="210">
        <v>0</v>
      </c>
      <c r="S70" s="210">
        <v>0</v>
      </c>
      <c r="T70" s="210">
        <v>0</v>
      </c>
      <c r="U70" s="210">
        <v>0</v>
      </c>
      <c r="V70" s="210">
        <v>0</v>
      </c>
      <c r="W70" s="210">
        <v>0</v>
      </c>
      <c r="X70" s="210">
        <v>0</v>
      </c>
      <c r="Y70" s="210">
        <v>0</v>
      </c>
      <c r="Z70" s="210">
        <v>0</v>
      </c>
      <c r="AA70" s="210">
        <v>0</v>
      </c>
      <c r="AB70" s="210">
        <v>0</v>
      </c>
      <c r="AC70" s="210">
        <v>0</v>
      </c>
      <c r="AD70" s="210">
        <v>0</v>
      </c>
      <c r="AE70" s="210">
        <v>0</v>
      </c>
      <c r="AF70" s="210">
        <v>0</v>
      </c>
      <c r="AG70" s="210">
        <v>0</v>
      </c>
      <c r="AH70" s="210">
        <v>0</v>
      </c>
      <c r="AI70" s="210">
        <v>3</v>
      </c>
      <c r="AJ70" s="210">
        <v>0</v>
      </c>
      <c r="AK70" s="210">
        <v>0</v>
      </c>
      <c r="AL70" s="210">
        <v>4.5999999999999996</v>
      </c>
      <c r="AM70" s="210">
        <v>0</v>
      </c>
      <c r="AN70" s="210">
        <v>1</v>
      </c>
      <c r="AO70" s="210">
        <v>0</v>
      </c>
    </row>
    <row r="71" spans="3:41" x14ac:dyDescent="0.3">
      <c r="C71" s="210">
        <v>40</v>
      </c>
      <c r="D71" s="210">
        <v>10</v>
      </c>
      <c r="E71" s="210">
        <v>2</v>
      </c>
      <c r="F71" s="210">
        <v>4894.3999999999996</v>
      </c>
      <c r="G71" s="210">
        <v>0</v>
      </c>
      <c r="H71" s="210">
        <v>793.6</v>
      </c>
      <c r="I71" s="210">
        <v>0</v>
      </c>
      <c r="J71" s="210">
        <v>0</v>
      </c>
      <c r="K71" s="210">
        <v>0</v>
      </c>
      <c r="L71" s="210">
        <v>0</v>
      </c>
      <c r="M71" s="210">
        <v>0</v>
      </c>
      <c r="N71" s="210">
        <v>0</v>
      </c>
      <c r="O71" s="210">
        <v>2888</v>
      </c>
      <c r="P71" s="210">
        <v>0</v>
      </c>
      <c r="Q71" s="210">
        <v>0</v>
      </c>
      <c r="R71" s="210">
        <v>0</v>
      </c>
      <c r="S71" s="210">
        <v>0</v>
      </c>
      <c r="T71" s="210">
        <v>0</v>
      </c>
      <c r="U71" s="210">
        <v>0</v>
      </c>
      <c r="V71" s="210">
        <v>0</v>
      </c>
      <c r="W71" s="210">
        <v>0</v>
      </c>
      <c r="X71" s="210">
        <v>0</v>
      </c>
      <c r="Y71" s="210">
        <v>0</v>
      </c>
      <c r="Z71" s="210">
        <v>0</v>
      </c>
      <c r="AA71" s="210">
        <v>0</v>
      </c>
      <c r="AB71" s="210">
        <v>0</v>
      </c>
      <c r="AC71" s="210">
        <v>0</v>
      </c>
      <c r="AD71" s="210">
        <v>0</v>
      </c>
      <c r="AE71" s="210">
        <v>0</v>
      </c>
      <c r="AF71" s="210">
        <v>0</v>
      </c>
      <c r="AG71" s="210">
        <v>0</v>
      </c>
      <c r="AH71" s="210">
        <v>0</v>
      </c>
      <c r="AI71" s="210">
        <v>296</v>
      </c>
      <c r="AJ71" s="210">
        <v>0</v>
      </c>
      <c r="AK71" s="210">
        <v>0</v>
      </c>
      <c r="AL71" s="210">
        <v>740.8</v>
      </c>
      <c r="AM71" s="210">
        <v>0</v>
      </c>
      <c r="AN71" s="210">
        <v>176</v>
      </c>
      <c r="AO71" s="210">
        <v>0</v>
      </c>
    </row>
    <row r="72" spans="3:41" x14ac:dyDescent="0.3">
      <c r="C72" s="210">
        <v>40</v>
      </c>
      <c r="D72" s="210">
        <v>10</v>
      </c>
      <c r="E72" s="210">
        <v>3</v>
      </c>
      <c r="F72" s="210">
        <v>39.799999999999997</v>
      </c>
      <c r="G72" s="210">
        <v>0</v>
      </c>
      <c r="H72" s="210">
        <v>36.799999999999997</v>
      </c>
      <c r="I72" s="210">
        <v>0</v>
      </c>
      <c r="J72" s="210">
        <v>0</v>
      </c>
      <c r="K72" s="210">
        <v>0</v>
      </c>
      <c r="L72" s="210">
        <v>0</v>
      </c>
      <c r="M72" s="210">
        <v>0</v>
      </c>
      <c r="N72" s="210">
        <v>0</v>
      </c>
      <c r="O72" s="210">
        <v>3</v>
      </c>
      <c r="P72" s="210">
        <v>0</v>
      </c>
      <c r="Q72" s="210">
        <v>0</v>
      </c>
      <c r="R72" s="210">
        <v>0</v>
      </c>
      <c r="S72" s="210">
        <v>0</v>
      </c>
      <c r="T72" s="210">
        <v>0</v>
      </c>
      <c r="U72" s="210">
        <v>0</v>
      </c>
      <c r="V72" s="210">
        <v>0</v>
      </c>
      <c r="W72" s="210">
        <v>0</v>
      </c>
      <c r="X72" s="210">
        <v>0</v>
      </c>
      <c r="Y72" s="210">
        <v>0</v>
      </c>
      <c r="Z72" s="210">
        <v>0</v>
      </c>
      <c r="AA72" s="210">
        <v>0</v>
      </c>
      <c r="AB72" s="210">
        <v>0</v>
      </c>
      <c r="AC72" s="210">
        <v>0</v>
      </c>
      <c r="AD72" s="210">
        <v>0</v>
      </c>
      <c r="AE72" s="210">
        <v>0</v>
      </c>
      <c r="AF72" s="210">
        <v>0</v>
      </c>
      <c r="AG72" s="210">
        <v>0</v>
      </c>
      <c r="AH72" s="210">
        <v>0</v>
      </c>
      <c r="AI72" s="210">
        <v>0</v>
      </c>
      <c r="AJ72" s="210">
        <v>0</v>
      </c>
      <c r="AK72" s="210">
        <v>0</v>
      </c>
      <c r="AL72" s="210">
        <v>0</v>
      </c>
      <c r="AM72" s="210">
        <v>0</v>
      </c>
      <c r="AN72" s="210">
        <v>0</v>
      </c>
      <c r="AO72" s="210">
        <v>0</v>
      </c>
    </row>
    <row r="73" spans="3:41" x14ac:dyDescent="0.3">
      <c r="C73" s="210">
        <v>40</v>
      </c>
      <c r="D73" s="210">
        <v>10</v>
      </c>
      <c r="E73" s="210">
        <v>4</v>
      </c>
      <c r="F73" s="210">
        <v>197</v>
      </c>
      <c r="G73" s="210">
        <v>0</v>
      </c>
      <c r="H73" s="210">
        <v>0</v>
      </c>
      <c r="I73" s="210">
        <v>0</v>
      </c>
      <c r="J73" s="210">
        <v>0</v>
      </c>
      <c r="K73" s="210">
        <v>0</v>
      </c>
      <c r="L73" s="210">
        <v>0</v>
      </c>
      <c r="M73" s="210">
        <v>0</v>
      </c>
      <c r="N73" s="210">
        <v>0</v>
      </c>
      <c r="O73" s="210">
        <v>144</v>
      </c>
      <c r="P73" s="210">
        <v>0</v>
      </c>
      <c r="Q73" s="210">
        <v>0</v>
      </c>
      <c r="R73" s="210">
        <v>0</v>
      </c>
      <c r="S73" s="210">
        <v>0</v>
      </c>
      <c r="T73" s="210">
        <v>0</v>
      </c>
      <c r="U73" s="210">
        <v>0</v>
      </c>
      <c r="V73" s="210">
        <v>0</v>
      </c>
      <c r="W73" s="210">
        <v>0</v>
      </c>
      <c r="X73" s="210">
        <v>0</v>
      </c>
      <c r="Y73" s="210">
        <v>0</v>
      </c>
      <c r="Z73" s="210">
        <v>0</v>
      </c>
      <c r="AA73" s="210">
        <v>0</v>
      </c>
      <c r="AB73" s="210">
        <v>0</v>
      </c>
      <c r="AC73" s="210">
        <v>0</v>
      </c>
      <c r="AD73" s="210">
        <v>0</v>
      </c>
      <c r="AE73" s="210">
        <v>0</v>
      </c>
      <c r="AF73" s="210">
        <v>0</v>
      </c>
      <c r="AG73" s="210">
        <v>0</v>
      </c>
      <c r="AH73" s="210">
        <v>0</v>
      </c>
      <c r="AI73" s="210">
        <v>0</v>
      </c>
      <c r="AJ73" s="210">
        <v>0</v>
      </c>
      <c r="AK73" s="210">
        <v>0</v>
      </c>
      <c r="AL73" s="210">
        <v>53</v>
      </c>
      <c r="AM73" s="210">
        <v>0</v>
      </c>
      <c r="AN73" s="210">
        <v>0</v>
      </c>
      <c r="AO73" s="210">
        <v>0</v>
      </c>
    </row>
    <row r="74" spans="3:41" x14ac:dyDescent="0.3">
      <c r="C74" s="210">
        <v>40</v>
      </c>
      <c r="D74" s="210">
        <v>10</v>
      </c>
      <c r="E74" s="210">
        <v>6</v>
      </c>
      <c r="F74" s="210">
        <v>1049075</v>
      </c>
      <c r="G74" s="210">
        <v>0</v>
      </c>
      <c r="H74" s="210">
        <v>280179</v>
      </c>
      <c r="I74" s="210">
        <v>0</v>
      </c>
      <c r="J74" s="210">
        <v>0</v>
      </c>
      <c r="K74" s="210">
        <v>0</v>
      </c>
      <c r="L74" s="210">
        <v>0</v>
      </c>
      <c r="M74" s="210">
        <v>0</v>
      </c>
      <c r="N74" s="210">
        <v>0</v>
      </c>
      <c r="O74" s="210">
        <v>526785</v>
      </c>
      <c r="P74" s="210">
        <v>0</v>
      </c>
      <c r="Q74" s="210">
        <v>0</v>
      </c>
      <c r="R74" s="210">
        <v>0</v>
      </c>
      <c r="S74" s="210">
        <v>0</v>
      </c>
      <c r="T74" s="210">
        <v>0</v>
      </c>
      <c r="U74" s="210">
        <v>0</v>
      </c>
      <c r="V74" s="210">
        <v>0</v>
      </c>
      <c r="W74" s="210">
        <v>0</v>
      </c>
      <c r="X74" s="210">
        <v>0</v>
      </c>
      <c r="Y74" s="210">
        <v>0</v>
      </c>
      <c r="Z74" s="210">
        <v>0</v>
      </c>
      <c r="AA74" s="210">
        <v>0</v>
      </c>
      <c r="AB74" s="210">
        <v>0</v>
      </c>
      <c r="AC74" s="210">
        <v>0</v>
      </c>
      <c r="AD74" s="210">
        <v>0</v>
      </c>
      <c r="AE74" s="210">
        <v>0</v>
      </c>
      <c r="AF74" s="210">
        <v>0</v>
      </c>
      <c r="AG74" s="210">
        <v>0</v>
      </c>
      <c r="AH74" s="210">
        <v>0</v>
      </c>
      <c r="AI74" s="210">
        <v>42425</v>
      </c>
      <c r="AJ74" s="210">
        <v>0</v>
      </c>
      <c r="AK74" s="210">
        <v>0</v>
      </c>
      <c r="AL74" s="210">
        <v>182436</v>
      </c>
      <c r="AM74" s="210">
        <v>0</v>
      </c>
      <c r="AN74" s="210">
        <v>17250</v>
      </c>
      <c r="AO74" s="210">
        <v>0</v>
      </c>
    </row>
    <row r="75" spans="3:41" x14ac:dyDescent="0.3">
      <c r="C75" s="210">
        <v>40</v>
      </c>
      <c r="D75" s="210">
        <v>10</v>
      </c>
      <c r="E75" s="210">
        <v>9</v>
      </c>
      <c r="F75" s="210">
        <v>12000</v>
      </c>
      <c r="G75" s="210">
        <v>0</v>
      </c>
      <c r="H75" s="210">
        <v>0</v>
      </c>
      <c r="I75" s="210">
        <v>0</v>
      </c>
      <c r="J75" s="210">
        <v>0</v>
      </c>
      <c r="K75" s="210">
        <v>0</v>
      </c>
      <c r="L75" s="210">
        <v>0</v>
      </c>
      <c r="M75" s="210">
        <v>0</v>
      </c>
      <c r="N75" s="210">
        <v>0</v>
      </c>
      <c r="O75" s="210">
        <v>5000</v>
      </c>
      <c r="P75" s="210">
        <v>0</v>
      </c>
      <c r="Q75" s="210">
        <v>0</v>
      </c>
      <c r="R75" s="210">
        <v>0</v>
      </c>
      <c r="S75" s="210">
        <v>0</v>
      </c>
      <c r="T75" s="210">
        <v>0</v>
      </c>
      <c r="U75" s="210">
        <v>0</v>
      </c>
      <c r="V75" s="210">
        <v>0</v>
      </c>
      <c r="W75" s="210">
        <v>0</v>
      </c>
      <c r="X75" s="210">
        <v>0</v>
      </c>
      <c r="Y75" s="210">
        <v>0</v>
      </c>
      <c r="Z75" s="210">
        <v>0</v>
      </c>
      <c r="AA75" s="210">
        <v>0</v>
      </c>
      <c r="AB75" s="210">
        <v>0</v>
      </c>
      <c r="AC75" s="210">
        <v>0</v>
      </c>
      <c r="AD75" s="210">
        <v>0</v>
      </c>
      <c r="AE75" s="210">
        <v>0</v>
      </c>
      <c r="AF75" s="210">
        <v>0</v>
      </c>
      <c r="AG75" s="210">
        <v>0</v>
      </c>
      <c r="AH75" s="210">
        <v>0</v>
      </c>
      <c r="AI75" s="210">
        <v>7000</v>
      </c>
      <c r="AJ75" s="210">
        <v>0</v>
      </c>
      <c r="AK75" s="210">
        <v>0</v>
      </c>
      <c r="AL75" s="210">
        <v>0</v>
      </c>
      <c r="AM75" s="210">
        <v>0</v>
      </c>
      <c r="AN75" s="210">
        <v>0</v>
      </c>
      <c r="AO75" s="210">
        <v>0</v>
      </c>
    </row>
    <row r="76" spans="3:41" x14ac:dyDescent="0.3">
      <c r="C76" s="210">
        <v>40</v>
      </c>
      <c r="D76" s="210">
        <v>10</v>
      </c>
      <c r="E76" s="210">
        <v>10</v>
      </c>
      <c r="F76" s="210">
        <v>2850</v>
      </c>
      <c r="G76" s="210">
        <v>0</v>
      </c>
      <c r="H76" s="210">
        <v>0</v>
      </c>
      <c r="I76" s="210">
        <v>0</v>
      </c>
      <c r="J76" s="210">
        <v>0</v>
      </c>
      <c r="K76" s="210">
        <v>2850</v>
      </c>
      <c r="L76" s="210">
        <v>0</v>
      </c>
      <c r="M76" s="210">
        <v>0</v>
      </c>
      <c r="N76" s="210">
        <v>0</v>
      </c>
      <c r="O76" s="210">
        <v>0</v>
      </c>
      <c r="P76" s="210">
        <v>0</v>
      </c>
      <c r="Q76" s="210">
        <v>0</v>
      </c>
      <c r="R76" s="210">
        <v>0</v>
      </c>
      <c r="S76" s="210">
        <v>0</v>
      </c>
      <c r="T76" s="210">
        <v>0</v>
      </c>
      <c r="U76" s="210">
        <v>0</v>
      </c>
      <c r="V76" s="210">
        <v>0</v>
      </c>
      <c r="W76" s="210">
        <v>0</v>
      </c>
      <c r="X76" s="210">
        <v>0</v>
      </c>
      <c r="Y76" s="210">
        <v>0</v>
      </c>
      <c r="Z76" s="210">
        <v>0</v>
      </c>
      <c r="AA76" s="210">
        <v>0</v>
      </c>
      <c r="AB76" s="210">
        <v>0</v>
      </c>
      <c r="AC76" s="210">
        <v>0</v>
      </c>
      <c r="AD76" s="210">
        <v>0</v>
      </c>
      <c r="AE76" s="210">
        <v>0</v>
      </c>
      <c r="AF76" s="210">
        <v>0</v>
      </c>
      <c r="AG76" s="210">
        <v>0</v>
      </c>
      <c r="AH76" s="210">
        <v>0</v>
      </c>
      <c r="AI76" s="210">
        <v>0</v>
      </c>
      <c r="AJ76" s="210">
        <v>0</v>
      </c>
      <c r="AK76" s="210">
        <v>0</v>
      </c>
      <c r="AL76" s="210">
        <v>0</v>
      </c>
      <c r="AM76" s="210">
        <v>0</v>
      </c>
      <c r="AN76" s="210">
        <v>0</v>
      </c>
      <c r="AO76" s="210">
        <v>0</v>
      </c>
    </row>
    <row r="77" spans="3:41" x14ac:dyDescent="0.3">
      <c r="C77" s="210">
        <v>40</v>
      </c>
      <c r="D77" s="210">
        <v>10</v>
      </c>
      <c r="E77" s="210">
        <v>11</v>
      </c>
      <c r="F77" s="210">
        <v>3195.2911293474012</v>
      </c>
      <c r="G77" s="210">
        <v>0</v>
      </c>
      <c r="H77" s="210">
        <v>1611.957796014068</v>
      </c>
      <c r="I77" s="210">
        <v>0</v>
      </c>
      <c r="J77" s="210">
        <v>0</v>
      </c>
      <c r="K77" s="210">
        <v>1583.3333333333333</v>
      </c>
      <c r="L77" s="210">
        <v>0</v>
      </c>
      <c r="M77" s="210">
        <v>0</v>
      </c>
      <c r="N77" s="210">
        <v>0</v>
      </c>
      <c r="O77" s="210">
        <v>0</v>
      </c>
      <c r="P77" s="210">
        <v>0</v>
      </c>
      <c r="Q77" s="210">
        <v>0</v>
      </c>
      <c r="R77" s="210">
        <v>0</v>
      </c>
      <c r="S77" s="210">
        <v>0</v>
      </c>
      <c r="T77" s="210">
        <v>0</v>
      </c>
      <c r="U77" s="210">
        <v>0</v>
      </c>
      <c r="V77" s="210">
        <v>0</v>
      </c>
      <c r="W77" s="210">
        <v>0</v>
      </c>
      <c r="X77" s="210">
        <v>0</v>
      </c>
      <c r="Y77" s="210">
        <v>0</v>
      </c>
      <c r="Z77" s="210">
        <v>0</v>
      </c>
      <c r="AA77" s="210">
        <v>0</v>
      </c>
      <c r="AB77" s="210">
        <v>0</v>
      </c>
      <c r="AC77" s="210">
        <v>0</v>
      </c>
      <c r="AD77" s="210">
        <v>0</v>
      </c>
      <c r="AE77" s="210">
        <v>0</v>
      </c>
      <c r="AF77" s="210">
        <v>0</v>
      </c>
      <c r="AG77" s="210">
        <v>0</v>
      </c>
      <c r="AH77" s="210">
        <v>0</v>
      </c>
      <c r="AI77" s="210">
        <v>0</v>
      </c>
      <c r="AJ77" s="210">
        <v>0</v>
      </c>
      <c r="AK77" s="210">
        <v>0</v>
      </c>
      <c r="AL77" s="210">
        <v>0</v>
      </c>
      <c r="AM77" s="210">
        <v>0</v>
      </c>
      <c r="AN77" s="210">
        <v>0</v>
      </c>
      <c r="AO77" s="210">
        <v>0</v>
      </c>
    </row>
    <row r="78" spans="3:41" x14ac:dyDescent="0.3">
      <c r="C78" s="210">
        <v>40</v>
      </c>
      <c r="D78" s="210">
        <v>11</v>
      </c>
      <c r="E78" s="210">
        <v>1</v>
      </c>
      <c r="F78" s="210">
        <v>31.35</v>
      </c>
      <c r="G78" s="210">
        <v>0</v>
      </c>
      <c r="H78" s="210">
        <v>4.75</v>
      </c>
      <c r="I78" s="210">
        <v>0</v>
      </c>
      <c r="J78" s="210">
        <v>0</v>
      </c>
      <c r="K78" s="210">
        <v>0</v>
      </c>
      <c r="L78" s="210">
        <v>0</v>
      </c>
      <c r="M78" s="210">
        <v>0</v>
      </c>
      <c r="N78" s="210">
        <v>0</v>
      </c>
      <c r="O78" s="210">
        <v>19</v>
      </c>
      <c r="P78" s="210">
        <v>0</v>
      </c>
      <c r="Q78" s="210">
        <v>0</v>
      </c>
      <c r="R78" s="210">
        <v>0</v>
      </c>
      <c r="S78" s="210">
        <v>0</v>
      </c>
      <c r="T78" s="210">
        <v>0</v>
      </c>
      <c r="U78" s="210">
        <v>0</v>
      </c>
      <c r="V78" s="210">
        <v>0</v>
      </c>
      <c r="W78" s="210">
        <v>0</v>
      </c>
      <c r="X78" s="210">
        <v>0</v>
      </c>
      <c r="Y78" s="210">
        <v>0</v>
      </c>
      <c r="Z78" s="210">
        <v>0</v>
      </c>
      <c r="AA78" s="210">
        <v>0</v>
      </c>
      <c r="AB78" s="210">
        <v>0</v>
      </c>
      <c r="AC78" s="210">
        <v>0</v>
      </c>
      <c r="AD78" s="210">
        <v>0</v>
      </c>
      <c r="AE78" s="210">
        <v>0</v>
      </c>
      <c r="AF78" s="210">
        <v>0</v>
      </c>
      <c r="AG78" s="210">
        <v>0</v>
      </c>
      <c r="AH78" s="210">
        <v>0</v>
      </c>
      <c r="AI78" s="210">
        <v>2</v>
      </c>
      <c r="AJ78" s="210">
        <v>0</v>
      </c>
      <c r="AK78" s="210">
        <v>0</v>
      </c>
      <c r="AL78" s="210">
        <v>4.5999999999999996</v>
      </c>
      <c r="AM78" s="210">
        <v>0</v>
      </c>
      <c r="AN78" s="210">
        <v>1</v>
      </c>
      <c r="AO78" s="210">
        <v>0</v>
      </c>
    </row>
    <row r="79" spans="3:41" x14ac:dyDescent="0.3">
      <c r="C79" s="210">
        <v>40</v>
      </c>
      <c r="D79" s="210">
        <v>11</v>
      </c>
      <c r="E79" s="210">
        <v>2</v>
      </c>
      <c r="F79" s="210">
        <v>4683.2</v>
      </c>
      <c r="G79" s="210">
        <v>0</v>
      </c>
      <c r="H79" s="210">
        <v>729.2</v>
      </c>
      <c r="I79" s="210">
        <v>0</v>
      </c>
      <c r="J79" s="210">
        <v>0</v>
      </c>
      <c r="K79" s="210">
        <v>0</v>
      </c>
      <c r="L79" s="210">
        <v>0</v>
      </c>
      <c r="M79" s="210">
        <v>0</v>
      </c>
      <c r="N79" s="210">
        <v>0</v>
      </c>
      <c r="O79" s="210">
        <v>2746</v>
      </c>
      <c r="P79" s="210">
        <v>0</v>
      </c>
      <c r="Q79" s="210">
        <v>0</v>
      </c>
      <c r="R79" s="210">
        <v>0</v>
      </c>
      <c r="S79" s="210">
        <v>0</v>
      </c>
      <c r="T79" s="210">
        <v>0</v>
      </c>
      <c r="U79" s="210">
        <v>0</v>
      </c>
      <c r="V79" s="210">
        <v>0</v>
      </c>
      <c r="W79" s="210">
        <v>0</v>
      </c>
      <c r="X79" s="210">
        <v>0</v>
      </c>
      <c r="Y79" s="210">
        <v>0</v>
      </c>
      <c r="Z79" s="210">
        <v>0</v>
      </c>
      <c r="AA79" s="210">
        <v>0</v>
      </c>
      <c r="AB79" s="210">
        <v>0</v>
      </c>
      <c r="AC79" s="210">
        <v>0</v>
      </c>
      <c r="AD79" s="210">
        <v>0</v>
      </c>
      <c r="AE79" s="210">
        <v>0</v>
      </c>
      <c r="AF79" s="210">
        <v>0</v>
      </c>
      <c r="AG79" s="210">
        <v>0</v>
      </c>
      <c r="AH79" s="210">
        <v>0</v>
      </c>
      <c r="AI79" s="210">
        <v>296</v>
      </c>
      <c r="AJ79" s="210">
        <v>0</v>
      </c>
      <c r="AK79" s="210">
        <v>0</v>
      </c>
      <c r="AL79" s="210">
        <v>744</v>
      </c>
      <c r="AM79" s="210">
        <v>0</v>
      </c>
      <c r="AN79" s="210">
        <v>168</v>
      </c>
      <c r="AO79" s="210">
        <v>0</v>
      </c>
    </row>
    <row r="80" spans="3:41" x14ac:dyDescent="0.3">
      <c r="C80" s="210">
        <v>40</v>
      </c>
      <c r="D80" s="210">
        <v>11</v>
      </c>
      <c r="E80" s="210">
        <v>3</v>
      </c>
      <c r="F80" s="210">
        <v>44.4</v>
      </c>
      <c r="G80" s="210">
        <v>0</v>
      </c>
      <c r="H80" s="210">
        <v>22.4</v>
      </c>
      <c r="I80" s="210">
        <v>0</v>
      </c>
      <c r="J80" s="210">
        <v>0</v>
      </c>
      <c r="K80" s="210">
        <v>0</v>
      </c>
      <c r="L80" s="210">
        <v>0</v>
      </c>
      <c r="M80" s="210">
        <v>0</v>
      </c>
      <c r="N80" s="210">
        <v>0</v>
      </c>
      <c r="O80" s="210">
        <v>14</v>
      </c>
      <c r="P80" s="210">
        <v>0</v>
      </c>
      <c r="Q80" s="210">
        <v>0</v>
      </c>
      <c r="R80" s="210">
        <v>0</v>
      </c>
      <c r="S80" s="210">
        <v>0</v>
      </c>
      <c r="T80" s="210">
        <v>0</v>
      </c>
      <c r="U80" s="210">
        <v>0</v>
      </c>
      <c r="V80" s="210">
        <v>0</v>
      </c>
      <c r="W80" s="210">
        <v>0</v>
      </c>
      <c r="X80" s="210">
        <v>0</v>
      </c>
      <c r="Y80" s="210">
        <v>0</v>
      </c>
      <c r="Z80" s="210">
        <v>0</v>
      </c>
      <c r="AA80" s="210">
        <v>0</v>
      </c>
      <c r="AB80" s="210">
        <v>0</v>
      </c>
      <c r="AC80" s="210">
        <v>0</v>
      </c>
      <c r="AD80" s="210">
        <v>0</v>
      </c>
      <c r="AE80" s="210">
        <v>0</v>
      </c>
      <c r="AF80" s="210">
        <v>0</v>
      </c>
      <c r="AG80" s="210">
        <v>0</v>
      </c>
      <c r="AH80" s="210">
        <v>0</v>
      </c>
      <c r="AI80" s="210">
        <v>0</v>
      </c>
      <c r="AJ80" s="210">
        <v>0</v>
      </c>
      <c r="AK80" s="210">
        <v>0</v>
      </c>
      <c r="AL80" s="210">
        <v>8</v>
      </c>
      <c r="AM80" s="210">
        <v>0</v>
      </c>
      <c r="AN80" s="210">
        <v>0</v>
      </c>
      <c r="AO80" s="210">
        <v>0</v>
      </c>
    </row>
    <row r="81" spans="3:41" x14ac:dyDescent="0.3">
      <c r="C81" s="210">
        <v>40</v>
      </c>
      <c r="D81" s="210">
        <v>11</v>
      </c>
      <c r="E81" s="210">
        <v>4</v>
      </c>
      <c r="F81" s="210">
        <v>158</v>
      </c>
      <c r="G81" s="210">
        <v>0</v>
      </c>
      <c r="H81" s="210">
        <v>8</v>
      </c>
      <c r="I81" s="210">
        <v>0</v>
      </c>
      <c r="J81" s="210">
        <v>0</v>
      </c>
      <c r="K81" s="210">
        <v>0</v>
      </c>
      <c r="L81" s="210">
        <v>0</v>
      </c>
      <c r="M81" s="210">
        <v>0</v>
      </c>
      <c r="N81" s="210">
        <v>0</v>
      </c>
      <c r="O81" s="210">
        <v>112</v>
      </c>
      <c r="P81" s="210">
        <v>0</v>
      </c>
      <c r="Q81" s="210">
        <v>0</v>
      </c>
      <c r="R81" s="210">
        <v>0</v>
      </c>
      <c r="S81" s="210">
        <v>0</v>
      </c>
      <c r="T81" s="210">
        <v>0</v>
      </c>
      <c r="U81" s="210">
        <v>0</v>
      </c>
      <c r="V81" s="210">
        <v>0</v>
      </c>
      <c r="W81" s="210">
        <v>0</v>
      </c>
      <c r="X81" s="210">
        <v>0</v>
      </c>
      <c r="Y81" s="210">
        <v>0</v>
      </c>
      <c r="Z81" s="210">
        <v>0</v>
      </c>
      <c r="AA81" s="210">
        <v>0</v>
      </c>
      <c r="AB81" s="210">
        <v>0</v>
      </c>
      <c r="AC81" s="210">
        <v>0</v>
      </c>
      <c r="AD81" s="210">
        <v>0</v>
      </c>
      <c r="AE81" s="210">
        <v>0</v>
      </c>
      <c r="AF81" s="210">
        <v>0</v>
      </c>
      <c r="AG81" s="210">
        <v>0</v>
      </c>
      <c r="AH81" s="210">
        <v>0</v>
      </c>
      <c r="AI81" s="210">
        <v>0</v>
      </c>
      <c r="AJ81" s="210">
        <v>0</v>
      </c>
      <c r="AK81" s="210">
        <v>0</v>
      </c>
      <c r="AL81" s="210">
        <v>38</v>
      </c>
      <c r="AM81" s="210">
        <v>0</v>
      </c>
      <c r="AN81" s="210">
        <v>0</v>
      </c>
      <c r="AO81" s="210">
        <v>0</v>
      </c>
    </row>
    <row r="82" spans="3:41" x14ac:dyDescent="0.3">
      <c r="C82" s="210">
        <v>40</v>
      </c>
      <c r="D82" s="210">
        <v>11</v>
      </c>
      <c r="E82" s="210">
        <v>6</v>
      </c>
      <c r="F82" s="210">
        <v>1551671</v>
      </c>
      <c r="G82" s="210">
        <v>0</v>
      </c>
      <c r="H82" s="210">
        <v>427823</v>
      </c>
      <c r="I82" s="210">
        <v>0</v>
      </c>
      <c r="J82" s="210">
        <v>0</v>
      </c>
      <c r="K82" s="210">
        <v>0</v>
      </c>
      <c r="L82" s="210">
        <v>0</v>
      </c>
      <c r="M82" s="210">
        <v>0</v>
      </c>
      <c r="N82" s="210">
        <v>0</v>
      </c>
      <c r="O82" s="210">
        <v>779565</v>
      </c>
      <c r="P82" s="210">
        <v>0</v>
      </c>
      <c r="Q82" s="210">
        <v>0</v>
      </c>
      <c r="R82" s="210">
        <v>0</v>
      </c>
      <c r="S82" s="210">
        <v>0</v>
      </c>
      <c r="T82" s="210">
        <v>0</v>
      </c>
      <c r="U82" s="210">
        <v>0</v>
      </c>
      <c r="V82" s="210">
        <v>0</v>
      </c>
      <c r="W82" s="210">
        <v>0</v>
      </c>
      <c r="X82" s="210">
        <v>0</v>
      </c>
      <c r="Y82" s="210">
        <v>0</v>
      </c>
      <c r="Z82" s="210">
        <v>0</v>
      </c>
      <c r="AA82" s="210">
        <v>0</v>
      </c>
      <c r="AB82" s="210">
        <v>0</v>
      </c>
      <c r="AC82" s="210">
        <v>0</v>
      </c>
      <c r="AD82" s="210">
        <v>0</v>
      </c>
      <c r="AE82" s="210">
        <v>0</v>
      </c>
      <c r="AF82" s="210">
        <v>0</v>
      </c>
      <c r="AG82" s="210">
        <v>0</v>
      </c>
      <c r="AH82" s="210">
        <v>0</v>
      </c>
      <c r="AI82" s="210">
        <v>65546</v>
      </c>
      <c r="AJ82" s="210">
        <v>0</v>
      </c>
      <c r="AK82" s="210">
        <v>0</v>
      </c>
      <c r="AL82" s="210">
        <v>253927</v>
      </c>
      <c r="AM82" s="210">
        <v>0</v>
      </c>
      <c r="AN82" s="210">
        <v>24810</v>
      </c>
      <c r="AO82" s="210">
        <v>0</v>
      </c>
    </row>
    <row r="83" spans="3:41" x14ac:dyDescent="0.3">
      <c r="C83" s="210">
        <v>40</v>
      </c>
      <c r="D83" s="210">
        <v>11</v>
      </c>
      <c r="E83" s="210">
        <v>8</v>
      </c>
      <c r="F83" s="210">
        <v>96000</v>
      </c>
      <c r="G83" s="210">
        <v>0</v>
      </c>
      <c r="H83" s="210">
        <v>69000</v>
      </c>
      <c r="I83" s="210">
        <v>0</v>
      </c>
      <c r="J83" s="210">
        <v>0</v>
      </c>
      <c r="K83" s="210">
        <v>0</v>
      </c>
      <c r="L83" s="210">
        <v>0</v>
      </c>
      <c r="M83" s="210">
        <v>0</v>
      </c>
      <c r="N83" s="210">
        <v>0</v>
      </c>
      <c r="O83" s="210">
        <v>0</v>
      </c>
      <c r="P83" s="210">
        <v>0</v>
      </c>
      <c r="Q83" s="210">
        <v>0</v>
      </c>
      <c r="R83" s="210">
        <v>0</v>
      </c>
      <c r="S83" s="210">
        <v>0</v>
      </c>
      <c r="T83" s="210">
        <v>0</v>
      </c>
      <c r="U83" s="210">
        <v>0</v>
      </c>
      <c r="V83" s="210">
        <v>0</v>
      </c>
      <c r="W83" s="210">
        <v>0</v>
      </c>
      <c r="X83" s="210">
        <v>0</v>
      </c>
      <c r="Y83" s="210">
        <v>0</v>
      </c>
      <c r="Z83" s="210">
        <v>0</v>
      </c>
      <c r="AA83" s="210">
        <v>0</v>
      </c>
      <c r="AB83" s="210">
        <v>0</v>
      </c>
      <c r="AC83" s="210">
        <v>0</v>
      </c>
      <c r="AD83" s="210">
        <v>0</v>
      </c>
      <c r="AE83" s="210">
        <v>0</v>
      </c>
      <c r="AF83" s="210">
        <v>0</v>
      </c>
      <c r="AG83" s="210">
        <v>0</v>
      </c>
      <c r="AH83" s="210">
        <v>0</v>
      </c>
      <c r="AI83" s="210">
        <v>0</v>
      </c>
      <c r="AJ83" s="210">
        <v>0</v>
      </c>
      <c r="AK83" s="210">
        <v>0</v>
      </c>
      <c r="AL83" s="210">
        <v>27000</v>
      </c>
      <c r="AM83" s="210">
        <v>0</v>
      </c>
      <c r="AN83" s="210">
        <v>0</v>
      </c>
      <c r="AO83" s="210">
        <v>0</v>
      </c>
    </row>
    <row r="84" spans="3:41" x14ac:dyDescent="0.3">
      <c r="C84" s="210">
        <v>40</v>
      </c>
      <c r="D84" s="210">
        <v>11</v>
      </c>
      <c r="E84" s="210">
        <v>9</v>
      </c>
      <c r="F84" s="210">
        <v>492937</v>
      </c>
      <c r="G84" s="210">
        <v>0</v>
      </c>
      <c r="H84" s="210">
        <v>139739</v>
      </c>
      <c r="I84" s="210">
        <v>0</v>
      </c>
      <c r="J84" s="210">
        <v>0</v>
      </c>
      <c r="K84" s="210">
        <v>0</v>
      </c>
      <c r="L84" s="210">
        <v>0</v>
      </c>
      <c r="M84" s="210">
        <v>0</v>
      </c>
      <c r="N84" s="210">
        <v>0</v>
      </c>
      <c r="O84" s="210">
        <v>242244</v>
      </c>
      <c r="P84" s="210">
        <v>0</v>
      </c>
      <c r="Q84" s="210">
        <v>0</v>
      </c>
      <c r="R84" s="210">
        <v>0</v>
      </c>
      <c r="S84" s="210">
        <v>0</v>
      </c>
      <c r="T84" s="210">
        <v>0</v>
      </c>
      <c r="U84" s="210">
        <v>0</v>
      </c>
      <c r="V84" s="210">
        <v>0</v>
      </c>
      <c r="W84" s="210">
        <v>0</v>
      </c>
      <c r="X84" s="210">
        <v>0</v>
      </c>
      <c r="Y84" s="210">
        <v>0</v>
      </c>
      <c r="Z84" s="210">
        <v>0</v>
      </c>
      <c r="AA84" s="210">
        <v>0</v>
      </c>
      <c r="AB84" s="210">
        <v>0</v>
      </c>
      <c r="AC84" s="210">
        <v>0</v>
      </c>
      <c r="AD84" s="210">
        <v>0</v>
      </c>
      <c r="AE84" s="210">
        <v>0</v>
      </c>
      <c r="AF84" s="210">
        <v>0</v>
      </c>
      <c r="AG84" s="210">
        <v>0</v>
      </c>
      <c r="AH84" s="210">
        <v>0</v>
      </c>
      <c r="AI84" s="210">
        <v>18872</v>
      </c>
      <c r="AJ84" s="210">
        <v>0</v>
      </c>
      <c r="AK84" s="210">
        <v>0</v>
      </c>
      <c r="AL84" s="210">
        <v>84522</v>
      </c>
      <c r="AM84" s="210">
        <v>0</v>
      </c>
      <c r="AN84" s="210">
        <v>7560</v>
      </c>
      <c r="AO84" s="210">
        <v>0</v>
      </c>
    </row>
    <row r="85" spans="3:41" x14ac:dyDescent="0.3">
      <c r="C85" s="210">
        <v>40</v>
      </c>
      <c r="D85" s="210">
        <v>11</v>
      </c>
      <c r="E85" s="210">
        <v>11</v>
      </c>
      <c r="F85" s="210">
        <v>3195.2911293474012</v>
      </c>
      <c r="G85" s="210">
        <v>0</v>
      </c>
      <c r="H85" s="210">
        <v>1611.957796014068</v>
      </c>
      <c r="I85" s="210">
        <v>0</v>
      </c>
      <c r="J85" s="210">
        <v>0</v>
      </c>
      <c r="K85" s="210">
        <v>1583.3333333333333</v>
      </c>
      <c r="L85" s="210">
        <v>0</v>
      </c>
      <c r="M85" s="210">
        <v>0</v>
      </c>
      <c r="N85" s="210">
        <v>0</v>
      </c>
      <c r="O85" s="210">
        <v>0</v>
      </c>
      <c r="P85" s="210">
        <v>0</v>
      </c>
      <c r="Q85" s="210">
        <v>0</v>
      </c>
      <c r="R85" s="210">
        <v>0</v>
      </c>
      <c r="S85" s="210">
        <v>0</v>
      </c>
      <c r="T85" s="210">
        <v>0</v>
      </c>
      <c r="U85" s="210">
        <v>0</v>
      </c>
      <c r="V85" s="210">
        <v>0</v>
      </c>
      <c r="W85" s="210">
        <v>0</v>
      </c>
      <c r="X85" s="210">
        <v>0</v>
      </c>
      <c r="Y85" s="210">
        <v>0</v>
      </c>
      <c r="Z85" s="210">
        <v>0</v>
      </c>
      <c r="AA85" s="210">
        <v>0</v>
      </c>
      <c r="AB85" s="210">
        <v>0</v>
      </c>
      <c r="AC85" s="210">
        <v>0</v>
      </c>
      <c r="AD85" s="210">
        <v>0</v>
      </c>
      <c r="AE85" s="210">
        <v>0</v>
      </c>
      <c r="AF85" s="210">
        <v>0</v>
      </c>
      <c r="AG85" s="210">
        <v>0</v>
      </c>
      <c r="AH85" s="210">
        <v>0</v>
      </c>
      <c r="AI85" s="210">
        <v>0</v>
      </c>
      <c r="AJ85" s="210">
        <v>0</v>
      </c>
      <c r="AK85" s="210">
        <v>0</v>
      </c>
      <c r="AL85" s="210">
        <v>0</v>
      </c>
      <c r="AM85" s="210">
        <v>0</v>
      </c>
      <c r="AN85" s="210">
        <v>0</v>
      </c>
      <c r="AO85" s="21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62" t="s">
        <v>1488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259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0" t="s">
        <v>113</v>
      </c>
      <c r="B3" s="201">
        <f>SUBTOTAL(9,B6:B1048576)/2</f>
        <v>28345503</v>
      </c>
      <c r="C3" s="202">
        <f t="shared" ref="C3:R3" si="0">SUBTOTAL(9,C6:C1048576)</f>
        <v>2</v>
      </c>
      <c r="D3" s="202">
        <f>SUBTOTAL(9,D6:D1048576)/2</f>
        <v>29864925</v>
      </c>
      <c r="E3" s="202">
        <f t="shared" si="0"/>
        <v>2.107207270232601</v>
      </c>
      <c r="F3" s="202">
        <f>SUBTOTAL(9,F6:F1048576)/2</f>
        <v>32446459</v>
      </c>
      <c r="G3" s="203">
        <f>IF(B3&lt;&gt;0,F3/B3,"")</f>
        <v>1.1446774819977616</v>
      </c>
      <c r="H3" s="204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5" t="str">
        <f>IF(H3&lt;&gt;0,L3/H3,"")</f>
        <v/>
      </c>
      <c r="N3" s="201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258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2"/>
      <c r="B5" s="513">
        <v>2013</v>
      </c>
      <c r="C5" s="514"/>
      <c r="D5" s="514">
        <v>2014</v>
      </c>
      <c r="E5" s="514"/>
      <c r="F5" s="514">
        <v>2015</v>
      </c>
      <c r="G5" s="515" t="s">
        <v>2</v>
      </c>
      <c r="H5" s="513">
        <v>2013</v>
      </c>
      <c r="I5" s="514"/>
      <c r="J5" s="514">
        <v>2014</v>
      </c>
      <c r="K5" s="514"/>
      <c r="L5" s="514">
        <v>2015</v>
      </c>
      <c r="M5" s="515" t="s">
        <v>2</v>
      </c>
      <c r="N5" s="513">
        <v>2013</v>
      </c>
      <c r="O5" s="514"/>
      <c r="P5" s="514">
        <v>2014</v>
      </c>
      <c r="Q5" s="514"/>
      <c r="R5" s="514">
        <v>2015</v>
      </c>
      <c r="S5" s="515" t="s">
        <v>2</v>
      </c>
    </row>
    <row r="6" spans="1:19" ht="14.4" customHeight="1" thickBot="1" x14ac:dyDescent="0.35">
      <c r="A6" s="518" t="s">
        <v>1487</v>
      </c>
      <c r="B6" s="516">
        <v>28345503</v>
      </c>
      <c r="C6" s="517">
        <v>1</v>
      </c>
      <c r="D6" s="516">
        <v>29864925</v>
      </c>
      <c r="E6" s="517">
        <v>1.0536036351163005</v>
      </c>
      <c r="F6" s="516">
        <v>32446459</v>
      </c>
      <c r="G6" s="282">
        <v>1.1446774819977616</v>
      </c>
      <c r="H6" s="516"/>
      <c r="I6" s="517"/>
      <c r="J6" s="516"/>
      <c r="K6" s="517"/>
      <c r="L6" s="516"/>
      <c r="M6" s="282"/>
      <c r="N6" s="516"/>
      <c r="O6" s="517"/>
      <c r="P6" s="516"/>
      <c r="Q6" s="517"/>
      <c r="R6" s="516"/>
      <c r="S6" s="283"/>
    </row>
    <row r="7" spans="1:19" ht="14.4" customHeight="1" thickBot="1" x14ac:dyDescent="0.35"/>
    <row r="8" spans="1:19" ht="14.4" customHeight="1" thickBot="1" x14ac:dyDescent="0.35">
      <c r="A8" s="518" t="s">
        <v>437</v>
      </c>
      <c r="B8" s="516">
        <v>28345503</v>
      </c>
      <c r="C8" s="517">
        <v>1</v>
      </c>
      <c r="D8" s="516">
        <v>29864925</v>
      </c>
      <c r="E8" s="517">
        <v>1.0536036351163005</v>
      </c>
      <c r="F8" s="516">
        <v>32446459</v>
      </c>
      <c r="G8" s="282">
        <v>1.1446774819977616</v>
      </c>
      <c r="H8" s="516"/>
      <c r="I8" s="517"/>
      <c r="J8" s="516"/>
      <c r="K8" s="517"/>
      <c r="L8" s="516"/>
      <c r="M8" s="282"/>
      <c r="N8" s="516"/>
      <c r="O8" s="517"/>
      <c r="P8" s="516"/>
      <c r="Q8" s="517"/>
      <c r="R8" s="516"/>
      <c r="S8" s="283"/>
    </row>
    <row r="9" spans="1:19" ht="14.4" customHeight="1" x14ac:dyDescent="0.3">
      <c r="A9" s="519" t="s">
        <v>1489</v>
      </c>
    </row>
    <row r="10" spans="1:19" ht="14.4" customHeight="1" x14ac:dyDescent="0.3">
      <c r="A10" s="520" t="s">
        <v>1490</v>
      </c>
    </row>
    <row r="11" spans="1:19" ht="14.4" customHeight="1" x14ac:dyDescent="0.3">
      <c r="A11" s="519" t="s">
        <v>1491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6" bestFit="1" customWidth="1"/>
    <col min="2" max="4" width="7.77734375" style="191" customWidth="1"/>
    <col min="5" max="7" width="7.77734375" style="92" customWidth="1"/>
    <col min="8" max="16384" width="8.88671875" style="116"/>
  </cols>
  <sheetData>
    <row r="1" spans="1:7" ht="18.600000000000001" customHeight="1" thickBot="1" x14ac:dyDescent="0.4">
      <c r="A1" s="362" t="s">
        <v>1493</v>
      </c>
      <c r="B1" s="305"/>
      <c r="C1" s="305"/>
      <c r="D1" s="305"/>
      <c r="E1" s="305"/>
      <c r="F1" s="305"/>
      <c r="G1" s="305"/>
    </row>
    <row r="2" spans="1:7" ht="14.4" customHeight="1" thickBot="1" x14ac:dyDescent="0.35">
      <c r="A2" s="214" t="s">
        <v>259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00" t="s">
        <v>113</v>
      </c>
      <c r="B3" s="294">
        <f t="shared" ref="B3:G3" si="0">SUBTOTAL(9,B6:B1048576)</f>
        <v>132181</v>
      </c>
      <c r="C3" s="295">
        <f t="shared" si="0"/>
        <v>136947</v>
      </c>
      <c r="D3" s="295">
        <f t="shared" si="0"/>
        <v>147251</v>
      </c>
      <c r="E3" s="204">
        <f t="shared" si="0"/>
        <v>28345503</v>
      </c>
      <c r="F3" s="202">
        <f t="shared" si="0"/>
        <v>29864925</v>
      </c>
      <c r="G3" s="296">
        <f t="shared" si="0"/>
        <v>32446459</v>
      </c>
    </row>
    <row r="4" spans="1:7" ht="14.4" customHeight="1" x14ac:dyDescent="0.3">
      <c r="A4" s="363" t="s">
        <v>121</v>
      </c>
      <c r="B4" s="364" t="s">
        <v>234</v>
      </c>
      <c r="C4" s="365"/>
      <c r="D4" s="365"/>
      <c r="E4" s="367" t="s">
        <v>86</v>
      </c>
      <c r="F4" s="368"/>
      <c r="G4" s="369"/>
    </row>
    <row r="5" spans="1:7" ht="14.4" customHeight="1" thickBot="1" x14ac:dyDescent="0.35">
      <c r="A5" s="512"/>
      <c r="B5" s="513">
        <v>2013</v>
      </c>
      <c r="C5" s="514">
        <v>2014</v>
      </c>
      <c r="D5" s="514">
        <v>2015</v>
      </c>
      <c r="E5" s="513">
        <v>2013</v>
      </c>
      <c r="F5" s="514">
        <v>2014</v>
      </c>
      <c r="G5" s="521">
        <v>2015</v>
      </c>
    </row>
    <row r="6" spans="1:7" ht="14.4" customHeight="1" thickBot="1" x14ac:dyDescent="0.35">
      <c r="A6" s="518" t="s">
        <v>1492</v>
      </c>
      <c r="B6" s="449">
        <v>132181</v>
      </c>
      <c r="C6" s="449">
        <v>136947</v>
      </c>
      <c r="D6" s="449">
        <v>147251</v>
      </c>
      <c r="E6" s="516">
        <v>28345503</v>
      </c>
      <c r="F6" s="516">
        <v>29864925</v>
      </c>
      <c r="G6" s="522">
        <v>32446459</v>
      </c>
    </row>
    <row r="7" spans="1:7" ht="14.4" customHeight="1" x14ac:dyDescent="0.3">
      <c r="A7" s="519" t="s">
        <v>1489</v>
      </c>
    </row>
    <row r="8" spans="1:7" ht="14.4" customHeight="1" x14ac:dyDescent="0.3">
      <c r="A8" s="520" t="s">
        <v>1490</v>
      </c>
    </row>
    <row r="9" spans="1:7" ht="14.4" customHeight="1" x14ac:dyDescent="0.3">
      <c r="A9" s="519" t="s">
        <v>1491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6" bestFit="1" customWidth="1"/>
    <col min="2" max="2" width="6.109375" style="116" customWidth="1"/>
    <col min="3" max="3" width="2.109375" style="116" bestFit="1" customWidth="1"/>
    <col min="4" max="4" width="8" style="116" customWidth="1"/>
    <col min="5" max="5" width="50.88671875" style="116" bestFit="1" customWidth="1"/>
    <col min="6" max="7" width="11.109375" style="191" customWidth="1"/>
    <col min="8" max="9" width="9.33203125" style="116" hidden="1" customWidth="1"/>
    <col min="10" max="11" width="11.109375" style="191" customWidth="1"/>
    <col min="12" max="13" width="9.33203125" style="116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1618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259</v>
      </c>
      <c r="B2" s="300"/>
      <c r="C2" s="117"/>
      <c r="D2" s="293"/>
      <c r="E2" s="117"/>
      <c r="F2" s="208"/>
      <c r="G2" s="208"/>
      <c r="H2" s="117"/>
      <c r="I2" s="117"/>
      <c r="J2" s="208"/>
      <c r="K2" s="208"/>
      <c r="L2" s="117"/>
      <c r="M2" s="117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132181</v>
      </c>
      <c r="G3" s="89">
        <f t="shared" si="0"/>
        <v>28345503</v>
      </c>
      <c r="H3" s="66"/>
      <c r="I3" s="66"/>
      <c r="J3" s="89">
        <f t="shared" si="0"/>
        <v>136947</v>
      </c>
      <c r="K3" s="89">
        <f t="shared" si="0"/>
        <v>29864925</v>
      </c>
      <c r="L3" s="66"/>
      <c r="M3" s="66"/>
      <c r="N3" s="89">
        <f t="shared" si="0"/>
        <v>147251</v>
      </c>
      <c r="O3" s="89">
        <f t="shared" si="0"/>
        <v>32446459</v>
      </c>
      <c r="P3" s="67">
        <f>IF(G3=0,0,O3/G3)</f>
        <v>1.1446774819977616</v>
      </c>
      <c r="Q3" s="90">
        <f>IF(N3=0,0,O3/N3)</f>
        <v>220.34797047218694</v>
      </c>
    </row>
    <row r="4" spans="1:17" ht="14.4" customHeight="1" x14ac:dyDescent="0.3">
      <c r="A4" s="371" t="s">
        <v>82</v>
      </c>
      <c r="B4" s="378" t="s">
        <v>0</v>
      </c>
      <c r="C4" s="372" t="s">
        <v>83</v>
      </c>
      <c r="D4" s="377" t="s">
        <v>58</v>
      </c>
      <c r="E4" s="373" t="s">
        <v>57</v>
      </c>
      <c r="F4" s="374">
        <v>2013</v>
      </c>
      <c r="G4" s="375"/>
      <c r="H4" s="87"/>
      <c r="I4" s="87"/>
      <c r="J4" s="374">
        <v>2014</v>
      </c>
      <c r="K4" s="375"/>
      <c r="L4" s="87"/>
      <c r="M4" s="87"/>
      <c r="N4" s="374">
        <v>2015</v>
      </c>
      <c r="O4" s="375"/>
      <c r="P4" s="376" t="s">
        <v>2</v>
      </c>
      <c r="Q4" s="370" t="s">
        <v>85</v>
      </c>
    </row>
    <row r="5" spans="1:17" ht="14.4" customHeight="1" thickBot="1" x14ac:dyDescent="0.35">
      <c r="A5" s="523"/>
      <c r="B5" s="524"/>
      <c r="C5" s="525"/>
      <c r="D5" s="526"/>
      <c r="E5" s="527"/>
      <c r="F5" s="528" t="s">
        <v>59</v>
      </c>
      <c r="G5" s="529" t="s">
        <v>14</v>
      </c>
      <c r="H5" s="530"/>
      <c r="I5" s="530"/>
      <c r="J5" s="528" t="s">
        <v>59</v>
      </c>
      <c r="K5" s="529" t="s">
        <v>14</v>
      </c>
      <c r="L5" s="530"/>
      <c r="M5" s="530"/>
      <c r="N5" s="528" t="s">
        <v>59</v>
      </c>
      <c r="O5" s="529" t="s">
        <v>14</v>
      </c>
      <c r="P5" s="531"/>
      <c r="Q5" s="532"/>
    </row>
    <row r="6" spans="1:17" ht="14.4" customHeight="1" x14ac:dyDescent="0.3">
      <c r="A6" s="424" t="s">
        <v>1494</v>
      </c>
      <c r="B6" s="425" t="s">
        <v>437</v>
      </c>
      <c r="C6" s="425" t="s">
        <v>1495</v>
      </c>
      <c r="D6" s="425" t="s">
        <v>1496</v>
      </c>
      <c r="E6" s="425" t="s">
        <v>1497</v>
      </c>
      <c r="F6" s="428">
        <v>481</v>
      </c>
      <c r="G6" s="428">
        <v>76479</v>
      </c>
      <c r="H6" s="425">
        <v>1</v>
      </c>
      <c r="I6" s="425">
        <v>159</v>
      </c>
      <c r="J6" s="428">
        <v>471</v>
      </c>
      <c r="K6" s="428">
        <v>74931</v>
      </c>
      <c r="L6" s="425">
        <v>0.97975914957047028</v>
      </c>
      <c r="M6" s="425">
        <v>159.08917197452229</v>
      </c>
      <c r="N6" s="428">
        <v>669</v>
      </c>
      <c r="O6" s="428">
        <v>107709</v>
      </c>
      <c r="P6" s="447">
        <v>1.4083473894794649</v>
      </c>
      <c r="Q6" s="429">
        <v>161</v>
      </c>
    </row>
    <row r="7" spans="1:17" ht="14.4" customHeight="1" x14ac:dyDescent="0.3">
      <c r="A7" s="430" t="s">
        <v>1494</v>
      </c>
      <c r="B7" s="431" t="s">
        <v>437</v>
      </c>
      <c r="C7" s="431" t="s">
        <v>1495</v>
      </c>
      <c r="D7" s="431" t="s">
        <v>1498</v>
      </c>
      <c r="E7" s="431" t="s">
        <v>1499</v>
      </c>
      <c r="F7" s="434">
        <v>4809</v>
      </c>
      <c r="G7" s="434">
        <v>586698</v>
      </c>
      <c r="H7" s="431">
        <v>1</v>
      </c>
      <c r="I7" s="431">
        <v>122</v>
      </c>
      <c r="J7" s="434">
        <v>5479</v>
      </c>
      <c r="K7" s="434">
        <v>672958</v>
      </c>
      <c r="L7" s="431">
        <v>1.1470262383713596</v>
      </c>
      <c r="M7" s="431">
        <v>122.82496805986494</v>
      </c>
      <c r="N7" s="434">
        <v>5750</v>
      </c>
      <c r="O7" s="434">
        <v>718750</v>
      </c>
      <c r="P7" s="456">
        <v>1.2250766152262322</v>
      </c>
      <c r="Q7" s="435">
        <v>125</v>
      </c>
    </row>
    <row r="8" spans="1:17" ht="14.4" customHeight="1" x14ac:dyDescent="0.3">
      <c r="A8" s="430" t="s">
        <v>1494</v>
      </c>
      <c r="B8" s="431" t="s">
        <v>437</v>
      </c>
      <c r="C8" s="431" t="s">
        <v>1495</v>
      </c>
      <c r="D8" s="431" t="s">
        <v>1500</v>
      </c>
      <c r="E8" s="431" t="s">
        <v>1501</v>
      </c>
      <c r="F8" s="434">
        <v>4371</v>
      </c>
      <c r="G8" s="434">
        <v>279744</v>
      </c>
      <c r="H8" s="431">
        <v>1</v>
      </c>
      <c r="I8" s="431">
        <v>64</v>
      </c>
      <c r="J8" s="434">
        <v>4497</v>
      </c>
      <c r="K8" s="434">
        <v>288977</v>
      </c>
      <c r="L8" s="431">
        <v>1.0330051761610615</v>
      </c>
      <c r="M8" s="431">
        <v>64.259951078496769</v>
      </c>
      <c r="N8" s="434">
        <v>5176</v>
      </c>
      <c r="O8" s="434">
        <v>336440</v>
      </c>
      <c r="P8" s="456">
        <v>1.2026710134980554</v>
      </c>
      <c r="Q8" s="435">
        <v>65</v>
      </c>
    </row>
    <row r="9" spans="1:17" ht="14.4" customHeight="1" x14ac:dyDescent="0.3">
      <c r="A9" s="430" t="s">
        <v>1494</v>
      </c>
      <c r="B9" s="431" t="s">
        <v>437</v>
      </c>
      <c r="C9" s="431" t="s">
        <v>1495</v>
      </c>
      <c r="D9" s="431" t="s">
        <v>1502</v>
      </c>
      <c r="E9" s="431" t="s">
        <v>1503</v>
      </c>
      <c r="F9" s="434">
        <v>20</v>
      </c>
      <c r="G9" s="434">
        <v>3600</v>
      </c>
      <c r="H9" s="431">
        <v>1</v>
      </c>
      <c r="I9" s="431">
        <v>180</v>
      </c>
      <c r="J9" s="434">
        <v>32</v>
      </c>
      <c r="K9" s="434">
        <v>5847</v>
      </c>
      <c r="L9" s="431">
        <v>1.6241666666666668</v>
      </c>
      <c r="M9" s="431">
        <v>182.71875</v>
      </c>
      <c r="N9" s="434">
        <v>39</v>
      </c>
      <c r="O9" s="434">
        <v>7176</v>
      </c>
      <c r="P9" s="456">
        <v>1.9933333333333334</v>
      </c>
      <c r="Q9" s="435">
        <v>184</v>
      </c>
    </row>
    <row r="10" spans="1:17" ht="14.4" customHeight="1" x14ac:dyDescent="0.3">
      <c r="A10" s="430" t="s">
        <v>1494</v>
      </c>
      <c r="B10" s="431" t="s">
        <v>437</v>
      </c>
      <c r="C10" s="431" t="s">
        <v>1495</v>
      </c>
      <c r="D10" s="431" t="s">
        <v>1504</v>
      </c>
      <c r="E10" s="431" t="s">
        <v>1505</v>
      </c>
      <c r="F10" s="434">
        <v>1825</v>
      </c>
      <c r="G10" s="434">
        <v>399675</v>
      </c>
      <c r="H10" s="431">
        <v>1</v>
      </c>
      <c r="I10" s="431">
        <v>219</v>
      </c>
      <c r="J10" s="434">
        <v>1972</v>
      </c>
      <c r="K10" s="434">
        <v>434172</v>
      </c>
      <c r="L10" s="431">
        <v>1.0863126290110714</v>
      </c>
      <c r="M10" s="431">
        <v>220.16835699797161</v>
      </c>
      <c r="N10" s="434">
        <v>2141</v>
      </c>
      <c r="O10" s="434">
        <v>477443</v>
      </c>
      <c r="P10" s="456">
        <v>1.1945780947019453</v>
      </c>
      <c r="Q10" s="435">
        <v>223</v>
      </c>
    </row>
    <row r="11" spans="1:17" ht="14.4" customHeight="1" x14ac:dyDescent="0.3">
      <c r="A11" s="430" t="s">
        <v>1494</v>
      </c>
      <c r="B11" s="431" t="s">
        <v>437</v>
      </c>
      <c r="C11" s="431" t="s">
        <v>1495</v>
      </c>
      <c r="D11" s="431" t="s">
        <v>1506</v>
      </c>
      <c r="E11" s="431" t="s">
        <v>1507</v>
      </c>
      <c r="F11" s="434">
        <v>437</v>
      </c>
      <c r="G11" s="434">
        <v>36708</v>
      </c>
      <c r="H11" s="431">
        <v>1</v>
      </c>
      <c r="I11" s="431">
        <v>84</v>
      </c>
      <c r="J11" s="434">
        <v>410</v>
      </c>
      <c r="K11" s="434">
        <v>34075</v>
      </c>
      <c r="L11" s="431">
        <v>0.9282717663724529</v>
      </c>
      <c r="M11" s="431">
        <v>83.109756097560975</v>
      </c>
      <c r="N11" s="434">
        <v>539</v>
      </c>
      <c r="O11" s="434">
        <v>46354</v>
      </c>
      <c r="P11" s="456">
        <v>1.2627765064836003</v>
      </c>
      <c r="Q11" s="435">
        <v>86</v>
      </c>
    </row>
    <row r="12" spans="1:17" ht="14.4" customHeight="1" x14ac:dyDescent="0.3">
      <c r="A12" s="430" t="s">
        <v>1494</v>
      </c>
      <c r="B12" s="431" t="s">
        <v>437</v>
      </c>
      <c r="C12" s="431" t="s">
        <v>1495</v>
      </c>
      <c r="D12" s="431" t="s">
        <v>1508</v>
      </c>
      <c r="E12" s="431" t="s">
        <v>1509</v>
      </c>
      <c r="F12" s="434">
        <v>106</v>
      </c>
      <c r="G12" s="434">
        <v>30740</v>
      </c>
      <c r="H12" s="431">
        <v>1</v>
      </c>
      <c r="I12" s="431">
        <v>290</v>
      </c>
      <c r="J12" s="434">
        <v>123</v>
      </c>
      <c r="K12" s="434">
        <v>34600</v>
      </c>
      <c r="L12" s="431">
        <v>1.1255692908262849</v>
      </c>
      <c r="M12" s="431">
        <v>281.30081300813009</v>
      </c>
      <c r="N12" s="434">
        <v>108</v>
      </c>
      <c r="O12" s="434">
        <v>31536</v>
      </c>
      <c r="P12" s="456">
        <v>1.0258945998698763</v>
      </c>
      <c r="Q12" s="435">
        <v>292</v>
      </c>
    </row>
    <row r="13" spans="1:17" ht="14.4" customHeight="1" x14ac:dyDescent="0.3">
      <c r="A13" s="430" t="s">
        <v>1494</v>
      </c>
      <c r="B13" s="431" t="s">
        <v>437</v>
      </c>
      <c r="C13" s="431" t="s">
        <v>1495</v>
      </c>
      <c r="D13" s="431" t="s">
        <v>1510</v>
      </c>
      <c r="E13" s="431" t="s">
        <v>1511</v>
      </c>
      <c r="F13" s="434">
        <v>1117</v>
      </c>
      <c r="G13" s="434">
        <v>1301305</v>
      </c>
      <c r="H13" s="431">
        <v>1</v>
      </c>
      <c r="I13" s="431">
        <v>1165</v>
      </c>
      <c r="J13" s="434">
        <v>1524</v>
      </c>
      <c r="K13" s="434">
        <v>1778664</v>
      </c>
      <c r="L13" s="431">
        <v>1.3668309888919201</v>
      </c>
      <c r="M13" s="431">
        <v>1167.1023622047244</v>
      </c>
      <c r="N13" s="434">
        <v>1573</v>
      </c>
      <c r="O13" s="434">
        <v>1838837</v>
      </c>
      <c r="P13" s="456">
        <v>1.413071493616024</v>
      </c>
      <c r="Q13" s="435">
        <v>1169</v>
      </c>
    </row>
    <row r="14" spans="1:17" ht="14.4" customHeight="1" x14ac:dyDescent="0.3">
      <c r="A14" s="430" t="s">
        <v>1494</v>
      </c>
      <c r="B14" s="431" t="s">
        <v>437</v>
      </c>
      <c r="C14" s="431" t="s">
        <v>1495</v>
      </c>
      <c r="D14" s="431" t="s">
        <v>1512</v>
      </c>
      <c r="E14" s="431" t="s">
        <v>1513</v>
      </c>
      <c r="F14" s="434">
        <v>1</v>
      </c>
      <c r="G14" s="434">
        <v>63</v>
      </c>
      <c r="H14" s="431">
        <v>1</v>
      </c>
      <c r="I14" s="431">
        <v>63</v>
      </c>
      <c r="J14" s="434"/>
      <c r="K14" s="434"/>
      <c r="L14" s="431"/>
      <c r="M14" s="431"/>
      <c r="N14" s="434"/>
      <c r="O14" s="434"/>
      <c r="P14" s="456"/>
      <c r="Q14" s="435"/>
    </row>
    <row r="15" spans="1:17" ht="14.4" customHeight="1" x14ac:dyDescent="0.3">
      <c r="A15" s="430" t="s">
        <v>1494</v>
      </c>
      <c r="B15" s="431" t="s">
        <v>437</v>
      </c>
      <c r="C15" s="431" t="s">
        <v>1495</v>
      </c>
      <c r="D15" s="431" t="s">
        <v>1514</v>
      </c>
      <c r="E15" s="431" t="s">
        <v>1515</v>
      </c>
      <c r="F15" s="434">
        <v>16537</v>
      </c>
      <c r="G15" s="434">
        <v>644943</v>
      </c>
      <c r="H15" s="431">
        <v>1</v>
      </c>
      <c r="I15" s="431">
        <v>39</v>
      </c>
      <c r="J15" s="434">
        <v>16139</v>
      </c>
      <c r="K15" s="434">
        <v>636688</v>
      </c>
      <c r="L15" s="431">
        <v>0.9872004192618572</v>
      </c>
      <c r="M15" s="431">
        <v>39.450275729599106</v>
      </c>
      <c r="N15" s="434">
        <v>16421</v>
      </c>
      <c r="O15" s="434">
        <v>656840</v>
      </c>
      <c r="P15" s="456">
        <v>1.0184465914042016</v>
      </c>
      <c r="Q15" s="435">
        <v>40</v>
      </c>
    </row>
    <row r="16" spans="1:17" ht="14.4" customHeight="1" x14ac:dyDescent="0.3">
      <c r="A16" s="430" t="s">
        <v>1494</v>
      </c>
      <c r="B16" s="431" t="s">
        <v>437</v>
      </c>
      <c r="C16" s="431" t="s">
        <v>1495</v>
      </c>
      <c r="D16" s="431" t="s">
        <v>1516</v>
      </c>
      <c r="E16" s="431" t="s">
        <v>1517</v>
      </c>
      <c r="F16" s="434">
        <v>1922</v>
      </c>
      <c r="G16" s="434">
        <v>734204</v>
      </c>
      <c r="H16" s="431">
        <v>1</v>
      </c>
      <c r="I16" s="431">
        <v>382</v>
      </c>
      <c r="J16" s="434">
        <v>1828</v>
      </c>
      <c r="K16" s="434">
        <v>689709</v>
      </c>
      <c r="L16" s="431">
        <v>0.93939695234566956</v>
      </c>
      <c r="M16" s="431">
        <v>377.30251641137858</v>
      </c>
      <c r="N16" s="434">
        <v>1970</v>
      </c>
      <c r="O16" s="434">
        <v>754510</v>
      </c>
      <c r="P16" s="456">
        <v>1.0276571634041765</v>
      </c>
      <c r="Q16" s="435">
        <v>383</v>
      </c>
    </row>
    <row r="17" spans="1:17" ht="14.4" customHeight="1" x14ac:dyDescent="0.3">
      <c r="A17" s="430" t="s">
        <v>1494</v>
      </c>
      <c r="B17" s="431" t="s">
        <v>437</v>
      </c>
      <c r="C17" s="431" t="s">
        <v>1495</v>
      </c>
      <c r="D17" s="431" t="s">
        <v>1518</v>
      </c>
      <c r="E17" s="431" t="s">
        <v>1519</v>
      </c>
      <c r="F17" s="434">
        <v>3219</v>
      </c>
      <c r="G17" s="434">
        <v>119103</v>
      </c>
      <c r="H17" s="431">
        <v>1</v>
      </c>
      <c r="I17" s="431">
        <v>37</v>
      </c>
      <c r="J17" s="434">
        <v>3609</v>
      </c>
      <c r="K17" s="434">
        <v>133533</v>
      </c>
      <c r="L17" s="431">
        <v>1.1211556383970178</v>
      </c>
      <c r="M17" s="431">
        <v>37</v>
      </c>
      <c r="N17" s="434">
        <v>3728</v>
      </c>
      <c r="O17" s="434">
        <v>137936</v>
      </c>
      <c r="P17" s="456">
        <v>1.1581236408822615</v>
      </c>
      <c r="Q17" s="435">
        <v>37</v>
      </c>
    </row>
    <row r="18" spans="1:17" ht="14.4" customHeight="1" x14ac:dyDescent="0.3">
      <c r="A18" s="430" t="s">
        <v>1494</v>
      </c>
      <c r="B18" s="431" t="s">
        <v>437</v>
      </c>
      <c r="C18" s="431" t="s">
        <v>1495</v>
      </c>
      <c r="D18" s="431" t="s">
        <v>1520</v>
      </c>
      <c r="E18" s="431" t="s">
        <v>1521</v>
      </c>
      <c r="F18" s="434">
        <v>791</v>
      </c>
      <c r="G18" s="434">
        <v>68026</v>
      </c>
      <c r="H18" s="431">
        <v>1</v>
      </c>
      <c r="I18" s="431">
        <v>86</v>
      </c>
      <c r="J18" s="434">
        <v>745</v>
      </c>
      <c r="K18" s="434">
        <v>65220</v>
      </c>
      <c r="L18" s="431">
        <v>0.95875106576897073</v>
      </c>
      <c r="M18" s="431">
        <v>87.543624161073822</v>
      </c>
      <c r="N18" s="434">
        <v>753</v>
      </c>
      <c r="O18" s="434">
        <v>66264</v>
      </c>
      <c r="P18" s="456">
        <v>0.97409813894687325</v>
      </c>
      <c r="Q18" s="435">
        <v>88</v>
      </c>
    </row>
    <row r="19" spans="1:17" ht="14.4" customHeight="1" x14ac:dyDescent="0.3">
      <c r="A19" s="430" t="s">
        <v>1494</v>
      </c>
      <c r="B19" s="431" t="s">
        <v>437</v>
      </c>
      <c r="C19" s="431" t="s">
        <v>1495</v>
      </c>
      <c r="D19" s="431" t="s">
        <v>1522</v>
      </c>
      <c r="E19" s="431" t="s">
        <v>1523</v>
      </c>
      <c r="F19" s="434">
        <v>4932</v>
      </c>
      <c r="G19" s="434">
        <v>2189808</v>
      </c>
      <c r="H19" s="431">
        <v>1</v>
      </c>
      <c r="I19" s="431">
        <v>444</v>
      </c>
      <c r="J19" s="434">
        <v>5304</v>
      </c>
      <c r="K19" s="434">
        <v>2334839</v>
      </c>
      <c r="L19" s="431">
        <v>1.0662300073796425</v>
      </c>
      <c r="M19" s="431">
        <v>440.20343137254901</v>
      </c>
      <c r="N19" s="434">
        <v>5714</v>
      </c>
      <c r="O19" s="434">
        <v>2542730</v>
      </c>
      <c r="P19" s="456">
        <v>1.1611657277715672</v>
      </c>
      <c r="Q19" s="435">
        <v>445</v>
      </c>
    </row>
    <row r="20" spans="1:17" ht="14.4" customHeight="1" x14ac:dyDescent="0.3">
      <c r="A20" s="430" t="s">
        <v>1494</v>
      </c>
      <c r="B20" s="431" t="s">
        <v>437</v>
      </c>
      <c r="C20" s="431" t="s">
        <v>1495</v>
      </c>
      <c r="D20" s="431" t="s">
        <v>1524</v>
      </c>
      <c r="E20" s="431" t="s">
        <v>1525</v>
      </c>
      <c r="F20" s="434">
        <v>688</v>
      </c>
      <c r="G20" s="434">
        <v>28208</v>
      </c>
      <c r="H20" s="431">
        <v>1</v>
      </c>
      <c r="I20" s="431">
        <v>41</v>
      </c>
      <c r="J20" s="434">
        <v>656</v>
      </c>
      <c r="K20" s="434">
        <v>26404</v>
      </c>
      <c r="L20" s="431">
        <v>0.93604651162790697</v>
      </c>
      <c r="M20" s="431">
        <v>40.25</v>
      </c>
      <c r="N20" s="434">
        <v>604</v>
      </c>
      <c r="O20" s="434">
        <v>24764</v>
      </c>
      <c r="P20" s="456">
        <v>0.87790697674418605</v>
      </c>
      <c r="Q20" s="435">
        <v>41</v>
      </c>
    </row>
    <row r="21" spans="1:17" ht="14.4" customHeight="1" x14ac:dyDescent="0.3">
      <c r="A21" s="430" t="s">
        <v>1494</v>
      </c>
      <c r="B21" s="431" t="s">
        <v>437</v>
      </c>
      <c r="C21" s="431" t="s">
        <v>1495</v>
      </c>
      <c r="D21" s="431" t="s">
        <v>1526</v>
      </c>
      <c r="E21" s="431" t="s">
        <v>1527</v>
      </c>
      <c r="F21" s="434">
        <v>1380</v>
      </c>
      <c r="G21" s="434">
        <v>676200</v>
      </c>
      <c r="H21" s="431">
        <v>1</v>
      </c>
      <c r="I21" s="431">
        <v>490</v>
      </c>
      <c r="J21" s="434">
        <v>2187</v>
      </c>
      <c r="K21" s="434">
        <v>1067452</v>
      </c>
      <c r="L21" s="431">
        <v>1.5786039633244602</v>
      </c>
      <c r="M21" s="431">
        <v>488.0896204846822</v>
      </c>
      <c r="N21" s="434">
        <v>2562</v>
      </c>
      <c r="O21" s="434">
        <v>1257942</v>
      </c>
      <c r="P21" s="456">
        <v>1.8603105590062112</v>
      </c>
      <c r="Q21" s="435">
        <v>491</v>
      </c>
    </row>
    <row r="22" spans="1:17" ht="14.4" customHeight="1" x14ac:dyDescent="0.3">
      <c r="A22" s="430" t="s">
        <v>1494</v>
      </c>
      <c r="B22" s="431" t="s">
        <v>437</v>
      </c>
      <c r="C22" s="431" t="s">
        <v>1495</v>
      </c>
      <c r="D22" s="431" t="s">
        <v>1528</v>
      </c>
      <c r="E22" s="431" t="s">
        <v>1529</v>
      </c>
      <c r="F22" s="434">
        <v>931</v>
      </c>
      <c r="G22" s="434">
        <v>28861</v>
      </c>
      <c r="H22" s="431">
        <v>1</v>
      </c>
      <c r="I22" s="431">
        <v>31</v>
      </c>
      <c r="J22" s="434">
        <v>958</v>
      </c>
      <c r="K22" s="434">
        <v>29202</v>
      </c>
      <c r="L22" s="431">
        <v>1.0118152524167561</v>
      </c>
      <c r="M22" s="431">
        <v>30.482254697286013</v>
      </c>
      <c r="N22" s="434">
        <v>773</v>
      </c>
      <c r="O22" s="434">
        <v>23963</v>
      </c>
      <c r="P22" s="456">
        <v>0.83029001074113851</v>
      </c>
      <c r="Q22" s="435">
        <v>31</v>
      </c>
    </row>
    <row r="23" spans="1:17" ht="14.4" customHeight="1" x14ac:dyDescent="0.3">
      <c r="A23" s="430" t="s">
        <v>1494</v>
      </c>
      <c r="B23" s="431" t="s">
        <v>437</v>
      </c>
      <c r="C23" s="431" t="s">
        <v>1495</v>
      </c>
      <c r="D23" s="431" t="s">
        <v>1530</v>
      </c>
      <c r="E23" s="431" t="s">
        <v>1531</v>
      </c>
      <c r="F23" s="434">
        <v>4</v>
      </c>
      <c r="G23" s="434">
        <v>320</v>
      </c>
      <c r="H23" s="431">
        <v>1</v>
      </c>
      <c r="I23" s="431">
        <v>80</v>
      </c>
      <c r="J23" s="434"/>
      <c r="K23" s="434"/>
      <c r="L23" s="431"/>
      <c r="M23" s="431"/>
      <c r="N23" s="434"/>
      <c r="O23" s="434"/>
      <c r="P23" s="456"/>
      <c r="Q23" s="435"/>
    </row>
    <row r="24" spans="1:17" ht="14.4" customHeight="1" x14ac:dyDescent="0.3">
      <c r="A24" s="430" t="s">
        <v>1494</v>
      </c>
      <c r="B24" s="431" t="s">
        <v>437</v>
      </c>
      <c r="C24" s="431" t="s">
        <v>1495</v>
      </c>
      <c r="D24" s="431" t="s">
        <v>1532</v>
      </c>
      <c r="E24" s="431" t="s">
        <v>1533</v>
      </c>
      <c r="F24" s="434">
        <v>865</v>
      </c>
      <c r="G24" s="434">
        <v>177325</v>
      </c>
      <c r="H24" s="431">
        <v>1</v>
      </c>
      <c r="I24" s="431">
        <v>205</v>
      </c>
      <c r="J24" s="434">
        <v>946</v>
      </c>
      <c r="K24" s="434">
        <v>191806</v>
      </c>
      <c r="L24" s="431">
        <v>1.0816636120118426</v>
      </c>
      <c r="M24" s="431">
        <v>202.75475687103594</v>
      </c>
      <c r="N24" s="434">
        <v>838</v>
      </c>
      <c r="O24" s="434">
        <v>173466</v>
      </c>
      <c r="P24" s="456">
        <v>0.97823769913999714</v>
      </c>
      <c r="Q24" s="435">
        <v>207</v>
      </c>
    </row>
    <row r="25" spans="1:17" ht="14.4" customHeight="1" x14ac:dyDescent="0.3">
      <c r="A25" s="430" t="s">
        <v>1494</v>
      </c>
      <c r="B25" s="431" t="s">
        <v>437</v>
      </c>
      <c r="C25" s="431" t="s">
        <v>1495</v>
      </c>
      <c r="D25" s="431" t="s">
        <v>1534</v>
      </c>
      <c r="E25" s="431" t="s">
        <v>1535</v>
      </c>
      <c r="F25" s="434">
        <v>877</v>
      </c>
      <c r="G25" s="434">
        <v>330629</v>
      </c>
      <c r="H25" s="431">
        <v>1</v>
      </c>
      <c r="I25" s="431">
        <v>377</v>
      </c>
      <c r="J25" s="434">
        <v>923</v>
      </c>
      <c r="K25" s="434">
        <v>344165</v>
      </c>
      <c r="L25" s="431">
        <v>1.0409401474159858</v>
      </c>
      <c r="M25" s="431">
        <v>372.87648970747563</v>
      </c>
      <c r="N25" s="434">
        <v>833</v>
      </c>
      <c r="O25" s="434">
        <v>316540</v>
      </c>
      <c r="P25" s="456">
        <v>0.95738728302719966</v>
      </c>
      <c r="Q25" s="435">
        <v>380</v>
      </c>
    </row>
    <row r="26" spans="1:17" ht="14.4" customHeight="1" x14ac:dyDescent="0.3">
      <c r="A26" s="430" t="s">
        <v>1494</v>
      </c>
      <c r="B26" s="431" t="s">
        <v>437</v>
      </c>
      <c r="C26" s="431" t="s">
        <v>1495</v>
      </c>
      <c r="D26" s="431" t="s">
        <v>1536</v>
      </c>
      <c r="E26" s="431" t="s">
        <v>1537</v>
      </c>
      <c r="F26" s="434">
        <v>803</v>
      </c>
      <c r="G26" s="434">
        <v>185493</v>
      </c>
      <c r="H26" s="431">
        <v>1</v>
      </c>
      <c r="I26" s="431">
        <v>231</v>
      </c>
      <c r="J26" s="434">
        <v>1022</v>
      </c>
      <c r="K26" s="434">
        <v>235234</v>
      </c>
      <c r="L26" s="431">
        <v>1.2681556716425957</v>
      </c>
      <c r="M26" s="431">
        <v>230.17025440313111</v>
      </c>
      <c r="N26" s="434">
        <v>1089</v>
      </c>
      <c r="O26" s="434">
        <v>254826</v>
      </c>
      <c r="P26" s="456">
        <v>1.3737769080234834</v>
      </c>
      <c r="Q26" s="435">
        <v>234</v>
      </c>
    </row>
    <row r="27" spans="1:17" ht="14.4" customHeight="1" x14ac:dyDescent="0.3">
      <c r="A27" s="430" t="s">
        <v>1494</v>
      </c>
      <c r="B27" s="431" t="s">
        <v>437</v>
      </c>
      <c r="C27" s="431" t="s">
        <v>1495</v>
      </c>
      <c r="D27" s="431" t="s">
        <v>1538</v>
      </c>
      <c r="E27" s="431" t="s">
        <v>1539</v>
      </c>
      <c r="F27" s="434">
        <v>415</v>
      </c>
      <c r="G27" s="434">
        <v>53535</v>
      </c>
      <c r="H27" s="431">
        <v>1</v>
      </c>
      <c r="I27" s="431">
        <v>129</v>
      </c>
      <c r="J27" s="434">
        <v>330</v>
      </c>
      <c r="K27" s="434">
        <v>42844</v>
      </c>
      <c r="L27" s="431">
        <v>0.80029886989819743</v>
      </c>
      <c r="M27" s="431">
        <v>129.83030303030304</v>
      </c>
      <c r="N27" s="434">
        <v>607</v>
      </c>
      <c r="O27" s="434">
        <v>79517</v>
      </c>
      <c r="P27" s="456">
        <v>1.4853273559353695</v>
      </c>
      <c r="Q27" s="435">
        <v>131</v>
      </c>
    </row>
    <row r="28" spans="1:17" ht="14.4" customHeight="1" x14ac:dyDescent="0.3">
      <c r="A28" s="430" t="s">
        <v>1494</v>
      </c>
      <c r="B28" s="431" t="s">
        <v>437</v>
      </c>
      <c r="C28" s="431" t="s">
        <v>1495</v>
      </c>
      <c r="D28" s="431" t="s">
        <v>1540</v>
      </c>
      <c r="E28" s="431" t="s">
        <v>1541</v>
      </c>
      <c r="F28" s="434"/>
      <c r="G28" s="434"/>
      <c r="H28" s="431"/>
      <c r="I28" s="431"/>
      <c r="J28" s="434">
        <v>32</v>
      </c>
      <c r="K28" s="434">
        <v>6336</v>
      </c>
      <c r="L28" s="431"/>
      <c r="M28" s="431">
        <v>198</v>
      </c>
      <c r="N28" s="434">
        <v>32</v>
      </c>
      <c r="O28" s="434">
        <v>6368</v>
      </c>
      <c r="P28" s="456"/>
      <c r="Q28" s="435">
        <v>199</v>
      </c>
    </row>
    <row r="29" spans="1:17" ht="14.4" customHeight="1" x14ac:dyDescent="0.3">
      <c r="A29" s="430" t="s">
        <v>1494</v>
      </c>
      <c r="B29" s="431" t="s">
        <v>437</v>
      </c>
      <c r="C29" s="431" t="s">
        <v>1495</v>
      </c>
      <c r="D29" s="431" t="s">
        <v>1542</v>
      </c>
      <c r="E29" s="431" t="s">
        <v>1543</v>
      </c>
      <c r="F29" s="434">
        <v>142</v>
      </c>
      <c r="G29" s="434">
        <v>173666</v>
      </c>
      <c r="H29" s="431">
        <v>1</v>
      </c>
      <c r="I29" s="431">
        <v>1223</v>
      </c>
      <c r="J29" s="434">
        <v>133</v>
      </c>
      <c r="K29" s="434">
        <v>164147</v>
      </c>
      <c r="L29" s="431">
        <v>0.94518788939688825</v>
      </c>
      <c r="M29" s="431">
        <v>1234.187969924812</v>
      </c>
      <c r="N29" s="434">
        <v>126</v>
      </c>
      <c r="O29" s="434">
        <v>156996</v>
      </c>
      <c r="P29" s="456">
        <v>0.90401114783550029</v>
      </c>
      <c r="Q29" s="435">
        <v>1246</v>
      </c>
    </row>
    <row r="30" spans="1:17" ht="14.4" customHeight="1" x14ac:dyDescent="0.3">
      <c r="A30" s="430" t="s">
        <v>1494</v>
      </c>
      <c r="B30" s="431" t="s">
        <v>437</v>
      </c>
      <c r="C30" s="431" t="s">
        <v>1495</v>
      </c>
      <c r="D30" s="431" t="s">
        <v>1544</v>
      </c>
      <c r="E30" s="431" t="s">
        <v>1545</v>
      </c>
      <c r="F30" s="434">
        <v>18481</v>
      </c>
      <c r="G30" s="434">
        <v>295696</v>
      </c>
      <c r="H30" s="431">
        <v>1</v>
      </c>
      <c r="I30" s="431">
        <v>16</v>
      </c>
      <c r="J30" s="434">
        <v>18798</v>
      </c>
      <c r="K30" s="434">
        <v>298912</v>
      </c>
      <c r="L30" s="431">
        <v>1.0108760348465993</v>
      </c>
      <c r="M30" s="431">
        <v>15.901266092137462</v>
      </c>
      <c r="N30" s="434">
        <v>19680</v>
      </c>
      <c r="O30" s="434">
        <v>314880</v>
      </c>
      <c r="P30" s="456">
        <v>1.0648774416968778</v>
      </c>
      <c r="Q30" s="435">
        <v>16</v>
      </c>
    </row>
    <row r="31" spans="1:17" ht="14.4" customHeight="1" x14ac:dyDescent="0.3">
      <c r="A31" s="430" t="s">
        <v>1494</v>
      </c>
      <c r="B31" s="431" t="s">
        <v>437</v>
      </c>
      <c r="C31" s="431" t="s">
        <v>1495</v>
      </c>
      <c r="D31" s="431" t="s">
        <v>1546</v>
      </c>
      <c r="E31" s="431" t="s">
        <v>1547</v>
      </c>
      <c r="F31" s="434">
        <v>523</v>
      </c>
      <c r="G31" s="434">
        <v>69559</v>
      </c>
      <c r="H31" s="431">
        <v>1</v>
      </c>
      <c r="I31" s="431">
        <v>133</v>
      </c>
      <c r="J31" s="434">
        <v>678</v>
      </c>
      <c r="K31" s="434">
        <v>90674</v>
      </c>
      <c r="L31" s="431">
        <v>1.303555255250938</v>
      </c>
      <c r="M31" s="431">
        <v>133.73746312684366</v>
      </c>
      <c r="N31" s="434">
        <v>552</v>
      </c>
      <c r="O31" s="434">
        <v>75072</v>
      </c>
      <c r="P31" s="456">
        <v>1.0792564585459825</v>
      </c>
      <c r="Q31" s="435">
        <v>136</v>
      </c>
    </row>
    <row r="32" spans="1:17" ht="14.4" customHeight="1" x14ac:dyDescent="0.3">
      <c r="A32" s="430" t="s">
        <v>1494</v>
      </c>
      <c r="B32" s="431" t="s">
        <v>437</v>
      </c>
      <c r="C32" s="431" t="s">
        <v>1495</v>
      </c>
      <c r="D32" s="431" t="s">
        <v>1548</v>
      </c>
      <c r="E32" s="431" t="s">
        <v>1549</v>
      </c>
      <c r="F32" s="434">
        <v>456</v>
      </c>
      <c r="G32" s="434">
        <v>46512</v>
      </c>
      <c r="H32" s="431">
        <v>1</v>
      </c>
      <c r="I32" s="431">
        <v>102</v>
      </c>
      <c r="J32" s="434">
        <v>466</v>
      </c>
      <c r="K32" s="434">
        <v>47257</v>
      </c>
      <c r="L32" s="431">
        <v>1.016017371861025</v>
      </c>
      <c r="M32" s="431">
        <v>101.4098712446352</v>
      </c>
      <c r="N32" s="434">
        <v>362</v>
      </c>
      <c r="O32" s="434">
        <v>37286</v>
      </c>
      <c r="P32" s="456">
        <v>0.80164258685930512</v>
      </c>
      <c r="Q32" s="435">
        <v>103</v>
      </c>
    </row>
    <row r="33" spans="1:17" ht="14.4" customHeight="1" x14ac:dyDescent="0.3">
      <c r="A33" s="430" t="s">
        <v>1494</v>
      </c>
      <c r="B33" s="431" t="s">
        <v>437</v>
      </c>
      <c r="C33" s="431" t="s">
        <v>1495</v>
      </c>
      <c r="D33" s="431" t="s">
        <v>1550</v>
      </c>
      <c r="E33" s="431" t="s">
        <v>1551</v>
      </c>
      <c r="F33" s="434"/>
      <c r="G33" s="434"/>
      <c r="H33" s="431"/>
      <c r="I33" s="431"/>
      <c r="J33" s="434">
        <v>3</v>
      </c>
      <c r="K33" s="434">
        <v>339</v>
      </c>
      <c r="L33" s="431"/>
      <c r="M33" s="431">
        <v>113</v>
      </c>
      <c r="N33" s="434">
        <v>1</v>
      </c>
      <c r="O33" s="434">
        <v>113</v>
      </c>
      <c r="P33" s="456"/>
      <c r="Q33" s="435">
        <v>113</v>
      </c>
    </row>
    <row r="34" spans="1:17" ht="14.4" customHeight="1" x14ac:dyDescent="0.3">
      <c r="A34" s="430" t="s">
        <v>1494</v>
      </c>
      <c r="B34" s="431" t="s">
        <v>437</v>
      </c>
      <c r="C34" s="431" t="s">
        <v>1495</v>
      </c>
      <c r="D34" s="431" t="s">
        <v>1552</v>
      </c>
      <c r="E34" s="431" t="s">
        <v>1553</v>
      </c>
      <c r="F34" s="434">
        <v>3457</v>
      </c>
      <c r="G34" s="434">
        <v>134823</v>
      </c>
      <c r="H34" s="431">
        <v>1</v>
      </c>
      <c r="I34" s="431">
        <v>39</v>
      </c>
      <c r="J34" s="434">
        <v>3567</v>
      </c>
      <c r="K34" s="434">
        <v>140012</v>
      </c>
      <c r="L34" s="431">
        <v>1.0384874984238595</v>
      </c>
      <c r="M34" s="431">
        <v>39.252032520325201</v>
      </c>
      <c r="N34" s="434">
        <v>4238</v>
      </c>
      <c r="O34" s="434">
        <v>169520</v>
      </c>
      <c r="P34" s="456">
        <v>1.257352232185903</v>
      </c>
      <c r="Q34" s="435">
        <v>40</v>
      </c>
    </row>
    <row r="35" spans="1:17" ht="14.4" customHeight="1" x14ac:dyDescent="0.3">
      <c r="A35" s="430" t="s">
        <v>1494</v>
      </c>
      <c r="B35" s="431" t="s">
        <v>437</v>
      </c>
      <c r="C35" s="431" t="s">
        <v>1495</v>
      </c>
      <c r="D35" s="431" t="s">
        <v>1554</v>
      </c>
      <c r="E35" s="431" t="s">
        <v>1555</v>
      </c>
      <c r="F35" s="434">
        <v>8661</v>
      </c>
      <c r="G35" s="434">
        <v>978693</v>
      </c>
      <c r="H35" s="431">
        <v>1</v>
      </c>
      <c r="I35" s="431">
        <v>113</v>
      </c>
      <c r="J35" s="434">
        <v>8239</v>
      </c>
      <c r="K35" s="434">
        <v>935615</v>
      </c>
      <c r="L35" s="431">
        <v>0.95598415437731754</v>
      </c>
      <c r="M35" s="431">
        <v>113.5592911761136</v>
      </c>
      <c r="N35" s="434">
        <v>9383</v>
      </c>
      <c r="O35" s="434">
        <v>1088428</v>
      </c>
      <c r="P35" s="456">
        <v>1.112124026635523</v>
      </c>
      <c r="Q35" s="435">
        <v>116</v>
      </c>
    </row>
    <row r="36" spans="1:17" ht="14.4" customHeight="1" x14ac:dyDescent="0.3">
      <c r="A36" s="430" t="s">
        <v>1494</v>
      </c>
      <c r="B36" s="431" t="s">
        <v>437</v>
      </c>
      <c r="C36" s="431" t="s">
        <v>1495</v>
      </c>
      <c r="D36" s="431" t="s">
        <v>1556</v>
      </c>
      <c r="E36" s="431" t="s">
        <v>1557</v>
      </c>
      <c r="F36" s="434">
        <v>660</v>
      </c>
      <c r="G36" s="434">
        <v>55440</v>
      </c>
      <c r="H36" s="431">
        <v>1</v>
      </c>
      <c r="I36" s="431">
        <v>84</v>
      </c>
      <c r="J36" s="434">
        <v>658</v>
      </c>
      <c r="K36" s="434">
        <v>54734</v>
      </c>
      <c r="L36" s="431">
        <v>0.98726551226551229</v>
      </c>
      <c r="M36" s="431">
        <v>83.182370820668694</v>
      </c>
      <c r="N36" s="434">
        <v>655</v>
      </c>
      <c r="O36" s="434">
        <v>55675</v>
      </c>
      <c r="P36" s="456">
        <v>1.0042388167388168</v>
      </c>
      <c r="Q36" s="435">
        <v>85</v>
      </c>
    </row>
    <row r="37" spans="1:17" ht="14.4" customHeight="1" x14ac:dyDescent="0.3">
      <c r="A37" s="430" t="s">
        <v>1494</v>
      </c>
      <c r="B37" s="431" t="s">
        <v>437</v>
      </c>
      <c r="C37" s="431" t="s">
        <v>1495</v>
      </c>
      <c r="D37" s="431" t="s">
        <v>1558</v>
      </c>
      <c r="E37" s="431" t="s">
        <v>1559</v>
      </c>
      <c r="F37" s="434">
        <v>2004</v>
      </c>
      <c r="G37" s="434">
        <v>192384</v>
      </c>
      <c r="H37" s="431">
        <v>1</v>
      </c>
      <c r="I37" s="431">
        <v>96</v>
      </c>
      <c r="J37" s="434">
        <v>2429</v>
      </c>
      <c r="K37" s="434">
        <v>233448</v>
      </c>
      <c r="L37" s="431">
        <v>1.2134481037924152</v>
      </c>
      <c r="M37" s="431">
        <v>96.108686702346645</v>
      </c>
      <c r="N37" s="434">
        <v>2538</v>
      </c>
      <c r="O37" s="434">
        <v>248724</v>
      </c>
      <c r="P37" s="456">
        <v>1.2928517964071857</v>
      </c>
      <c r="Q37" s="435">
        <v>98</v>
      </c>
    </row>
    <row r="38" spans="1:17" ht="14.4" customHeight="1" x14ac:dyDescent="0.3">
      <c r="A38" s="430" t="s">
        <v>1494</v>
      </c>
      <c r="B38" s="431" t="s">
        <v>437</v>
      </c>
      <c r="C38" s="431" t="s">
        <v>1495</v>
      </c>
      <c r="D38" s="431" t="s">
        <v>1560</v>
      </c>
      <c r="E38" s="431" t="s">
        <v>1561</v>
      </c>
      <c r="F38" s="434">
        <v>1118</v>
      </c>
      <c r="G38" s="434">
        <v>23478</v>
      </c>
      <c r="H38" s="431">
        <v>1</v>
      </c>
      <c r="I38" s="431">
        <v>21</v>
      </c>
      <c r="J38" s="434">
        <v>1710</v>
      </c>
      <c r="K38" s="434">
        <v>35490</v>
      </c>
      <c r="L38" s="431">
        <v>1.5116279069767442</v>
      </c>
      <c r="M38" s="431">
        <v>20.754385964912281</v>
      </c>
      <c r="N38" s="434">
        <v>1476</v>
      </c>
      <c r="O38" s="434">
        <v>30996</v>
      </c>
      <c r="P38" s="456">
        <v>1.3202146690518783</v>
      </c>
      <c r="Q38" s="435">
        <v>21</v>
      </c>
    </row>
    <row r="39" spans="1:17" ht="14.4" customHeight="1" x14ac:dyDescent="0.3">
      <c r="A39" s="430" t="s">
        <v>1494</v>
      </c>
      <c r="B39" s="431" t="s">
        <v>437</v>
      </c>
      <c r="C39" s="431" t="s">
        <v>1495</v>
      </c>
      <c r="D39" s="431" t="s">
        <v>1562</v>
      </c>
      <c r="E39" s="431" t="s">
        <v>1563</v>
      </c>
      <c r="F39" s="434">
        <v>25001</v>
      </c>
      <c r="G39" s="434">
        <v>12150486</v>
      </c>
      <c r="H39" s="431">
        <v>1</v>
      </c>
      <c r="I39" s="431">
        <v>486</v>
      </c>
      <c r="J39" s="434">
        <v>25151</v>
      </c>
      <c r="K39" s="434">
        <v>12199117</v>
      </c>
      <c r="L39" s="431">
        <v>1.0040023913446754</v>
      </c>
      <c r="M39" s="431">
        <v>485.03506818814361</v>
      </c>
      <c r="N39" s="434">
        <v>26562</v>
      </c>
      <c r="O39" s="434">
        <v>12935694</v>
      </c>
      <c r="P39" s="456">
        <v>1.0646235878959904</v>
      </c>
      <c r="Q39" s="435">
        <v>487</v>
      </c>
    </row>
    <row r="40" spans="1:17" ht="14.4" customHeight="1" x14ac:dyDescent="0.3">
      <c r="A40" s="430" t="s">
        <v>1494</v>
      </c>
      <c r="B40" s="431" t="s">
        <v>437</v>
      </c>
      <c r="C40" s="431" t="s">
        <v>1495</v>
      </c>
      <c r="D40" s="431" t="s">
        <v>1564</v>
      </c>
      <c r="E40" s="431" t="s">
        <v>1565</v>
      </c>
      <c r="F40" s="434">
        <v>3223</v>
      </c>
      <c r="G40" s="434">
        <v>1031360</v>
      </c>
      <c r="H40" s="431">
        <v>1</v>
      </c>
      <c r="I40" s="431">
        <v>320</v>
      </c>
      <c r="J40" s="434">
        <v>3518</v>
      </c>
      <c r="K40" s="434">
        <v>1121584</v>
      </c>
      <c r="L40" s="431">
        <v>1.0874806081290722</v>
      </c>
      <c r="M40" s="431">
        <v>318.81296191017623</v>
      </c>
      <c r="N40" s="434">
        <v>5812</v>
      </c>
      <c r="O40" s="434">
        <v>1877276</v>
      </c>
      <c r="P40" s="456">
        <v>1.8201946943841141</v>
      </c>
      <c r="Q40" s="435">
        <v>323</v>
      </c>
    </row>
    <row r="41" spans="1:17" ht="14.4" customHeight="1" x14ac:dyDescent="0.3">
      <c r="A41" s="430" t="s">
        <v>1494</v>
      </c>
      <c r="B41" s="431" t="s">
        <v>437</v>
      </c>
      <c r="C41" s="431" t="s">
        <v>1495</v>
      </c>
      <c r="D41" s="431" t="s">
        <v>1566</v>
      </c>
      <c r="E41" s="431" t="s">
        <v>1567</v>
      </c>
      <c r="F41" s="434">
        <v>1536</v>
      </c>
      <c r="G41" s="434">
        <v>359424</v>
      </c>
      <c r="H41" s="431">
        <v>1</v>
      </c>
      <c r="I41" s="431">
        <v>234</v>
      </c>
      <c r="J41" s="434">
        <v>1638</v>
      </c>
      <c r="K41" s="434">
        <v>377005</v>
      </c>
      <c r="L41" s="431">
        <v>1.0489143741096867</v>
      </c>
      <c r="M41" s="431">
        <v>230.16178266178267</v>
      </c>
      <c r="N41" s="434">
        <v>1922</v>
      </c>
      <c r="O41" s="434">
        <v>451670</v>
      </c>
      <c r="P41" s="456">
        <v>1.2566495281339032</v>
      </c>
      <c r="Q41" s="435">
        <v>235</v>
      </c>
    </row>
    <row r="42" spans="1:17" ht="14.4" customHeight="1" x14ac:dyDescent="0.3">
      <c r="A42" s="430" t="s">
        <v>1494</v>
      </c>
      <c r="B42" s="431" t="s">
        <v>437</v>
      </c>
      <c r="C42" s="431" t="s">
        <v>1495</v>
      </c>
      <c r="D42" s="431" t="s">
        <v>1568</v>
      </c>
      <c r="E42" s="431" t="s">
        <v>1569</v>
      </c>
      <c r="F42" s="434">
        <v>5640</v>
      </c>
      <c r="G42" s="434">
        <v>372240</v>
      </c>
      <c r="H42" s="431">
        <v>1</v>
      </c>
      <c r="I42" s="431">
        <v>66</v>
      </c>
      <c r="J42" s="434">
        <v>4996</v>
      </c>
      <c r="K42" s="434">
        <v>332057</v>
      </c>
      <c r="L42" s="431">
        <v>0.89205082742316788</v>
      </c>
      <c r="M42" s="431">
        <v>66.464571657325862</v>
      </c>
      <c r="N42" s="434">
        <v>5425</v>
      </c>
      <c r="O42" s="434">
        <v>363475</v>
      </c>
      <c r="P42" s="456">
        <v>0.97645336342144851</v>
      </c>
      <c r="Q42" s="435">
        <v>67</v>
      </c>
    </row>
    <row r="43" spans="1:17" ht="14.4" customHeight="1" x14ac:dyDescent="0.3">
      <c r="A43" s="430" t="s">
        <v>1494</v>
      </c>
      <c r="B43" s="431" t="s">
        <v>437</v>
      </c>
      <c r="C43" s="431" t="s">
        <v>1495</v>
      </c>
      <c r="D43" s="431" t="s">
        <v>1570</v>
      </c>
      <c r="E43" s="431" t="s">
        <v>1571</v>
      </c>
      <c r="F43" s="434">
        <v>2534</v>
      </c>
      <c r="G43" s="434">
        <v>101360</v>
      </c>
      <c r="H43" s="431">
        <v>1</v>
      </c>
      <c r="I43" s="431">
        <v>40</v>
      </c>
      <c r="J43" s="434">
        <v>2559</v>
      </c>
      <c r="K43" s="434">
        <v>103107</v>
      </c>
      <c r="L43" s="431">
        <v>1.0172355958958168</v>
      </c>
      <c r="M43" s="431">
        <v>40.291910902696365</v>
      </c>
      <c r="N43" s="434">
        <v>3094</v>
      </c>
      <c r="O43" s="434">
        <v>126854</v>
      </c>
      <c r="P43" s="456">
        <v>1.2515193370165747</v>
      </c>
      <c r="Q43" s="435">
        <v>41</v>
      </c>
    </row>
    <row r="44" spans="1:17" ht="14.4" customHeight="1" x14ac:dyDescent="0.3">
      <c r="A44" s="430" t="s">
        <v>1494</v>
      </c>
      <c r="B44" s="431" t="s">
        <v>437</v>
      </c>
      <c r="C44" s="431" t="s">
        <v>1495</v>
      </c>
      <c r="D44" s="431" t="s">
        <v>1572</v>
      </c>
      <c r="E44" s="431" t="s">
        <v>1573</v>
      </c>
      <c r="F44" s="434">
        <v>4080</v>
      </c>
      <c r="G44" s="434">
        <v>289680</v>
      </c>
      <c r="H44" s="431">
        <v>1</v>
      </c>
      <c r="I44" s="431">
        <v>71</v>
      </c>
      <c r="J44" s="434">
        <v>4369</v>
      </c>
      <c r="K44" s="434">
        <v>310802</v>
      </c>
      <c r="L44" s="431">
        <v>1.0729149406241369</v>
      </c>
      <c r="M44" s="431">
        <v>71.138017853055615</v>
      </c>
      <c r="N44" s="434">
        <v>4297</v>
      </c>
      <c r="O44" s="434">
        <v>313681</v>
      </c>
      <c r="P44" s="456">
        <v>1.08285349351008</v>
      </c>
      <c r="Q44" s="435">
        <v>73</v>
      </c>
    </row>
    <row r="45" spans="1:17" ht="14.4" customHeight="1" x14ac:dyDescent="0.3">
      <c r="A45" s="430" t="s">
        <v>1494</v>
      </c>
      <c r="B45" s="431" t="s">
        <v>437</v>
      </c>
      <c r="C45" s="431" t="s">
        <v>1495</v>
      </c>
      <c r="D45" s="431" t="s">
        <v>1574</v>
      </c>
      <c r="E45" s="431" t="s">
        <v>1575</v>
      </c>
      <c r="F45" s="434">
        <v>683</v>
      </c>
      <c r="G45" s="434">
        <v>49176</v>
      </c>
      <c r="H45" s="431">
        <v>1</v>
      </c>
      <c r="I45" s="431">
        <v>72</v>
      </c>
      <c r="J45" s="434">
        <v>649</v>
      </c>
      <c r="K45" s="434">
        <v>46501</v>
      </c>
      <c r="L45" s="431">
        <v>0.94560354644542055</v>
      </c>
      <c r="M45" s="431">
        <v>71.650231124807391</v>
      </c>
      <c r="N45" s="434">
        <v>603</v>
      </c>
      <c r="O45" s="434">
        <v>44019</v>
      </c>
      <c r="P45" s="456">
        <v>0.89513177159590041</v>
      </c>
      <c r="Q45" s="435">
        <v>73</v>
      </c>
    </row>
    <row r="46" spans="1:17" ht="14.4" customHeight="1" x14ac:dyDescent="0.3">
      <c r="A46" s="430" t="s">
        <v>1494</v>
      </c>
      <c r="B46" s="431" t="s">
        <v>437</v>
      </c>
      <c r="C46" s="431" t="s">
        <v>1495</v>
      </c>
      <c r="D46" s="431" t="s">
        <v>1576</v>
      </c>
      <c r="E46" s="431" t="s">
        <v>1577</v>
      </c>
      <c r="F46" s="434">
        <v>2721</v>
      </c>
      <c r="G46" s="434">
        <v>770043</v>
      </c>
      <c r="H46" s="431">
        <v>1</v>
      </c>
      <c r="I46" s="431">
        <v>283</v>
      </c>
      <c r="J46" s="434">
        <v>3017</v>
      </c>
      <c r="K46" s="434">
        <v>844213</v>
      </c>
      <c r="L46" s="431">
        <v>1.0963192964548734</v>
      </c>
      <c r="M46" s="431">
        <v>279.81869406695392</v>
      </c>
      <c r="N46" s="434">
        <v>3291</v>
      </c>
      <c r="O46" s="434">
        <v>934644</v>
      </c>
      <c r="P46" s="456">
        <v>1.2137555954667467</v>
      </c>
      <c r="Q46" s="435">
        <v>284</v>
      </c>
    </row>
    <row r="47" spans="1:17" ht="14.4" customHeight="1" x14ac:dyDescent="0.3">
      <c r="A47" s="430" t="s">
        <v>1494</v>
      </c>
      <c r="B47" s="431" t="s">
        <v>437</v>
      </c>
      <c r="C47" s="431" t="s">
        <v>1495</v>
      </c>
      <c r="D47" s="431" t="s">
        <v>1578</v>
      </c>
      <c r="E47" s="431" t="s">
        <v>1579</v>
      </c>
      <c r="F47" s="434">
        <v>96</v>
      </c>
      <c r="G47" s="434">
        <v>20640</v>
      </c>
      <c r="H47" s="431">
        <v>1</v>
      </c>
      <c r="I47" s="431">
        <v>215</v>
      </c>
      <c r="J47" s="434">
        <v>119</v>
      </c>
      <c r="K47" s="434">
        <v>25861</v>
      </c>
      <c r="L47" s="431">
        <v>1.2529554263565892</v>
      </c>
      <c r="M47" s="431">
        <v>217.31932773109244</v>
      </c>
      <c r="N47" s="434">
        <v>117</v>
      </c>
      <c r="O47" s="434">
        <v>25623</v>
      </c>
      <c r="P47" s="456">
        <v>1.2414244186046512</v>
      </c>
      <c r="Q47" s="435">
        <v>219</v>
      </c>
    </row>
    <row r="48" spans="1:17" ht="14.4" customHeight="1" x14ac:dyDescent="0.3">
      <c r="A48" s="430" t="s">
        <v>1494</v>
      </c>
      <c r="B48" s="431" t="s">
        <v>437</v>
      </c>
      <c r="C48" s="431" t="s">
        <v>1495</v>
      </c>
      <c r="D48" s="431" t="s">
        <v>1580</v>
      </c>
      <c r="E48" s="431" t="s">
        <v>1581</v>
      </c>
      <c r="F48" s="434">
        <v>492</v>
      </c>
      <c r="G48" s="434">
        <v>374412</v>
      </c>
      <c r="H48" s="431">
        <v>1</v>
      </c>
      <c r="I48" s="431">
        <v>761</v>
      </c>
      <c r="J48" s="434">
        <v>562</v>
      </c>
      <c r="K48" s="434">
        <v>428113</v>
      </c>
      <c r="L48" s="431">
        <v>1.143427561082444</v>
      </c>
      <c r="M48" s="431">
        <v>761.76690391459078</v>
      </c>
      <c r="N48" s="434">
        <v>622</v>
      </c>
      <c r="O48" s="434">
        <v>473964</v>
      </c>
      <c r="P48" s="456">
        <v>1.2658889138168647</v>
      </c>
      <c r="Q48" s="435">
        <v>762</v>
      </c>
    </row>
    <row r="49" spans="1:17" ht="14.4" customHeight="1" x14ac:dyDescent="0.3">
      <c r="A49" s="430" t="s">
        <v>1494</v>
      </c>
      <c r="B49" s="431" t="s">
        <v>437</v>
      </c>
      <c r="C49" s="431" t="s">
        <v>1495</v>
      </c>
      <c r="D49" s="431" t="s">
        <v>1582</v>
      </c>
      <c r="E49" s="431" t="s">
        <v>1583</v>
      </c>
      <c r="F49" s="434">
        <v>770</v>
      </c>
      <c r="G49" s="434">
        <v>1562330</v>
      </c>
      <c r="H49" s="431">
        <v>1</v>
      </c>
      <c r="I49" s="431">
        <v>2029</v>
      </c>
      <c r="J49" s="434">
        <v>737</v>
      </c>
      <c r="K49" s="434">
        <v>1507905</v>
      </c>
      <c r="L49" s="431">
        <v>0.96516420986603346</v>
      </c>
      <c r="M49" s="431">
        <v>2046.0040705563094</v>
      </c>
      <c r="N49" s="434">
        <v>673</v>
      </c>
      <c r="O49" s="434">
        <v>1394456</v>
      </c>
      <c r="P49" s="456">
        <v>0.89254894932568662</v>
      </c>
      <c r="Q49" s="435">
        <v>2072</v>
      </c>
    </row>
    <row r="50" spans="1:17" ht="14.4" customHeight="1" x14ac:dyDescent="0.3">
      <c r="A50" s="430" t="s">
        <v>1494</v>
      </c>
      <c r="B50" s="431" t="s">
        <v>437</v>
      </c>
      <c r="C50" s="431" t="s">
        <v>1495</v>
      </c>
      <c r="D50" s="431" t="s">
        <v>1584</v>
      </c>
      <c r="E50" s="431" t="s">
        <v>1585</v>
      </c>
      <c r="F50" s="434">
        <v>123</v>
      </c>
      <c r="G50" s="434">
        <v>74292</v>
      </c>
      <c r="H50" s="431">
        <v>1</v>
      </c>
      <c r="I50" s="431">
        <v>604</v>
      </c>
      <c r="J50" s="434">
        <v>290</v>
      </c>
      <c r="K50" s="434">
        <v>175883</v>
      </c>
      <c r="L50" s="431">
        <v>2.3674554460776398</v>
      </c>
      <c r="M50" s="431">
        <v>606.49310344827586</v>
      </c>
      <c r="N50" s="434">
        <v>233</v>
      </c>
      <c r="O50" s="434">
        <v>141664</v>
      </c>
      <c r="P50" s="456">
        <v>1.9068540354277714</v>
      </c>
      <c r="Q50" s="435">
        <v>608</v>
      </c>
    </row>
    <row r="51" spans="1:17" ht="14.4" customHeight="1" x14ac:dyDescent="0.3">
      <c r="A51" s="430" t="s">
        <v>1494</v>
      </c>
      <c r="B51" s="431" t="s">
        <v>437</v>
      </c>
      <c r="C51" s="431" t="s">
        <v>1495</v>
      </c>
      <c r="D51" s="431" t="s">
        <v>1586</v>
      </c>
      <c r="E51" s="431" t="s">
        <v>1587</v>
      </c>
      <c r="F51" s="434">
        <v>28</v>
      </c>
      <c r="G51" s="434">
        <v>26908</v>
      </c>
      <c r="H51" s="431">
        <v>1</v>
      </c>
      <c r="I51" s="431">
        <v>961</v>
      </c>
      <c r="J51" s="434">
        <v>56</v>
      </c>
      <c r="K51" s="434">
        <v>51935</v>
      </c>
      <c r="L51" s="431">
        <v>1.9300951389921213</v>
      </c>
      <c r="M51" s="431">
        <v>927.41071428571433</v>
      </c>
      <c r="N51" s="434">
        <v>62</v>
      </c>
      <c r="O51" s="434">
        <v>59644</v>
      </c>
      <c r="P51" s="456">
        <v>2.2165898617511521</v>
      </c>
      <c r="Q51" s="435">
        <v>962</v>
      </c>
    </row>
    <row r="52" spans="1:17" ht="14.4" customHeight="1" x14ac:dyDescent="0.3">
      <c r="A52" s="430" t="s">
        <v>1494</v>
      </c>
      <c r="B52" s="431" t="s">
        <v>437</v>
      </c>
      <c r="C52" s="431" t="s">
        <v>1495</v>
      </c>
      <c r="D52" s="431" t="s">
        <v>1588</v>
      </c>
      <c r="E52" s="431" t="s">
        <v>1589</v>
      </c>
      <c r="F52" s="434">
        <v>160</v>
      </c>
      <c r="G52" s="434">
        <v>80960</v>
      </c>
      <c r="H52" s="431">
        <v>1</v>
      </c>
      <c r="I52" s="431">
        <v>506</v>
      </c>
      <c r="J52" s="434">
        <v>97</v>
      </c>
      <c r="K52" s="434">
        <v>49182</v>
      </c>
      <c r="L52" s="431">
        <v>0.60748517786561262</v>
      </c>
      <c r="M52" s="431">
        <v>507.03092783505156</v>
      </c>
      <c r="N52" s="434">
        <v>17</v>
      </c>
      <c r="O52" s="434">
        <v>8653</v>
      </c>
      <c r="P52" s="456">
        <v>0.10687994071146245</v>
      </c>
      <c r="Q52" s="435">
        <v>509</v>
      </c>
    </row>
    <row r="53" spans="1:17" ht="14.4" customHeight="1" x14ac:dyDescent="0.3">
      <c r="A53" s="430" t="s">
        <v>1494</v>
      </c>
      <c r="B53" s="431" t="s">
        <v>437</v>
      </c>
      <c r="C53" s="431" t="s">
        <v>1495</v>
      </c>
      <c r="D53" s="431" t="s">
        <v>1590</v>
      </c>
      <c r="E53" s="431" t="s">
        <v>1591</v>
      </c>
      <c r="F53" s="434">
        <v>218</v>
      </c>
      <c r="G53" s="434">
        <v>371690</v>
      </c>
      <c r="H53" s="431">
        <v>1</v>
      </c>
      <c r="I53" s="431">
        <v>1705</v>
      </c>
      <c r="J53" s="434">
        <v>211</v>
      </c>
      <c r="K53" s="434">
        <v>363941</v>
      </c>
      <c r="L53" s="431">
        <v>0.97915198148995131</v>
      </c>
      <c r="M53" s="431">
        <v>1724.8388625592418</v>
      </c>
      <c r="N53" s="434">
        <v>212</v>
      </c>
      <c r="O53" s="434">
        <v>369304</v>
      </c>
      <c r="P53" s="456">
        <v>0.99358067206543088</v>
      </c>
      <c r="Q53" s="435">
        <v>1742</v>
      </c>
    </row>
    <row r="54" spans="1:17" ht="14.4" customHeight="1" x14ac:dyDescent="0.3">
      <c r="A54" s="430" t="s">
        <v>1494</v>
      </c>
      <c r="B54" s="431" t="s">
        <v>437</v>
      </c>
      <c r="C54" s="431" t="s">
        <v>1495</v>
      </c>
      <c r="D54" s="431" t="s">
        <v>1592</v>
      </c>
      <c r="E54" s="431" t="s">
        <v>1593</v>
      </c>
      <c r="F54" s="434">
        <v>651</v>
      </c>
      <c r="G54" s="434">
        <v>317037</v>
      </c>
      <c r="H54" s="431">
        <v>1</v>
      </c>
      <c r="I54" s="431">
        <v>487</v>
      </c>
      <c r="J54" s="434">
        <v>550</v>
      </c>
      <c r="K54" s="434">
        <v>266642</v>
      </c>
      <c r="L54" s="431">
        <v>0.84104378984156425</v>
      </c>
      <c r="M54" s="431">
        <v>484.80363636363637</v>
      </c>
      <c r="N54" s="434">
        <v>708</v>
      </c>
      <c r="O54" s="434">
        <v>346920</v>
      </c>
      <c r="P54" s="456">
        <v>1.0942571371795722</v>
      </c>
      <c r="Q54" s="435">
        <v>490</v>
      </c>
    </row>
    <row r="55" spans="1:17" ht="14.4" customHeight="1" x14ac:dyDescent="0.3">
      <c r="A55" s="430" t="s">
        <v>1494</v>
      </c>
      <c r="B55" s="431" t="s">
        <v>437</v>
      </c>
      <c r="C55" s="431" t="s">
        <v>1495</v>
      </c>
      <c r="D55" s="431" t="s">
        <v>1594</v>
      </c>
      <c r="E55" s="431" t="s">
        <v>1595</v>
      </c>
      <c r="F55" s="434">
        <v>499</v>
      </c>
      <c r="G55" s="434">
        <v>47904</v>
      </c>
      <c r="H55" s="431">
        <v>1</v>
      </c>
      <c r="I55" s="431">
        <v>96</v>
      </c>
      <c r="J55" s="434">
        <v>552</v>
      </c>
      <c r="K55" s="434">
        <v>52634</v>
      </c>
      <c r="L55" s="431">
        <v>1.0987391449565798</v>
      </c>
      <c r="M55" s="431">
        <v>95.351449275362313</v>
      </c>
      <c r="N55" s="434">
        <v>714</v>
      </c>
      <c r="O55" s="434">
        <v>69972</v>
      </c>
      <c r="P55" s="456">
        <v>1.4606713426853708</v>
      </c>
      <c r="Q55" s="435">
        <v>98</v>
      </c>
    </row>
    <row r="56" spans="1:17" ht="14.4" customHeight="1" x14ac:dyDescent="0.3">
      <c r="A56" s="430" t="s">
        <v>1494</v>
      </c>
      <c r="B56" s="431" t="s">
        <v>437</v>
      </c>
      <c r="C56" s="431" t="s">
        <v>1495</v>
      </c>
      <c r="D56" s="431" t="s">
        <v>1596</v>
      </c>
      <c r="E56" s="431" t="s">
        <v>1597</v>
      </c>
      <c r="F56" s="434">
        <v>803</v>
      </c>
      <c r="G56" s="434">
        <v>196735</v>
      </c>
      <c r="H56" s="431">
        <v>1</v>
      </c>
      <c r="I56" s="431">
        <v>245</v>
      </c>
      <c r="J56" s="434">
        <v>1022</v>
      </c>
      <c r="K56" s="434">
        <v>249402</v>
      </c>
      <c r="L56" s="431">
        <v>1.2677052888403182</v>
      </c>
      <c r="M56" s="431">
        <v>244.03326810176125</v>
      </c>
      <c r="N56" s="434">
        <v>1089</v>
      </c>
      <c r="O56" s="434">
        <v>270072</v>
      </c>
      <c r="P56" s="456">
        <v>1.3727704780542354</v>
      </c>
      <c r="Q56" s="435">
        <v>248</v>
      </c>
    </row>
    <row r="57" spans="1:17" ht="14.4" customHeight="1" x14ac:dyDescent="0.3">
      <c r="A57" s="430" t="s">
        <v>1494</v>
      </c>
      <c r="B57" s="431" t="s">
        <v>437</v>
      </c>
      <c r="C57" s="431" t="s">
        <v>1495</v>
      </c>
      <c r="D57" s="431" t="s">
        <v>1598</v>
      </c>
      <c r="E57" s="431" t="s">
        <v>1599</v>
      </c>
      <c r="F57" s="434">
        <v>550</v>
      </c>
      <c r="G57" s="434">
        <v>82500</v>
      </c>
      <c r="H57" s="431">
        <v>1</v>
      </c>
      <c r="I57" s="431">
        <v>150</v>
      </c>
      <c r="J57" s="434">
        <v>565</v>
      </c>
      <c r="K57" s="434">
        <v>85238</v>
      </c>
      <c r="L57" s="431">
        <v>1.0331878787878788</v>
      </c>
      <c r="M57" s="431">
        <v>150.86371681415929</v>
      </c>
      <c r="N57" s="434">
        <v>541</v>
      </c>
      <c r="O57" s="434">
        <v>82773</v>
      </c>
      <c r="P57" s="456">
        <v>1.0033090909090909</v>
      </c>
      <c r="Q57" s="435">
        <v>153</v>
      </c>
    </row>
    <row r="58" spans="1:17" ht="14.4" customHeight="1" x14ac:dyDescent="0.3">
      <c r="A58" s="430" t="s">
        <v>1494</v>
      </c>
      <c r="B58" s="431" t="s">
        <v>437</v>
      </c>
      <c r="C58" s="431" t="s">
        <v>1495</v>
      </c>
      <c r="D58" s="431" t="s">
        <v>1600</v>
      </c>
      <c r="E58" s="431" t="s">
        <v>1601</v>
      </c>
      <c r="F58" s="434">
        <v>253</v>
      </c>
      <c r="G58" s="434">
        <v>134090</v>
      </c>
      <c r="H58" s="431">
        <v>1</v>
      </c>
      <c r="I58" s="431">
        <v>530</v>
      </c>
      <c r="J58" s="434">
        <v>219</v>
      </c>
      <c r="K58" s="434">
        <v>116238</v>
      </c>
      <c r="L58" s="431">
        <v>0.86686553807144451</v>
      </c>
      <c r="M58" s="431">
        <v>530.76712328767121</v>
      </c>
      <c r="N58" s="434">
        <v>193</v>
      </c>
      <c r="O58" s="434">
        <v>102483</v>
      </c>
      <c r="P58" s="456">
        <v>0.76428518159445147</v>
      </c>
      <c r="Q58" s="435">
        <v>531</v>
      </c>
    </row>
    <row r="59" spans="1:17" ht="14.4" customHeight="1" x14ac:dyDescent="0.3">
      <c r="A59" s="430" t="s">
        <v>1494</v>
      </c>
      <c r="B59" s="431" t="s">
        <v>437</v>
      </c>
      <c r="C59" s="431" t="s">
        <v>1495</v>
      </c>
      <c r="D59" s="431" t="s">
        <v>1602</v>
      </c>
      <c r="E59" s="431" t="s">
        <v>1603</v>
      </c>
      <c r="F59" s="434">
        <v>58</v>
      </c>
      <c r="G59" s="434">
        <v>8816</v>
      </c>
      <c r="H59" s="431">
        <v>1</v>
      </c>
      <c r="I59" s="431">
        <v>152</v>
      </c>
      <c r="J59" s="434">
        <v>128</v>
      </c>
      <c r="K59" s="434">
        <v>19456</v>
      </c>
      <c r="L59" s="431">
        <v>2.2068965517241379</v>
      </c>
      <c r="M59" s="431">
        <v>152</v>
      </c>
      <c r="N59" s="434">
        <v>30</v>
      </c>
      <c r="O59" s="434">
        <v>4560</v>
      </c>
      <c r="P59" s="456">
        <v>0.51724137931034486</v>
      </c>
      <c r="Q59" s="435">
        <v>152</v>
      </c>
    </row>
    <row r="60" spans="1:17" ht="14.4" customHeight="1" x14ac:dyDescent="0.3">
      <c r="A60" s="430" t="s">
        <v>1494</v>
      </c>
      <c r="B60" s="431" t="s">
        <v>437</v>
      </c>
      <c r="C60" s="431" t="s">
        <v>1495</v>
      </c>
      <c r="D60" s="431" t="s">
        <v>1604</v>
      </c>
      <c r="E60" s="431" t="s">
        <v>1605</v>
      </c>
      <c r="F60" s="434">
        <v>16</v>
      </c>
      <c r="G60" s="434">
        <v>432</v>
      </c>
      <c r="H60" s="431">
        <v>1</v>
      </c>
      <c r="I60" s="431">
        <v>27</v>
      </c>
      <c r="J60" s="434">
        <v>21</v>
      </c>
      <c r="K60" s="434">
        <v>567</v>
      </c>
      <c r="L60" s="431">
        <v>1.3125</v>
      </c>
      <c r="M60" s="431">
        <v>27</v>
      </c>
      <c r="N60" s="434">
        <v>53</v>
      </c>
      <c r="O60" s="434">
        <v>1431</v>
      </c>
      <c r="P60" s="456">
        <v>3.3125</v>
      </c>
      <c r="Q60" s="435">
        <v>27</v>
      </c>
    </row>
    <row r="61" spans="1:17" ht="14.4" customHeight="1" x14ac:dyDescent="0.3">
      <c r="A61" s="430" t="s">
        <v>1494</v>
      </c>
      <c r="B61" s="431" t="s">
        <v>437</v>
      </c>
      <c r="C61" s="431" t="s">
        <v>1495</v>
      </c>
      <c r="D61" s="431" t="s">
        <v>1606</v>
      </c>
      <c r="E61" s="431" t="s">
        <v>1607</v>
      </c>
      <c r="F61" s="434">
        <v>9</v>
      </c>
      <c r="G61" s="434">
        <v>360</v>
      </c>
      <c r="H61" s="431">
        <v>1</v>
      </c>
      <c r="I61" s="431">
        <v>40</v>
      </c>
      <c r="J61" s="434">
        <v>7</v>
      </c>
      <c r="K61" s="434">
        <v>287</v>
      </c>
      <c r="L61" s="431">
        <v>0.79722222222222228</v>
      </c>
      <c r="M61" s="431">
        <v>41</v>
      </c>
      <c r="N61" s="434">
        <v>5</v>
      </c>
      <c r="O61" s="434">
        <v>205</v>
      </c>
      <c r="P61" s="456">
        <v>0.56944444444444442</v>
      </c>
      <c r="Q61" s="435">
        <v>41</v>
      </c>
    </row>
    <row r="62" spans="1:17" ht="14.4" customHeight="1" x14ac:dyDescent="0.3">
      <c r="A62" s="430" t="s">
        <v>1494</v>
      </c>
      <c r="B62" s="431" t="s">
        <v>437</v>
      </c>
      <c r="C62" s="431" t="s">
        <v>1495</v>
      </c>
      <c r="D62" s="431" t="s">
        <v>1608</v>
      </c>
      <c r="E62" s="431" t="s">
        <v>1609</v>
      </c>
      <c r="F62" s="434">
        <v>2</v>
      </c>
      <c r="G62" s="434">
        <v>654</v>
      </c>
      <c r="H62" s="431">
        <v>1</v>
      </c>
      <c r="I62" s="431">
        <v>327</v>
      </c>
      <c r="J62" s="434"/>
      <c r="K62" s="434"/>
      <c r="L62" s="431"/>
      <c r="M62" s="431"/>
      <c r="N62" s="434">
        <v>2</v>
      </c>
      <c r="O62" s="434">
        <v>656</v>
      </c>
      <c r="P62" s="456">
        <v>1.0030581039755351</v>
      </c>
      <c r="Q62" s="435">
        <v>328</v>
      </c>
    </row>
    <row r="63" spans="1:17" ht="14.4" customHeight="1" x14ac:dyDescent="0.3">
      <c r="A63" s="430" t="s">
        <v>1494</v>
      </c>
      <c r="B63" s="431" t="s">
        <v>437</v>
      </c>
      <c r="C63" s="431" t="s">
        <v>1495</v>
      </c>
      <c r="D63" s="431" t="s">
        <v>1610</v>
      </c>
      <c r="E63" s="431" t="s">
        <v>1611</v>
      </c>
      <c r="F63" s="434">
        <v>2</v>
      </c>
      <c r="G63" s="434">
        <v>56</v>
      </c>
      <c r="H63" s="431">
        <v>1</v>
      </c>
      <c r="I63" s="431">
        <v>28</v>
      </c>
      <c r="J63" s="434">
        <v>9</v>
      </c>
      <c r="K63" s="434">
        <v>261</v>
      </c>
      <c r="L63" s="431">
        <v>4.6607142857142856</v>
      </c>
      <c r="M63" s="431">
        <v>29</v>
      </c>
      <c r="N63" s="434">
        <v>4</v>
      </c>
      <c r="O63" s="434">
        <v>116</v>
      </c>
      <c r="P63" s="456">
        <v>2.0714285714285716</v>
      </c>
      <c r="Q63" s="435">
        <v>29</v>
      </c>
    </row>
    <row r="64" spans="1:17" ht="14.4" customHeight="1" x14ac:dyDescent="0.3">
      <c r="A64" s="430" t="s">
        <v>1494</v>
      </c>
      <c r="B64" s="431" t="s">
        <v>437</v>
      </c>
      <c r="C64" s="431" t="s">
        <v>1495</v>
      </c>
      <c r="D64" s="431" t="s">
        <v>1612</v>
      </c>
      <c r="E64" s="431" t="s">
        <v>1613</v>
      </c>
      <c r="F64" s="434"/>
      <c r="G64" s="434"/>
      <c r="H64" s="431"/>
      <c r="I64" s="431"/>
      <c r="J64" s="434">
        <v>13</v>
      </c>
      <c r="K64" s="434">
        <v>1534</v>
      </c>
      <c r="L64" s="431"/>
      <c r="M64" s="431">
        <v>118</v>
      </c>
      <c r="N64" s="434">
        <v>14</v>
      </c>
      <c r="O64" s="434">
        <v>1652</v>
      </c>
      <c r="P64" s="456"/>
      <c r="Q64" s="435">
        <v>118</v>
      </c>
    </row>
    <row r="65" spans="1:17" ht="14.4" customHeight="1" x14ac:dyDescent="0.3">
      <c r="A65" s="430" t="s">
        <v>1494</v>
      </c>
      <c r="B65" s="431" t="s">
        <v>437</v>
      </c>
      <c r="C65" s="431" t="s">
        <v>1495</v>
      </c>
      <c r="D65" s="431" t="s">
        <v>1614</v>
      </c>
      <c r="E65" s="431" t="s">
        <v>1615</v>
      </c>
      <c r="F65" s="434"/>
      <c r="G65" s="434"/>
      <c r="H65" s="431"/>
      <c r="I65" s="431"/>
      <c r="J65" s="434"/>
      <c r="K65" s="434"/>
      <c r="L65" s="431"/>
      <c r="M65" s="431"/>
      <c r="N65" s="434">
        <v>13</v>
      </c>
      <c r="O65" s="434">
        <v>3497</v>
      </c>
      <c r="P65" s="456"/>
      <c r="Q65" s="435">
        <v>269</v>
      </c>
    </row>
    <row r="66" spans="1:17" ht="14.4" customHeight="1" thickBot="1" x14ac:dyDescent="0.35">
      <c r="A66" s="436" t="s">
        <v>1494</v>
      </c>
      <c r="B66" s="437" t="s">
        <v>437</v>
      </c>
      <c r="C66" s="437" t="s">
        <v>1495</v>
      </c>
      <c r="D66" s="437" t="s">
        <v>1616</v>
      </c>
      <c r="E66" s="437" t="s">
        <v>1617</v>
      </c>
      <c r="F66" s="440"/>
      <c r="G66" s="440"/>
      <c r="H66" s="437"/>
      <c r="I66" s="437"/>
      <c r="J66" s="440">
        <v>24</v>
      </c>
      <c r="K66" s="440">
        <v>7176</v>
      </c>
      <c r="L66" s="437"/>
      <c r="M66" s="437">
        <v>299</v>
      </c>
      <c r="N66" s="440">
        <v>13</v>
      </c>
      <c r="O66" s="440">
        <v>3900</v>
      </c>
      <c r="P66" s="448"/>
      <c r="Q66" s="441">
        <v>300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14" t="s">
        <v>112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259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113</v>
      </c>
      <c r="B3" s="201">
        <f>SUBTOTAL(9,B6:B1048576)</f>
        <v>20827667</v>
      </c>
      <c r="C3" s="202">
        <f t="shared" ref="C3:R3" si="0">SUBTOTAL(9,C6:C1048576)</f>
        <v>28</v>
      </c>
      <c r="D3" s="202">
        <f t="shared" si="0"/>
        <v>28173673</v>
      </c>
      <c r="E3" s="202">
        <f t="shared" si="0"/>
        <v>43.594450544167977</v>
      </c>
      <c r="F3" s="202">
        <f t="shared" si="0"/>
        <v>31827429</v>
      </c>
      <c r="G3" s="205">
        <f>IF(B3&lt;&gt;0,F3/B3,"")</f>
        <v>1.5281322195135922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IF(H3&lt;&gt;0,L3/H3,"")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92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2"/>
      <c r="B5" s="513">
        <v>2013</v>
      </c>
      <c r="C5" s="514"/>
      <c r="D5" s="514">
        <v>2014</v>
      </c>
      <c r="E5" s="514"/>
      <c r="F5" s="514">
        <v>2015</v>
      </c>
      <c r="G5" s="515" t="s">
        <v>2</v>
      </c>
      <c r="H5" s="513">
        <v>2013</v>
      </c>
      <c r="I5" s="514"/>
      <c r="J5" s="514">
        <v>2014</v>
      </c>
      <c r="K5" s="514"/>
      <c r="L5" s="514">
        <v>2015</v>
      </c>
      <c r="M5" s="515" t="s">
        <v>2</v>
      </c>
      <c r="N5" s="513">
        <v>2013</v>
      </c>
      <c r="O5" s="514"/>
      <c r="P5" s="514">
        <v>2014</v>
      </c>
      <c r="Q5" s="514"/>
      <c r="R5" s="514">
        <v>2015</v>
      </c>
      <c r="S5" s="515" t="s">
        <v>2</v>
      </c>
    </row>
    <row r="6" spans="1:19" ht="14.4" customHeight="1" x14ac:dyDescent="0.3">
      <c r="A6" s="460" t="s">
        <v>1619</v>
      </c>
      <c r="B6" s="533">
        <v>871426</v>
      </c>
      <c r="C6" s="425">
        <v>1</v>
      </c>
      <c r="D6" s="533">
        <v>730298</v>
      </c>
      <c r="E6" s="425">
        <v>0.83804935817843396</v>
      </c>
      <c r="F6" s="533">
        <v>1092907</v>
      </c>
      <c r="G6" s="447">
        <v>1.2541592745683512</v>
      </c>
      <c r="H6" s="533"/>
      <c r="I6" s="425"/>
      <c r="J6" s="533"/>
      <c r="K6" s="425"/>
      <c r="L6" s="533"/>
      <c r="M6" s="447"/>
      <c r="N6" s="533"/>
      <c r="O6" s="425"/>
      <c r="P6" s="533"/>
      <c r="Q6" s="425"/>
      <c r="R6" s="533"/>
      <c r="S6" s="472"/>
    </row>
    <row r="7" spans="1:19" ht="14.4" customHeight="1" x14ac:dyDescent="0.3">
      <c r="A7" s="461" t="s">
        <v>1620</v>
      </c>
      <c r="B7" s="534">
        <v>1475535</v>
      </c>
      <c r="C7" s="431">
        <v>1</v>
      </c>
      <c r="D7" s="534">
        <v>1692392</v>
      </c>
      <c r="E7" s="431">
        <v>1.1469683877373291</v>
      </c>
      <c r="F7" s="534">
        <v>1548541</v>
      </c>
      <c r="G7" s="456">
        <v>1.0494776470907163</v>
      </c>
      <c r="H7" s="534"/>
      <c r="I7" s="431"/>
      <c r="J7" s="534"/>
      <c r="K7" s="431"/>
      <c r="L7" s="534"/>
      <c r="M7" s="456"/>
      <c r="N7" s="534"/>
      <c r="O7" s="431"/>
      <c r="P7" s="534"/>
      <c r="Q7" s="431"/>
      <c r="R7" s="534"/>
      <c r="S7" s="535"/>
    </row>
    <row r="8" spans="1:19" ht="14.4" customHeight="1" x14ac:dyDescent="0.3">
      <c r="A8" s="461" t="s">
        <v>1621</v>
      </c>
      <c r="B8" s="534">
        <v>1911054</v>
      </c>
      <c r="C8" s="431">
        <v>1</v>
      </c>
      <c r="D8" s="534">
        <v>2338386</v>
      </c>
      <c r="E8" s="431">
        <v>1.2236106358062095</v>
      </c>
      <c r="F8" s="534">
        <v>2071523</v>
      </c>
      <c r="G8" s="456">
        <v>1.0839688465108783</v>
      </c>
      <c r="H8" s="534"/>
      <c r="I8" s="431"/>
      <c r="J8" s="534"/>
      <c r="K8" s="431"/>
      <c r="L8" s="534"/>
      <c r="M8" s="456"/>
      <c r="N8" s="534"/>
      <c r="O8" s="431"/>
      <c r="P8" s="534"/>
      <c r="Q8" s="431"/>
      <c r="R8" s="534"/>
      <c r="S8" s="535"/>
    </row>
    <row r="9" spans="1:19" ht="14.4" customHeight="1" x14ac:dyDescent="0.3">
      <c r="A9" s="461" t="s">
        <v>1622</v>
      </c>
      <c r="B9" s="534">
        <v>806453</v>
      </c>
      <c r="C9" s="431">
        <v>1</v>
      </c>
      <c r="D9" s="534">
        <v>914631</v>
      </c>
      <c r="E9" s="431">
        <v>1.1341404892783584</v>
      </c>
      <c r="F9" s="534">
        <v>859703</v>
      </c>
      <c r="G9" s="456">
        <v>1.0660298864285953</v>
      </c>
      <c r="H9" s="534"/>
      <c r="I9" s="431"/>
      <c r="J9" s="534"/>
      <c r="K9" s="431"/>
      <c r="L9" s="534"/>
      <c r="M9" s="456"/>
      <c r="N9" s="534"/>
      <c r="O9" s="431"/>
      <c r="P9" s="534"/>
      <c r="Q9" s="431"/>
      <c r="R9" s="534"/>
      <c r="S9" s="535"/>
    </row>
    <row r="10" spans="1:19" ht="14.4" customHeight="1" x14ac:dyDescent="0.3">
      <c r="A10" s="461" t="s">
        <v>1623</v>
      </c>
      <c r="B10" s="534">
        <v>202475</v>
      </c>
      <c r="C10" s="431">
        <v>1</v>
      </c>
      <c r="D10" s="534">
        <v>268020</v>
      </c>
      <c r="E10" s="431">
        <v>1.3237189776515619</v>
      </c>
      <c r="F10" s="534">
        <v>208381</v>
      </c>
      <c r="G10" s="456">
        <v>1.0291690332139771</v>
      </c>
      <c r="H10" s="534"/>
      <c r="I10" s="431"/>
      <c r="J10" s="534"/>
      <c r="K10" s="431"/>
      <c r="L10" s="534"/>
      <c r="M10" s="456"/>
      <c r="N10" s="534"/>
      <c r="O10" s="431"/>
      <c r="P10" s="534"/>
      <c r="Q10" s="431"/>
      <c r="R10" s="534"/>
      <c r="S10" s="535"/>
    </row>
    <row r="11" spans="1:19" ht="14.4" customHeight="1" x14ac:dyDescent="0.3">
      <c r="A11" s="461" t="s">
        <v>1624</v>
      </c>
      <c r="B11" s="534">
        <v>460644</v>
      </c>
      <c r="C11" s="431">
        <v>1</v>
      </c>
      <c r="D11" s="534">
        <v>462310</v>
      </c>
      <c r="E11" s="431">
        <v>1.0036166757843368</v>
      </c>
      <c r="F11" s="534">
        <v>446694</v>
      </c>
      <c r="G11" s="456">
        <v>0.96971631020918536</v>
      </c>
      <c r="H11" s="534"/>
      <c r="I11" s="431"/>
      <c r="J11" s="534"/>
      <c r="K11" s="431"/>
      <c r="L11" s="534"/>
      <c r="M11" s="456"/>
      <c r="N11" s="534"/>
      <c r="O11" s="431"/>
      <c r="P11" s="534"/>
      <c r="Q11" s="431"/>
      <c r="R11" s="534"/>
      <c r="S11" s="535"/>
    </row>
    <row r="12" spans="1:19" ht="14.4" customHeight="1" x14ac:dyDescent="0.3">
      <c r="A12" s="461" t="s">
        <v>1625</v>
      </c>
      <c r="B12" s="534">
        <v>1355199</v>
      </c>
      <c r="C12" s="431">
        <v>1</v>
      </c>
      <c r="D12" s="534">
        <v>1679161</v>
      </c>
      <c r="E12" s="431">
        <v>1.2390512389693322</v>
      </c>
      <c r="F12" s="534">
        <v>1259277</v>
      </c>
      <c r="G12" s="456">
        <v>0.92921925119484294</v>
      </c>
      <c r="H12" s="534"/>
      <c r="I12" s="431"/>
      <c r="J12" s="534"/>
      <c r="K12" s="431"/>
      <c r="L12" s="534"/>
      <c r="M12" s="456"/>
      <c r="N12" s="534"/>
      <c r="O12" s="431"/>
      <c r="P12" s="534"/>
      <c r="Q12" s="431"/>
      <c r="R12" s="534"/>
      <c r="S12" s="535"/>
    </row>
    <row r="13" spans="1:19" ht="14.4" customHeight="1" x14ac:dyDescent="0.3">
      <c r="A13" s="461" t="s">
        <v>1626</v>
      </c>
      <c r="B13" s="534">
        <v>364762</v>
      </c>
      <c r="C13" s="431">
        <v>1</v>
      </c>
      <c r="D13" s="534">
        <v>346536</v>
      </c>
      <c r="E13" s="431">
        <v>0.95003317231509865</v>
      </c>
      <c r="F13" s="534">
        <v>445823</v>
      </c>
      <c r="G13" s="456">
        <v>1.2222298375379015</v>
      </c>
      <c r="H13" s="534"/>
      <c r="I13" s="431"/>
      <c r="J13" s="534"/>
      <c r="K13" s="431"/>
      <c r="L13" s="534"/>
      <c r="M13" s="456"/>
      <c r="N13" s="534"/>
      <c r="O13" s="431"/>
      <c r="P13" s="534"/>
      <c r="Q13" s="431"/>
      <c r="R13" s="534"/>
      <c r="S13" s="535"/>
    </row>
    <row r="14" spans="1:19" ht="14.4" customHeight="1" x14ac:dyDescent="0.3">
      <c r="A14" s="461" t="s">
        <v>1627</v>
      </c>
      <c r="B14" s="534">
        <v>483922</v>
      </c>
      <c r="C14" s="431">
        <v>1</v>
      </c>
      <c r="D14" s="534">
        <v>475257</v>
      </c>
      <c r="E14" s="431">
        <v>0.98209422179607453</v>
      </c>
      <c r="F14" s="534">
        <v>544675</v>
      </c>
      <c r="G14" s="456">
        <v>1.1255429594025483</v>
      </c>
      <c r="H14" s="534"/>
      <c r="I14" s="431"/>
      <c r="J14" s="534"/>
      <c r="K14" s="431"/>
      <c r="L14" s="534"/>
      <c r="M14" s="456"/>
      <c r="N14" s="534"/>
      <c r="O14" s="431"/>
      <c r="P14" s="534"/>
      <c r="Q14" s="431"/>
      <c r="R14" s="534"/>
      <c r="S14" s="535"/>
    </row>
    <row r="15" spans="1:19" ht="14.4" customHeight="1" x14ac:dyDescent="0.3">
      <c r="A15" s="461" t="s">
        <v>1628</v>
      </c>
      <c r="B15" s="534">
        <v>2843779</v>
      </c>
      <c r="C15" s="431">
        <v>1</v>
      </c>
      <c r="D15" s="534">
        <v>3219207</v>
      </c>
      <c r="E15" s="431">
        <v>1.1320172910764164</v>
      </c>
      <c r="F15" s="534">
        <v>3694356</v>
      </c>
      <c r="G15" s="456">
        <v>1.2991009498276764</v>
      </c>
      <c r="H15" s="534"/>
      <c r="I15" s="431"/>
      <c r="J15" s="534"/>
      <c r="K15" s="431"/>
      <c r="L15" s="534"/>
      <c r="M15" s="456"/>
      <c r="N15" s="534"/>
      <c r="O15" s="431"/>
      <c r="P15" s="534"/>
      <c r="Q15" s="431"/>
      <c r="R15" s="534"/>
      <c r="S15" s="535"/>
    </row>
    <row r="16" spans="1:19" ht="14.4" customHeight="1" x14ac:dyDescent="0.3">
      <c r="A16" s="461" t="s">
        <v>1629</v>
      </c>
      <c r="B16" s="534">
        <v>637786</v>
      </c>
      <c r="C16" s="431">
        <v>1</v>
      </c>
      <c r="D16" s="534">
        <v>590626</v>
      </c>
      <c r="E16" s="431">
        <v>0.92605670240488192</v>
      </c>
      <c r="F16" s="534">
        <v>637764</v>
      </c>
      <c r="G16" s="456">
        <v>0.99996550567118125</v>
      </c>
      <c r="H16" s="534"/>
      <c r="I16" s="431"/>
      <c r="J16" s="534"/>
      <c r="K16" s="431"/>
      <c r="L16" s="534"/>
      <c r="M16" s="456"/>
      <c r="N16" s="534"/>
      <c r="O16" s="431"/>
      <c r="P16" s="534"/>
      <c r="Q16" s="431"/>
      <c r="R16" s="534"/>
      <c r="S16" s="535"/>
    </row>
    <row r="17" spans="1:19" ht="14.4" customHeight="1" x14ac:dyDescent="0.3">
      <c r="A17" s="461" t="s">
        <v>1630</v>
      </c>
      <c r="B17" s="534">
        <v>184801</v>
      </c>
      <c r="C17" s="431">
        <v>1</v>
      </c>
      <c r="D17" s="534">
        <v>174074</v>
      </c>
      <c r="E17" s="431">
        <v>0.94195377730639984</v>
      </c>
      <c r="F17" s="534">
        <v>186195</v>
      </c>
      <c r="G17" s="456">
        <v>1.007543249224842</v>
      </c>
      <c r="H17" s="534"/>
      <c r="I17" s="431"/>
      <c r="J17" s="534"/>
      <c r="K17" s="431"/>
      <c r="L17" s="534"/>
      <c r="M17" s="456"/>
      <c r="N17" s="534"/>
      <c r="O17" s="431"/>
      <c r="P17" s="534"/>
      <c r="Q17" s="431"/>
      <c r="R17" s="534"/>
      <c r="S17" s="535"/>
    </row>
    <row r="18" spans="1:19" ht="14.4" customHeight="1" x14ac:dyDescent="0.3">
      <c r="A18" s="461" t="s">
        <v>1631</v>
      </c>
      <c r="B18" s="534">
        <v>79331</v>
      </c>
      <c r="C18" s="431">
        <v>1</v>
      </c>
      <c r="D18" s="534">
        <v>129784</v>
      </c>
      <c r="E18" s="431">
        <v>1.6359808901942494</v>
      </c>
      <c r="F18" s="534">
        <v>92965</v>
      </c>
      <c r="G18" s="456">
        <v>1.1718621976276613</v>
      </c>
      <c r="H18" s="534"/>
      <c r="I18" s="431"/>
      <c r="J18" s="534"/>
      <c r="K18" s="431"/>
      <c r="L18" s="534"/>
      <c r="M18" s="456"/>
      <c r="N18" s="534"/>
      <c r="O18" s="431"/>
      <c r="P18" s="534"/>
      <c r="Q18" s="431"/>
      <c r="R18" s="534"/>
      <c r="S18" s="535"/>
    </row>
    <row r="19" spans="1:19" ht="14.4" customHeight="1" x14ac:dyDescent="0.3">
      <c r="A19" s="461" t="s">
        <v>1632</v>
      </c>
      <c r="B19" s="534">
        <v>75897</v>
      </c>
      <c r="C19" s="431">
        <v>1</v>
      </c>
      <c r="D19" s="534">
        <v>55919</v>
      </c>
      <c r="E19" s="431">
        <v>0.73677483958522738</v>
      </c>
      <c r="F19" s="534">
        <v>95315</v>
      </c>
      <c r="G19" s="456">
        <v>1.2558467396603292</v>
      </c>
      <c r="H19" s="534"/>
      <c r="I19" s="431"/>
      <c r="J19" s="534"/>
      <c r="K19" s="431"/>
      <c r="L19" s="534"/>
      <c r="M19" s="456"/>
      <c r="N19" s="534"/>
      <c r="O19" s="431"/>
      <c r="P19" s="534"/>
      <c r="Q19" s="431"/>
      <c r="R19" s="534"/>
      <c r="S19" s="535"/>
    </row>
    <row r="20" spans="1:19" ht="14.4" customHeight="1" x14ac:dyDescent="0.3">
      <c r="A20" s="461" t="s">
        <v>1633</v>
      </c>
      <c r="B20" s="534">
        <v>2755202</v>
      </c>
      <c r="C20" s="431">
        <v>1</v>
      </c>
      <c r="D20" s="534">
        <v>3274555</v>
      </c>
      <c r="E20" s="431">
        <v>1.1884990646783793</v>
      </c>
      <c r="F20" s="534">
        <v>4380167</v>
      </c>
      <c r="G20" s="456">
        <v>1.5897807129930945</v>
      </c>
      <c r="H20" s="534"/>
      <c r="I20" s="431"/>
      <c r="J20" s="534"/>
      <c r="K20" s="431"/>
      <c r="L20" s="534"/>
      <c r="M20" s="456"/>
      <c r="N20" s="534"/>
      <c r="O20" s="431"/>
      <c r="P20" s="534"/>
      <c r="Q20" s="431"/>
      <c r="R20" s="534"/>
      <c r="S20" s="535"/>
    </row>
    <row r="21" spans="1:19" ht="14.4" customHeight="1" x14ac:dyDescent="0.3">
      <c r="A21" s="461" t="s">
        <v>1634</v>
      </c>
      <c r="B21" s="534">
        <v>666996</v>
      </c>
      <c r="C21" s="431">
        <v>1</v>
      </c>
      <c r="D21" s="534">
        <v>5592013</v>
      </c>
      <c r="E21" s="431">
        <v>8.3838778643350178</v>
      </c>
      <c r="F21" s="534">
        <v>7028781</v>
      </c>
      <c r="G21" s="456">
        <v>10.537965744922008</v>
      </c>
      <c r="H21" s="534"/>
      <c r="I21" s="431"/>
      <c r="J21" s="534"/>
      <c r="K21" s="431"/>
      <c r="L21" s="534"/>
      <c r="M21" s="456"/>
      <c r="N21" s="534"/>
      <c r="O21" s="431"/>
      <c r="P21" s="534"/>
      <c r="Q21" s="431"/>
      <c r="R21" s="534"/>
      <c r="S21" s="535"/>
    </row>
    <row r="22" spans="1:19" ht="14.4" customHeight="1" x14ac:dyDescent="0.3">
      <c r="A22" s="461" t="s">
        <v>1635</v>
      </c>
      <c r="B22" s="534">
        <v>30874</v>
      </c>
      <c r="C22" s="431">
        <v>1</v>
      </c>
      <c r="D22" s="534">
        <v>52998</v>
      </c>
      <c r="E22" s="431">
        <v>1.7165900110125025</v>
      </c>
      <c r="F22" s="534">
        <v>70130</v>
      </c>
      <c r="G22" s="456">
        <v>2.2714905745935092</v>
      </c>
      <c r="H22" s="534"/>
      <c r="I22" s="431"/>
      <c r="J22" s="534"/>
      <c r="K22" s="431"/>
      <c r="L22" s="534"/>
      <c r="M22" s="456"/>
      <c r="N22" s="534"/>
      <c r="O22" s="431"/>
      <c r="P22" s="534"/>
      <c r="Q22" s="431"/>
      <c r="R22" s="534"/>
      <c r="S22" s="535"/>
    </row>
    <row r="23" spans="1:19" ht="14.4" customHeight="1" x14ac:dyDescent="0.3">
      <c r="A23" s="461" t="s">
        <v>1636</v>
      </c>
      <c r="B23" s="534">
        <v>1043525</v>
      </c>
      <c r="C23" s="431">
        <v>1</v>
      </c>
      <c r="D23" s="534">
        <v>891501</v>
      </c>
      <c r="E23" s="431">
        <v>0.85431685872403629</v>
      </c>
      <c r="F23" s="534">
        <v>1308792</v>
      </c>
      <c r="G23" s="456">
        <v>1.2542028221652572</v>
      </c>
      <c r="H23" s="534"/>
      <c r="I23" s="431"/>
      <c r="J23" s="534"/>
      <c r="K23" s="431"/>
      <c r="L23" s="534"/>
      <c r="M23" s="456"/>
      <c r="N23" s="534"/>
      <c r="O23" s="431"/>
      <c r="P23" s="534"/>
      <c r="Q23" s="431"/>
      <c r="R23" s="534"/>
      <c r="S23" s="535"/>
    </row>
    <row r="24" spans="1:19" ht="14.4" customHeight="1" x14ac:dyDescent="0.3">
      <c r="A24" s="461" t="s">
        <v>1637</v>
      </c>
      <c r="B24" s="534">
        <v>167913</v>
      </c>
      <c r="C24" s="431">
        <v>1</v>
      </c>
      <c r="D24" s="534">
        <v>187886</v>
      </c>
      <c r="E24" s="431">
        <v>1.1189485030938642</v>
      </c>
      <c r="F24" s="534">
        <v>195619</v>
      </c>
      <c r="G24" s="456">
        <v>1.1650021141900866</v>
      </c>
      <c r="H24" s="534"/>
      <c r="I24" s="431"/>
      <c r="J24" s="534"/>
      <c r="K24" s="431"/>
      <c r="L24" s="534"/>
      <c r="M24" s="456"/>
      <c r="N24" s="534"/>
      <c r="O24" s="431"/>
      <c r="P24" s="534"/>
      <c r="Q24" s="431"/>
      <c r="R24" s="534"/>
      <c r="S24" s="535"/>
    </row>
    <row r="25" spans="1:19" ht="14.4" customHeight="1" x14ac:dyDescent="0.3">
      <c r="A25" s="461" t="s">
        <v>1638</v>
      </c>
      <c r="B25" s="534">
        <v>198</v>
      </c>
      <c r="C25" s="431">
        <v>1</v>
      </c>
      <c r="D25" s="534">
        <v>1477</v>
      </c>
      <c r="E25" s="431">
        <v>7.4595959595959593</v>
      </c>
      <c r="F25" s="534">
        <v>120</v>
      </c>
      <c r="G25" s="456">
        <v>0.60606060606060608</v>
      </c>
      <c r="H25" s="534"/>
      <c r="I25" s="431"/>
      <c r="J25" s="534"/>
      <c r="K25" s="431"/>
      <c r="L25" s="534"/>
      <c r="M25" s="456"/>
      <c r="N25" s="534"/>
      <c r="O25" s="431"/>
      <c r="P25" s="534"/>
      <c r="Q25" s="431"/>
      <c r="R25" s="534"/>
      <c r="S25" s="535"/>
    </row>
    <row r="26" spans="1:19" ht="14.4" customHeight="1" x14ac:dyDescent="0.3">
      <c r="A26" s="461" t="s">
        <v>1639</v>
      </c>
      <c r="B26" s="534">
        <v>57133</v>
      </c>
      <c r="C26" s="431">
        <v>1</v>
      </c>
      <c r="D26" s="534">
        <v>87139</v>
      </c>
      <c r="E26" s="431">
        <v>1.5251955962403514</v>
      </c>
      <c r="F26" s="534">
        <v>96824</v>
      </c>
      <c r="G26" s="456">
        <v>1.694712337878284</v>
      </c>
      <c r="H26" s="534"/>
      <c r="I26" s="431"/>
      <c r="J26" s="534"/>
      <c r="K26" s="431"/>
      <c r="L26" s="534"/>
      <c r="M26" s="456"/>
      <c r="N26" s="534"/>
      <c r="O26" s="431"/>
      <c r="P26" s="534"/>
      <c r="Q26" s="431"/>
      <c r="R26" s="534"/>
      <c r="S26" s="535"/>
    </row>
    <row r="27" spans="1:19" ht="14.4" customHeight="1" x14ac:dyDescent="0.3">
      <c r="A27" s="461" t="s">
        <v>1640</v>
      </c>
      <c r="B27" s="534">
        <v>35118</v>
      </c>
      <c r="C27" s="431">
        <v>1</v>
      </c>
      <c r="D27" s="534">
        <v>38095</v>
      </c>
      <c r="E27" s="431">
        <v>1.0847713423315679</v>
      </c>
      <c r="F27" s="534">
        <v>31978</v>
      </c>
      <c r="G27" s="456">
        <v>0.91058716327809097</v>
      </c>
      <c r="H27" s="534"/>
      <c r="I27" s="431"/>
      <c r="J27" s="534"/>
      <c r="K27" s="431"/>
      <c r="L27" s="534"/>
      <c r="M27" s="456"/>
      <c r="N27" s="534"/>
      <c r="O27" s="431"/>
      <c r="P27" s="534"/>
      <c r="Q27" s="431"/>
      <c r="R27" s="534"/>
      <c r="S27" s="535"/>
    </row>
    <row r="28" spans="1:19" ht="14.4" customHeight="1" x14ac:dyDescent="0.3">
      <c r="A28" s="461" t="s">
        <v>1641</v>
      </c>
      <c r="B28" s="534">
        <v>243</v>
      </c>
      <c r="C28" s="431">
        <v>1</v>
      </c>
      <c r="D28" s="534"/>
      <c r="E28" s="431"/>
      <c r="F28" s="534"/>
      <c r="G28" s="456"/>
      <c r="H28" s="534"/>
      <c r="I28" s="431"/>
      <c r="J28" s="534"/>
      <c r="K28" s="431"/>
      <c r="L28" s="534"/>
      <c r="M28" s="456"/>
      <c r="N28" s="534"/>
      <c r="O28" s="431"/>
      <c r="P28" s="534"/>
      <c r="Q28" s="431"/>
      <c r="R28" s="534"/>
      <c r="S28" s="535"/>
    </row>
    <row r="29" spans="1:19" ht="14.4" customHeight="1" x14ac:dyDescent="0.3">
      <c r="A29" s="461" t="s">
        <v>1642</v>
      </c>
      <c r="B29" s="534">
        <v>387293</v>
      </c>
      <c r="C29" s="431">
        <v>1</v>
      </c>
      <c r="D29" s="534">
        <v>352949</v>
      </c>
      <c r="E29" s="431">
        <v>0.91132295187364609</v>
      </c>
      <c r="F29" s="534">
        <v>325301</v>
      </c>
      <c r="G29" s="456">
        <v>0.83993513954551202</v>
      </c>
      <c r="H29" s="534"/>
      <c r="I29" s="431"/>
      <c r="J29" s="534"/>
      <c r="K29" s="431"/>
      <c r="L29" s="534"/>
      <c r="M29" s="456"/>
      <c r="N29" s="534"/>
      <c r="O29" s="431"/>
      <c r="P29" s="534"/>
      <c r="Q29" s="431"/>
      <c r="R29" s="534"/>
      <c r="S29" s="535"/>
    </row>
    <row r="30" spans="1:19" ht="14.4" customHeight="1" x14ac:dyDescent="0.3">
      <c r="A30" s="461" t="s">
        <v>1643</v>
      </c>
      <c r="B30" s="534">
        <v>272879</v>
      </c>
      <c r="C30" s="431">
        <v>1</v>
      </c>
      <c r="D30" s="534">
        <v>266235</v>
      </c>
      <c r="E30" s="431">
        <v>0.97565221215263909</v>
      </c>
      <c r="F30" s="534">
        <v>294848</v>
      </c>
      <c r="G30" s="456">
        <v>1.0805082105988368</v>
      </c>
      <c r="H30" s="534"/>
      <c r="I30" s="431"/>
      <c r="J30" s="534"/>
      <c r="K30" s="431"/>
      <c r="L30" s="534"/>
      <c r="M30" s="456"/>
      <c r="N30" s="534"/>
      <c r="O30" s="431"/>
      <c r="P30" s="534"/>
      <c r="Q30" s="431"/>
      <c r="R30" s="534"/>
      <c r="S30" s="535"/>
    </row>
    <row r="31" spans="1:19" ht="14.4" customHeight="1" x14ac:dyDescent="0.3">
      <c r="A31" s="461" t="s">
        <v>1644</v>
      </c>
      <c r="B31" s="534">
        <v>2575231</v>
      </c>
      <c r="C31" s="431">
        <v>1</v>
      </c>
      <c r="D31" s="534">
        <v>3315928</v>
      </c>
      <c r="E31" s="431">
        <v>1.2876235180455655</v>
      </c>
      <c r="F31" s="534">
        <v>3770133</v>
      </c>
      <c r="G31" s="456">
        <v>1.4639979869767024</v>
      </c>
      <c r="H31" s="534"/>
      <c r="I31" s="431"/>
      <c r="J31" s="534"/>
      <c r="K31" s="431"/>
      <c r="L31" s="534"/>
      <c r="M31" s="456"/>
      <c r="N31" s="534"/>
      <c r="O31" s="431"/>
      <c r="P31" s="534"/>
      <c r="Q31" s="431"/>
      <c r="R31" s="534"/>
      <c r="S31" s="535"/>
    </row>
    <row r="32" spans="1:19" ht="14.4" customHeight="1" x14ac:dyDescent="0.3">
      <c r="A32" s="461" t="s">
        <v>1645</v>
      </c>
      <c r="B32" s="534">
        <v>390349</v>
      </c>
      <c r="C32" s="431">
        <v>1</v>
      </c>
      <c r="D32" s="534">
        <v>336645</v>
      </c>
      <c r="E32" s="431">
        <v>0.86242055186512578</v>
      </c>
      <c r="F32" s="534">
        <v>374206</v>
      </c>
      <c r="G32" s="456">
        <v>0.95864469999923141</v>
      </c>
      <c r="H32" s="534"/>
      <c r="I32" s="431"/>
      <c r="J32" s="534"/>
      <c r="K32" s="431"/>
      <c r="L32" s="534"/>
      <c r="M32" s="456"/>
      <c r="N32" s="534"/>
      <c r="O32" s="431"/>
      <c r="P32" s="534"/>
      <c r="Q32" s="431"/>
      <c r="R32" s="534"/>
      <c r="S32" s="535"/>
    </row>
    <row r="33" spans="1:19" ht="14.4" customHeight="1" thickBot="1" x14ac:dyDescent="0.35">
      <c r="A33" s="537" t="s">
        <v>1646</v>
      </c>
      <c r="B33" s="536">
        <v>691649</v>
      </c>
      <c r="C33" s="437">
        <v>1</v>
      </c>
      <c r="D33" s="536">
        <v>699651</v>
      </c>
      <c r="E33" s="437">
        <v>1.0115694521354039</v>
      </c>
      <c r="F33" s="536">
        <v>766411</v>
      </c>
      <c r="G33" s="448">
        <v>1.1080923994685166</v>
      </c>
      <c r="H33" s="536"/>
      <c r="I33" s="437"/>
      <c r="J33" s="536"/>
      <c r="K33" s="437"/>
      <c r="L33" s="536"/>
      <c r="M33" s="448"/>
      <c r="N33" s="536"/>
      <c r="O33" s="437"/>
      <c r="P33" s="536"/>
      <c r="Q33" s="437"/>
      <c r="R33" s="536"/>
      <c r="S33" s="47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305" t="s">
        <v>106</v>
      </c>
      <c r="B1" s="305"/>
      <c r="C1" s="306"/>
      <c r="D1" s="306"/>
      <c r="E1" s="306"/>
    </row>
    <row r="2" spans="1:5" ht="14.4" customHeight="1" thickBot="1" x14ac:dyDescent="0.35">
      <c r="A2" s="214" t="s">
        <v>259</v>
      </c>
      <c r="B2" s="136"/>
    </row>
    <row r="3" spans="1:5" ht="14.4" customHeight="1" thickBot="1" x14ac:dyDescent="0.35">
      <c r="A3" s="139"/>
      <c r="C3" s="140" t="s">
        <v>94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35960.12361228688</v>
      </c>
      <c r="D4" s="145">
        <f ca="1">IF(ISERROR(VLOOKUP("Náklady celkem",INDIRECT("HI!$A:$G"),5,0)),0,VLOOKUP("Náklady celkem",INDIRECT("HI!$A:$G"),5,0))</f>
        <v>36478.002460000003</v>
      </c>
      <c r="E4" s="146">
        <f ca="1">IF(C4=0,0,D4/C4)</f>
        <v>1.014401475737313</v>
      </c>
    </row>
    <row r="5" spans="1:5" ht="14.4" customHeight="1" x14ac:dyDescent="0.3">
      <c r="A5" s="147" t="s">
        <v>131</v>
      </c>
      <c r="B5" s="148"/>
      <c r="C5" s="149"/>
      <c r="D5" s="149"/>
      <c r="E5" s="150"/>
    </row>
    <row r="6" spans="1:5" ht="14.4" customHeight="1" x14ac:dyDescent="0.3">
      <c r="A6" s="151" t="s">
        <v>136</v>
      </c>
      <c r="B6" s="152"/>
      <c r="C6" s="153"/>
      <c r="D6" s="153"/>
      <c r="E6" s="150"/>
    </row>
    <row r="7" spans="1:5" ht="14.4" customHeight="1" x14ac:dyDescent="0.3">
      <c r="A7" s="29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98</v>
      </c>
      <c r="C7" s="153">
        <f>IF(ISERROR(HI!F5),"",HI!F5)</f>
        <v>54.443328167631336</v>
      </c>
      <c r="D7" s="153">
        <f>IF(ISERROR(HI!E5),"",HI!E5)</f>
        <v>35.842089999999999</v>
      </c>
      <c r="E7" s="150">
        <f t="shared" ref="E7:E13" si="0">IF(C7=0,0,D7/C7)</f>
        <v>0.65833759996527008</v>
      </c>
    </row>
    <row r="8" spans="1:5" ht="14.4" customHeight="1" x14ac:dyDescent="0.3">
      <c r="A8" s="291" t="str">
        <f>HYPERLINK("#'LŽ PL'!A1","Plnění pozitivního listu (min. 90%)")</f>
        <v>Plnění pozitivního listu (min. 90%)</v>
      </c>
      <c r="B8" s="152" t="s">
        <v>129</v>
      </c>
      <c r="C8" s="154">
        <v>0.9</v>
      </c>
      <c r="D8" s="154">
        <f>IF(ISERROR(VLOOKUP("celkem",'LŽ PL'!$A:$F,5,0)),0,VLOOKUP("celkem",'LŽ PL'!$A:$F,5,0))</f>
        <v>0.8716671489377199</v>
      </c>
      <c r="E8" s="150">
        <f t="shared" si="0"/>
        <v>0.96851905437524433</v>
      </c>
    </row>
    <row r="9" spans="1:5" ht="14.4" customHeight="1" x14ac:dyDescent="0.3">
      <c r="A9" s="291" t="str">
        <f>HYPERLINK("#'LŽ Statim'!A1","Podíl statimových žádanek (max. 30%)")</f>
        <v>Podíl statimových žádanek (max. 30%)</v>
      </c>
      <c r="B9" s="289" t="s">
        <v>232</v>
      </c>
      <c r="C9" s="290">
        <v>0.3</v>
      </c>
      <c r="D9" s="290">
        <f>IF('LŽ Statim'!G3="",0,'LŽ Statim'!G3)</f>
        <v>0</v>
      </c>
      <c r="E9" s="150">
        <f>IF(C9=0,0,D9/C9)</f>
        <v>0</v>
      </c>
    </row>
    <row r="10" spans="1:5" ht="14.4" customHeight="1" x14ac:dyDescent="0.3">
      <c r="A10" s="155" t="s">
        <v>132</v>
      </c>
      <c r="B10" s="152"/>
      <c r="C10" s="153"/>
      <c r="D10" s="153"/>
      <c r="E10" s="150"/>
    </row>
    <row r="11" spans="1:5" ht="14.4" customHeight="1" x14ac:dyDescent="0.3">
      <c r="A11" s="155" t="s">
        <v>133</v>
      </c>
      <c r="B11" s="152"/>
      <c r="C11" s="153"/>
      <c r="D11" s="153"/>
      <c r="E11" s="150"/>
    </row>
    <row r="12" spans="1:5" ht="14.4" customHeight="1" x14ac:dyDescent="0.3">
      <c r="A12" s="156" t="s">
        <v>137</v>
      </c>
      <c r="B12" s="152"/>
      <c r="C12" s="149"/>
      <c r="D12" s="149"/>
      <c r="E12" s="150"/>
    </row>
    <row r="13" spans="1:5" ht="14.4" customHeight="1" x14ac:dyDescent="0.3">
      <c r="A13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2" t="s">
        <v>98</v>
      </c>
      <c r="C13" s="153">
        <f>IF(ISERROR(HI!F6),"",HI!F6)</f>
        <v>17373.746081252917</v>
      </c>
      <c r="D13" s="153">
        <f>IF(ISERROR(HI!E6),"",HI!E6)</f>
        <v>16998.829180000001</v>
      </c>
      <c r="E13" s="150">
        <f t="shared" si="0"/>
        <v>0.9784204914990976</v>
      </c>
    </row>
    <row r="14" spans="1:5" ht="14.4" customHeight="1" thickBot="1" x14ac:dyDescent="0.35">
      <c r="A14" s="158" t="str">
        <f>HYPERLINK("#HI!A1","Osobní náklady")</f>
        <v>Osobní náklady</v>
      </c>
      <c r="B14" s="152"/>
      <c r="C14" s="149">
        <f ca="1">IF(ISERROR(VLOOKUP("Osobní náklady (Kč) *",INDIRECT("HI!$A:$G"),6,0)),0,VLOOKUP("Osobní náklady (Kč) *",INDIRECT("HI!$A:$G"),6,0))</f>
        <v>16386.602118305113</v>
      </c>
      <c r="D14" s="149">
        <f ca="1">IF(ISERROR(VLOOKUP("Osobní náklady (Kč) *",INDIRECT("HI!$A:$G"),5,0)),0,VLOOKUP("Osobní náklady (Kč) *",INDIRECT("HI!$A:$G"),5,0))</f>
        <v>17237.405699999999</v>
      </c>
      <c r="E14" s="150">
        <f ca="1">IF(C14=0,0,D14/C14)</f>
        <v>1.0519206834676527</v>
      </c>
    </row>
    <row r="15" spans="1:5" ht="14.4" customHeight="1" thickBot="1" x14ac:dyDescent="0.35">
      <c r="A15" s="162"/>
      <c r="B15" s="163"/>
      <c r="C15" s="164"/>
      <c r="D15" s="164"/>
      <c r="E15" s="165"/>
    </row>
    <row r="16" spans="1:5" ht="14.4" customHeight="1" thickBot="1" x14ac:dyDescent="0.35">
      <c r="A16" s="166" t="str">
        <f>HYPERLINK("#HI!A1","VÝNOSY CELKEM (v tisících)")</f>
        <v>VÝNOSY CELKEM (v tisících)</v>
      </c>
      <c r="B16" s="167"/>
      <c r="C16" s="168">
        <f ca="1">IF(ISERROR(VLOOKUP("Výnosy celkem",INDIRECT("HI!$A:$G"),6,0)),0,VLOOKUP("Výnosy celkem",INDIRECT("HI!$A:$G"),6,0))</f>
        <v>28345.503000000001</v>
      </c>
      <c r="D16" s="168">
        <f ca="1">IF(ISERROR(VLOOKUP("Výnosy celkem",INDIRECT("HI!$A:$G"),5,0)),0,VLOOKUP("Výnosy celkem",INDIRECT("HI!$A:$G"),5,0))</f>
        <v>32446.458999999999</v>
      </c>
      <c r="E16" s="169">
        <f t="shared" ref="E16:E19" ca="1" si="1">IF(C16=0,0,D16/C16)</f>
        <v>1.1446774819977616</v>
      </c>
    </row>
    <row r="17" spans="1:5" ht="14.4" customHeight="1" x14ac:dyDescent="0.3">
      <c r="A17" s="170" t="str">
        <f>HYPERLINK("#HI!A1","Ambulance (body za výkony + Kč za ZUM a ZULP)")</f>
        <v>Ambulance (body za výkony + Kč za ZUM a ZULP)</v>
      </c>
      <c r="B17" s="148"/>
      <c r="C17" s="149">
        <f ca="1">IF(ISERROR(VLOOKUP("Ambulance *",INDIRECT("HI!$A:$G"),6,0)),0,VLOOKUP("Ambulance *",INDIRECT("HI!$A:$G"),6,0))</f>
        <v>28345.503000000001</v>
      </c>
      <c r="D17" s="149">
        <f ca="1">IF(ISERROR(VLOOKUP("Ambulance *",INDIRECT("HI!$A:$G"),5,0)),0,VLOOKUP("Ambulance *",INDIRECT("HI!$A:$G"),5,0))</f>
        <v>32446.458999999999</v>
      </c>
      <c r="E17" s="150">
        <f t="shared" ca="1" si="1"/>
        <v>1.1446774819977616</v>
      </c>
    </row>
    <row r="18" spans="1:5" ht="14.4" customHeight="1" x14ac:dyDescent="0.3">
      <c r="A18" s="171" t="str">
        <f>HYPERLINK("#'ZV Vykáz.-A'!A1","Zdravotní výkony vykázané u ambulantních pacientů (min. 100 %)")</f>
        <v>Zdravotní výkony vykázané u ambulantních pacientů (min. 100 %)</v>
      </c>
      <c r="B18" s="135" t="s">
        <v>108</v>
      </c>
      <c r="C18" s="154">
        <v>1</v>
      </c>
      <c r="D18" s="154">
        <f>IF(ISERROR(VLOOKUP("Celkem:",'ZV Vykáz.-A'!$A:$S,7,0)),"",VLOOKUP("Celkem:",'ZV Vykáz.-A'!$A:$S,7,0))</f>
        <v>1.1446774819977616</v>
      </c>
      <c r="E18" s="150">
        <f t="shared" si="1"/>
        <v>1.1446774819977616</v>
      </c>
    </row>
    <row r="19" spans="1:5" ht="14.4" customHeight="1" x14ac:dyDescent="0.3">
      <c r="A19" s="171" t="str">
        <f>HYPERLINK("#'ZV Vykáz.-H'!A1","Zdravotní výkony vykázané u hospitalizovaných pacientů (max. 85 %)")</f>
        <v>Zdravotní výkony vykázané u hospitalizovaných pacientů (max. 85 %)</v>
      </c>
      <c r="B19" s="135" t="s">
        <v>110</v>
      </c>
      <c r="C19" s="154">
        <v>0.85</v>
      </c>
      <c r="D19" s="154">
        <f>IF(ISERROR(VLOOKUP("Celkem:",'ZV Vykáz.-H'!$A:$S,7,0)),"",VLOOKUP("Celkem:",'ZV Vykáz.-H'!$A:$S,7,0))</f>
        <v>1.5281322195135922</v>
      </c>
      <c r="E19" s="150">
        <f t="shared" si="1"/>
        <v>1.7978026111924614</v>
      </c>
    </row>
    <row r="20" spans="1:5" ht="14.4" customHeight="1" x14ac:dyDescent="0.3">
      <c r="A20" s="172" t="str">
        <f>HYPERLINK("#HI!A1","Hospitalizace (casemix * 30000)")</f>
        <v>Hospitalizace (casemix * 30000)</v>
      </c>
      <c r="B20" s="152"/>
      <c r="C20" s="149">
        <f ca="1">IF(ISERROR(VLOOKUP("Hospitalizace *",INDIRECT("HI!$A:$G"),6,0)),0,VLOOKUP("Hospitalizace *",INDIRECT("HI!$A:$G"),6,0))</f>
        <v>0</v>
      </c>
      <c r="D20" s="149">
        <f ca="1">IF(ISERROR(VLOOKUP("Hospitalizace *",INDIRECT("HI!$A:$G"),5,0)),0,VLOOKUP("Hospitalizace *",INDIRECT("HI!$A:$G"),5,0))</f>
        <v>0</v>
      </c>
      <c r="E20" s="150">
        <f ca="1">IF(C20=0,0,D20/C20)</f>
        <v>0</v>
      </c>
    </row>
    <row r="21" spans="1:5" ht="14.4" customHeight="1" thickBot="1" x14ac:dyDescent="0.35">
      <c r="A21" s="173" t="s">
        <v>134</v>
      </c>
      <c r="B21" s="159"/>
      <c r="C21" s="160"/>
      <c r="D21" s="160"/>
      <c r="E21" s="161"/>
    </row>
    <row r="22" spans="1:5" ht="14.4" customHeight="1" thickBot="1" x14ac:dyDescent="0.35">
      <c r="A22" s="174"/>
      <c r="B22" s="175"/>
      <c r="C22" s="176"/>
      <c r="D22" s="176"/>
      <c r="E22" s="177"/>
    </row>
    <row r="23" spans="1:5" ht="14.4" customHeight="1" thickBot="1" x14ac:dyDescent="0.35">
      <c r="A23" s="178" t="s">
        <v>135</v>
      </c>
      <c r="B23" s="179"/>
      <c r="C23" s="180"/>
      <c r="D23" s="180"/>
      <c r="E23" s="181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6" priority="20" operator="lessThan">
      <formula>1</formula>
    </cfRule>
  </conditionalFormatting>
  <conditionalFormatting sqref="E9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4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5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1" customWidth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1681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259</v>
      </c>
      <c r="B2" s="117"/>
      <c r="C2" s="117"/>
      <c r="D2" s="117"/>
      <c r="E2" s="117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127480</v>
      </c>
      <c r="G3" s="89">
        <f t="shared" si="0"/>
        <v>20827667</v>
      </c>
      <c r="H3" s="89"/>
      <c r="I3" s="89"/>
      <c r="J3" s="89">
        <f t="shared" si="0"/>
        <v>144320</v>
      </c>
      <c r="K3" s="89">
        <f t="shared" si="0"/>
        <v>28173673</v>
      </c>
      <c r="L3" s="89"/>
      <c r="M3" s="89"/>
      <c r="N3" s="89">
        <f t="shared" si="0"/>
        <v>153167</v>
      </c>
      <c r="O3" s="89">
        <f t="shared" si="0"/>
        <v>31827429</v>
      </c>
      <c r="P3" s="67">
        <f>IF(G3=0,0,O3/G3)</f>
        <v>1.5281322195135922</v>
      </c>
      <c r="Q3" s="90">
        <f>IF(N3=0,0,O3/N3)</f>
        <v>207.79560218584942</v>
      </c>
    </row>
    <row r="4" spans="1:17" ht="14.4" customHeight="1" x14ac:dyDescent="0.3">
      <c r="A4" s="372" t="s">
        <v>56</v>
      </c>
      <c r="B4" s="371" t="s">
        <v>82</v>
      </c>
      <c r="C4" s="372" t="s">
        <v>83</v>
      </c>
      <c r="D4" s="381" t="s">
        <v>84</v>
      </c>
      <c r="E4" s="373" t="s">
        <v>57</v>
      </c>
      <c r="F4" s="379">
        <v>2013</v>
      </c>
      <c r="G4" s="380"/>
      <c r="H4" s="91"/>
      <c r="I4" s="91"/>
      <c r="J4" s="379">
        <v>2014</v>
      </c>
      <c r="K4" s="380"/>
      <c r="L4" s="91"/>
      <c r="M4" s="91"/>
      <c r="N4" s="379">
        <v>2015</v>
      </c>
      <c r="O4" s="380"/>
      <c r="P4" s="382" t="s">
        <v>2</v>
      </c>
      <c r="Q4" s="370" t="s">
        <v>85</v>
      </c>
    </row>
    <row r="5" spans="1:17" ht="14.4" customHeight="1" thickBot="1" x14ac:dyDescent="0.35">
      <c r="A5" s="525"/>
      <c r="B5" s="523"/>
      <c r="C5" s="525"/>
      <c r="D5" s="538"/>
      <c r="E5" s="527"/>
      <c r="F5" s="539" t="s">
        <v>59</v>
      </c>
      <c r="G5" s="540" t="s">
        <v>14</v>
      </c>
      <c r="H5" s="541"/>
      <c r="I5" s="541"/>
      <c r="J5" s="539" t="s">
        <v>59</v>
      </c>
      <c r="K5" s="540" t="s">
        <v>14</v>
      </c>
      <c r="L5" s="541"/>
      <c r="M5" s="541"/>
      <c r="N5" s="539" t="s">
        <v>59</v>
      </c>
      <c r="O5" s="540" t="s">
        <v>14</v>
      </c>
      <c r="P5" s="542"/>
      <c r="Q5" s="532"/>
    </row>
    <row r="6" spans="1:17" ht="14.4" customHeight="1" x14ac:dyDescent="0.3">
      <c r="A6" s="424" t="s">
        <v>1647</v>
      </c>
      <c r="B6" s="425" t="s">
        <v>1494</v>
      </c>
      <c r="C6" s="425" t="s">
        <v>1495</v>
      </c>
      <c r="D6" s="425" t="s">
        <v>1496</v>
      </c>
      <c r="E6" s="425" t="s">
        <v>1497</v>
      </c>
      <c r="F6" s="428">
        <v>523</v>
      </c>
      <c r="G6" s="428">
        <v>83157</v>
      </c>
      <c r="H6" s="428">
        <v>1</v>
      </c>
      <c r="I6" s="428">
        <v>159</v>
      </c>
      <c r="J6" s="428">
        <v>582</v>
      </c>
      <c r="K6" s="428">
        <v>92973</v>
      </c>
      <c r="L6" s="428">
        <v>1.1180417763988599</v>
      </c>
      <c r="M6" s="428">
        <v>159.74742268041237</v>
      </c>
      <c r="N6" s="428">
        <v>620</v>
      </c>
      <c r="O6" s="428">
        <v>99820</v>
      </c>
      <c r="P6" s="447">
        <v>1.2003800040886516</v>
      </c>
      <c r="Q6" s="429">
        <v>161</v>
      </c>
    </row>
    <row r="7" spans="1:17" ht="14.4" customHeight="1" x14ac:dyDescent="0.3">
      <c r="A7" s="430" t="s">
        <v>1647</v>
      </c>
      <c r="B7" s="431" t="s">
        <v>1494</v>
      </c>
      <c r="C7" s="431" t="s">
        <v>1495</v>
      </c>
      <c r="D7" s="431" t="s">
        <v>1510</v>
      </c>
      <c r="E7" s="431" t="s">
        <v>1511</v>
      </c>
      <c r="F7" s="434">
        <v>26</v>
      </c>
      <c r="G7" s="434">
        <v>30290</v>
      </c>
      <c r="H7" s="434">
        <v>1</v>
      </c>
      <c r="I7" s="434">
        <v>1165</v>
      </c>
      <c r="J7" s="434">
        <v>14</v>
      </c>
      <c r="K7" s="434">
        <v>16346</v>
      </c>
      <c r="L7" s="434">
        <v>0.53965004952129414</v>
      </c>
      <c r="M7" s="434">
        <v>1167.5714285714287</v>
      </c>
      <c r="N7" s="434">
        <v>39</v>
      </c>
      <c r="O7" s="434">
        <v>45591</v>
      </c>
      <c r="P7" s="456">
        <v>1.5051502145922746</v>
      </c>
      <c r="Q7" s="435">
        <v>1169</v>
      </c>
    </row>
    <row r="8" spans="1:17" ht="14.4" customHeight="1" x14ac:dyDescent="0.3">
      <c r="A8" s="430" t="s">
        <v>1647</v>
      </c>
      <c r="B8" s="431" t="s">
        <v>1494</v>
      </c>
      <c r="C8" s="431" t="s">
        <v>1495</v>
      </c>
      <c r="D8" s="431" t="s">
        <v>1514</v>
      </c>
      <c r="E8" s="431" t="s">
        <v>1515</v>
      </c>
      <c r="F8" s="434">
        <v>928</v>
      </c>
      <c r="G8" s="434">
        <v>36192</v>
      </c>
      <c r="H8" s="434">
        <v>1</v>
      </c>
      <c r="I8" s="434">
        <v>39</v>
      </c>
      <c r="J8" s="434">
        <v>982</v>
      </c>
      <c r="K8" s="434">
        <v>39030</v>
      </c>
      <c r="L8" s="434">
        <v>1.0784151193633953</v>
      </c>
      <c r="M8" s="434">
        <v>39.745417515274951</v>
      </c>
      <c r="N8" s="434">
        <v>1068</v>
      </c>
      <c r="O8" s="434">
        <v>42720</v>
      </c>
      <c r="P8" s="456">
        <v>1.1803713527851458</v>
      </c>
      <c r="Q8" s="435">
        <v>40</v>
      </c>
    </row>
    <row r="9" spans="1:17" ht="14.4" customHeight="1" x14ac:dyDescent="0.3">
      <c r="A9" s="430" t="s">
        <v>1647</v>
      </c>
      <c r="B9" s="431" t="s">
        <v>1494</v>
      </c>
      <c r="C9" s="431" t="s">
        <v>1495</v>
      </c>
      <c r="D9" s="431" t="s">
        <v>1516</v>
      </c>
      <c r="E9" s="431" t="s">
        <v>1517</v>
      </c>
      <c r="F9" s="434">
        <v>52</v>
      </c>
      <c r="G9" s="434">
        <v>19864</v>
      </c>
      <c r="H9" s="434">
        <v>1</v>
      </c>
      <c r="I9" s="434">
        <v>382</v>
      </c>
      <c r="J9" s="434">
        <v>26</v>
      </c>
      <c r="K9" s="434">
        <v>9958</v>
      </c>
      <c r="L9" s="434">
        <v>0.50130890052356025</v>
      </c>
      <c r="M9" s="434">
        <v>383</v>
      </c>
      <c r="N9" s="434">
        <v>84</v>
      </c>
      <c r="O9" s="434">
        <v>32172</v>
      </c>
      <c r="P9" s="456">
        <v>1.6196133709222715</v>
      </c>
      <c r="Q9" s="435">
        <v>383</v>
      </c>
    </row>
    <row r="10" spans="1:17" ht="14.4" customHeight="1" x14ac:dyDescent="0.3">
      <c r="A10" s="430" t="s">
        <v>1647</v>
      </c>
      <c r="B10" s="431" t="s">
        <v>1494</v>
      </c>
      <c r="C10" s="431" t="s">
        <v>1495</v>
      </c>
      <c r="D10" s="431" t="s">
        <v>1518</v>
      </c>
      <c r="E10" s="431" t="s">
        <v>1519</v>
      </c>
      <c r="F10" s="434">
        <v>110</v>
      </c>
      <c r="G10" s="434">
        <v>4070</v>
      </c>
      <c r="H10" s="434">
        <v>1</v>
      </c>
      <c r="I10" s="434">
        <v>37</v>
      </c>
      <c r="J10" s="434">
        <v>74</v>
      </c>
      <c r="K10" s="434">
        <v>2738</v>
      </c>
      <c r="L10" s="434">
        <v>0.67272727272727273</v>
      </c>
      <c r="M10" s="434">
        <v>37</v>
      </c>
      <c r="N10" s="434">
        <v>65</v>
      </c>
      <c r="O10" s="434">
        <v>2405</v>
      </c>
      <c r="P10" s="456">
        <v>0.59090909090909094</v>
      </c>
      <c r="Q10" s="435">
        <v>37</v>
      </c>
    </row>
    <row r="11" spans="1:17" ht="14.4" customHeight="1" x14ac:dyDescent="0.3">
      <c r="A11" s="430" t="s">
        <v>1647</v>
      </c>
      <c r="B11" s="431" t="s">
        <v>1494</v>
      </c>
      <c r="C11" s="431" t="s">
        <v>1495</v>
      </c>
      <c r="D11" s="431" t="s">
        <v>1522</v>
      </c>
      <c r="E11" s="431" t="s">
        <v>1523</v>
      </c>
      <c r="F11" s="434">
        <v>135</v>
      </c>
      <c r="G11" s="434">
        <v>59940</v>
      </c>
      <c r="H11" s="434">
        <v>1</v>
      </c>
      <c r="I11" s="434">
        <v>444</v>
      </c>
      <c r="J11" s="434">
        <v>69</v>
      </c>
      <c r="K11" s="434">
        <v>30696</v>
      </c>
      <c r="L11" s="434">
        <v>0.51211211211211216</v>
      </c>
      <c r="M11" s="434">
        <v>444.86956521739131</v>
      </c>
      <c r="N11" s="434">
        <v>186</v>
      </c>
      <c r="O11" s="434">
        <v>82770</v>
      </c>
      <c r="P11" s="456">
        <v>1.3808808808808808</v>
      </c>
      <c r="Q11" s="435">
        <v>445</v>
      </c>
    </row>
    <row r="12" spans="1:17" ht="14.4" customHeight="1" x14ac:dyDescent="0.3">
      <c r="A12" s="430" t="s">
        <v>1647</v>
      </c>
      <c r="B12" s="431" t="s">
        <v>1494</v>
      </c>
      <c r="C12" s="431" t="s">
        <v>1495</v>
      </c>
      <c r="D12" s="431" t="s">
        <v>1524</v>
      </c>
      <c r="E12" s="431" t="s">
        <v>1525</v>
      </c>
      <c r="F12" s="434">
        <v>38</v>
      </c>
      <c r="G12" s="434">
        <v>1558</v>
      </c>
      <c r="H12" s="434">
        <v>1</v>
      </c>
      <c r="I12" s="434">
        <v>41</v>
      </c>
      <c r="J12" s="434">
        <v>31</v>
      </c>
      <c r="K12" s="434">
        <v>1271</v>
      </c>
      <c r="L12" s="434">
        <v>0.81578947368421051</v>
      </c>
      <c r="M12" s="434">
        <v>41</v>
      </c>
      <c r="N12" s="434">
        <v>25</v>
      </c>
      <c r="O12" s="434">
        <v>1025</v>
      </c>
      <c r="P12" s="456">
        <v>0.65789473684210531</v>
      </c>
      <c r="Q12" s="435">
        <v>41</v>
      </c>
    </row>
    <row r="13" spans="1:17" ht="14.4" customHeight="1" x14ac:dyDescent="0.3">
      <c r="A13" s="430" t="s">
        <v>1647</v>
      </c>
      <c r="B13" s="431" t="s">
        <v>1494</v>
      </c>
      <c r="C13" s="431" t="s">
        <v>1495</v>
      </c>
      <c r="D13" s="431" t="s">
        <v>1526</v>
      </c>
      <c r="E13" s="431" t="s">
        <v>1527</v>
      </c>
      <c r="F13" s="434">
        <v>17</v>
      </c>
      <c r="G13" s="434">
        <v>8330</v>
      </c>
      <c r="H13" s="434">
        <v>1</v>
      </c>
      <c r="I13" s="434">
        <v>490</v>
      </c>
      <c r="J13" s="434">
        <v>16</v>
      </c>
      <c r="K13" s="434">
        <v>7854</v>
      </c>
      <c r="L13" s="434">
        <v>0.94285714285714284</v>
      </c>
      <c r="M13" s="434">
        <v>490.875</v>
      </c>
      <c r="N13" s="434">
        <v>60</v>
      </c>
      <c r="O13" s="434">
        <v>29460</v>
      </c>
      <c r="P13" s="456">
        <v>3.5366146458583434</v>
      </c>
      <c r="Q13" s="435">
        <v>491</v>
      </c>
    </row>
    <row r="14" spans="1:17" ht="14.4" customHeight="1" x14ac:dyDescent="0.3">
      <c r="A14" s="430" t="s">
        <v>1647</v>
      </c>
      <c r="B14" s="431" t="s">
        <v>1494</v>
      </c>
      <c r="C14" s="431" t="s">
        <v>1495</v>
      </c>
      <c r="D14" s="431" t="s">
        <v>1528</v>
      </c>
      <c r="E14" s="431" t="s">
        <v>1529</v>
      </c>
      <c r="F14" s="434">
        <v>41</v>
      </c>
      <c r="G14" s="434">
        <v>1271</v>
      </c>
      <c r="H14" s="434">
        <v>1</v>
      </c>
      <c r="I14" s="434">
        <v>31</v>
      </c>
      <c r="J14" s="434">
        <v>27</v>
      </c>
      <c r="K14" s="434">
        <v>837</v>
      </c>
      <c r="L14" s="434">
        <v>0.65853658536585369</v>
      </c>
      <c r="M14" s="434">
        <v>31</v>
      </c>
      <c r="N14" s="434">
        <v>27</v>
      </c>
      <c r="O14" s="434">
        <v>837</v>
      </c>
      <c r="P14" s="456">
        <v>0.65853658536585369</v>
      </c>
      <c r="Q14" s="435">
        <v>31</v>
      </c>
    </row>
    <row r="15" spans="1:17" ht="14.4" customHeight="1" x14ac:dyDescent="0.3">
      <c r="A15" s="430" t="s">
        <v>1647</v>
      </c>
      <c r="B15" s="431" t="s">
        <v>1494</v>
      </c>
      <c r="C15" s="431" t="s">
        <v>1495</v>
      </c>
      <c r="D15" s="431" t="s">
        <v>1532</v>
      </c>
      <c r="E15" s="431" t="s">
        <v>1533</v>
      </c>
      <c r="F15" s="434">
        <v>4</v>
      </c>
      <c r="G15" s="434">
        <v>820</v>
      </c>
      <c r="H15" s="434">
        <v>1</v>
      </c>
      <c r="I15" s="434">
        <v>205</v>
      </c>
      <c r="J15" s="434">
        <v>4</v>
      </c>
      <c r="K15" s="434">
        <v>823</v>
      </c>
      <c r="L15" s="434">
        <v>1.0036585365853659</v>
      </c>
      <c r="M15" s="434">
        <v>205.75</v>
      </c>
      <c r="N15" s="434">
        <v>6</v>
      </c>
      <c r="O15" s="434">
        <v>1242</v>
      </c>
      <c r="P15" s="456">
        <v>1.5146341463414634</v>
      </c>
      <c r="Q15" s="435">
        <v>207</v>
      </c>
    </row>
    <row r="16" spans="1:17" ht="14.4" customHeight="1" x14ac:dyDescent="0.3">
      <c r="A16" s="430" t="s">
        <v>1647</v>
      </c>
      <c r="B16" s="431" t="s">
        <v>1494</v>
      </c>
      <c r="C16" s="431" t="s">
        <v>1495</v>
      </c>
      <c r="D16" s="431" t="s">
        <v>1534</v>
      </c>
      <c r="E16" s="431" t="s">
        <v>1535</v>
      </c>
      <c r="F16" s="434">
        <v>4</v>
      </c>
      <c r="G16" s="434">
        <v>1508</v>
      </c>
      <c r="H16" s="434">
        <v>1</v>
      </c>
      <c r="I16" s="434">
        <v>377</v>
      </c>
      <c r="J16" s="434">
        <v>3</v>
      </c>
      <c r="K16" s="434">
        <v>1137</v>
      </c>
      <c r="L16" s="434">
        <v>0.75397877984084882</v>
      </c>
      <c r="M16" s="434">
        <v>379</v>
      </c>
      <c r="N16" s="434">
        <v>6</v>
      </c>
      <c r="O16" s="434">
        <v>2280</v>
      </c>
      <c r="P16" s="456">
        <v>1.5119363395225465</v>
      </c>
      <c r="Q16" s="435">
        <v>380</v>
      </c>
    </row>
    <row r="17" spans="1:17" ht="14.4" customHeight="1" x14ac:dyDescent="0.3">
      <c r="A17" s="430" t="s">
        <v>1647</v>
      </c>
      <c r="B17" s="431" t="s">
        <v>1494</v>
      </c>
      <c r="C17" s="431" t="s">
        <v>1495</v>
      </c>
      <c r="D17" s="431" t="s">
        <v>1538</v>
      </c>
      <c r="E17" s="431" t="s">
        <v>1539</v>
      </c>
      <c r="F17" s="434">
        <v>6</v>
      </c>
      <c r="G17" s="434">
        <v>774</v>
      </c>
      <c r="H17" s="434">
        <v>1</v>
      </c>
      <c r="I17" s="434">
        <v>129</v>
      </c>
      <c r="J17" s="434">
        <v>2</v>
      </c>
      <c r="K17" s="434">
        <v>260</v>
      </c>
      <c r="L17" s="434">
        <v>0.33591731266149871</v>
      </c>
      <c r="M17" s="434">
        <v>130</v>
      </c>
      <c r="N17" s="434">
        <v>14</v>
      </c>
      <c r="O17" s="434">
        <v>1834</v>
      </c>
      <c r="P17" s="456">
        <v>2.3695090439276485</v>
      </c>
      <c r="Q17" s="435">
        <v>131</v>
      </c>
    </row>
    <row r="18" spans="1:17" ht="14.4" customHeight="1" x14ac:dyDescent="0.3">
      <c r="A18" s="430" t="s">
        <v>1647</v>
      </c>
      <c r="B18" s="431" t="s">
        <v>1494</v>
      </c>
      <c r="C18" s="431" t="s">
        <v>1495</v>
      </c>
      <c r="D18" s="431" t="s">
        <v>1544</v>
      </c>
      <c r="E18" s="431" t="s">
        <v>1545</v>
      </c>
      <c r="F18" s="434">
        <v>611</v>
      </c>
      <c r="G18" s="434">
        <v>9776</v>
      </c>
      <c r="H18" s="434">
        <v>1</v>
      </c>
      <c r="I18" s="434">
        <v>16</v>
      </c>
      <c r="J18" s="434">
        <v>465</v>
      </c>
      <c r="K18" s="434">
        <v>7440</v>
      </c>
      <c r="L18" s="434">
        <v>0.76104746317512273</v>
      </c>
      <c r="M18" s="434">
        <v>16</v>
      </c>
      <c r="N18" s="434">
        <v>735</v>
      </c>
      <c r="O18" s="434">
        <v>11760</v>
      </c>
      <c r="P18" s="456">
        <v>1.2029459901800328</v>
      </c>
      <c r="Q18" s="435">
        <v>16</v>
      </c>
    </row>
    <row r="19" spans="1:17" ht="14.4" customHeight="1" x14ac:dyDescent="0.3">
      <c r="A19" s="430" t="s">
        <v>1647</v>
      </c>
      <c r="B19" s="431" t="s">
        <v>1494</v>
      </c>
      <c r="C19" s="431" t="s">
        <v>1495</v>
      </c>
      <c r="D19" s="431" t="s">
        <v>1546</v>
      </c>
      <c r="E19" s="431" t="s">
        <v>1547</v>
      </c>
      <c r="F19" s="434">
        <v>4</v>
      </c>
      <c r="G19" s="434">
        <v>532</v>
      </c>
      <c r="H19" s="434">
        <v>1</v>
      </c>
      <c r="I19" s="434">
        <v>133</v>
      </c>
      <c r="J19" s="434">
        <v>8</v>
      </c>
      <c r="K19" s="434">
        <v>1074</v>
      </c>
      <c r="L19" s="434">
        <v>2.018796992481203</v>
      </c>
      <c r="M19" s="434">
        <v>134.25</v>
      </c>
      <c r="N19" s="434">
        <v>10</v>
      </c>
      <c r="O19" s="434">
        <v>1360</v>
      </c>
      <c r="P19" s="456">
        <v>2.5563909774436091</v>
      </c>
      <c r="Q19" s="435">
        <v>136</v>
      </c>
    </row>
    <row r="20" spans="1:17" ht="14.4" customHeight="1" x14ac:dyDescent="0.3">
      <c r="A20" s="430" t="s">
        <v>1647</v>
      </c>
      <c r="B20" s="431" t="s">
        <v>1494</v>
      </c>
      <c r="C20" s="431" t="s">
        <v>1495</v>
      </c>
      <c r="D20" s="431" t="s">
        <v>1548</v>
      </c>
      <c r="E20" s="431" t="s">
        <v>1549</v>
      </c>
      <c r="F20" s="434">
        <v>43</v>
      </c>
      <c r="G20" s="434">
        <v>4386</v>
      </c>
      <c r="H20" s="434">
        <v>1</v>
      </c>
      <c r="I20" s="434">
        <v>102</v>
      </c>
      <c r="J20" s="434">
        <v>21</v>
      </c>
      <c r="K20" s="434">
        <v>2153</v>
      </c>
      <c r="L20" s="434">
        <v>0.49088007295941632</v>
      </c>
      <c r="M20" s="434">
        <v>102.52380952380952</v>
      </c>
      <c r="N20" s="434">
        <v>28</v>
      </c>
      <c r="O20" s="434">
        <v>2884</v>
      </c>
      <c r="P20" s="456">
        <v>0.65754673962608301</v>
      </c>
      <c r="Q20" s="435">
        <v>103</v>
      </c>
    </row>
    <row r="21" spans="1:17" ht="14.4" customHeight="1" x14ac:dyDescent="0.3">
      <c r="A21" s="430" t="s">
        <v>1647</v>
      </c>
      <c r="B21" s="431" t="s">
        <v>1494</v>
      </c>
      <c r="C21" s="431" t="s">
        <v>1495</v>
      </c>
      <c r="D21" s="431" t="s">
        <v>1554</v>
      </c>
      <c r="E21" s="431" t="s">
        <v>1555</v>
      </c>
      <c r="F21" s="434">
        <v>707</v>
      </c>
      <c r="G21" s="434">
        <v>79891</v>
      </c>
      <c r="H21" s="434">
        <v>1</v>
      </c>
      <c r="I21" s="434">
        <v>113</v>
      </c>
      <c r="J21" s="434">
        <v>645</v>
      </c>
      <c r="K21" s="434">
        <v>73833</v>
      </c>
      <c r="L21" s="434">
        <v>0.92417168391934013</v>
      </c>
      <c r="M21" s="434">
        <v>114.46976744186047</v>
      </c>
      <c r="N21" s="434">
        <v>749</v>
      </c>
      <c r="O21" s="434">
        <v>86884</v>
      </c>
      <c r="P21" s="456">
        <v>1.0875317620257601</v>
      </c>
      <c r="Q21" s="435">
        <v>116</v>
      </c>
    </row>
    <row r="22" spans="1:17" ht="14.4" customHeight="1" x14ac:dyDescent="0.3">
      <c r="A22" s="430" t="s">
        <v>1647</v>
      </c>
      <c r="B22" s="431" t="s">
        <v>1494</v>
      </c>
      <c r="C22" s="431" t="s">
        <v>1495</v>
      </c>
      <c r="D22" s="431" t="s">
        <v>1556</v>
      </c>
      <c r="E22" s="431" t="s">
        <v>1557</v>
      </c>
      <c r="F22" s="434">
        <v>199</v>
      </c>
      <c r="G22" s="434">
        <v>16716</v>
      </c>
      <c r="H22" s="434">
        <v>1</v>
      </c>
      <c r="I22" s="434">
        <v>84</v>
      </c>
      <c r="J22" s="434">
        <v>157</v>
      </c>
      <c r="K22" s="434">
        <v>13317</v>
      </c>
      <c r="L22" s="434">
        <v>0.79666188083273515</v>
      </c>
      <c r="M22" s="434">
        <v>84.821656050955411</v>
      </c>
      <c r="N22" s="434">
        <v>176</v>
      </c>
      <c r="O22" s="434">
        <v>14960</v>
      </c>
      <c r="P22" s="456">
        <v>0.89495094520220153</v>
      </c>
      <c r="Q22" s="435">
        <v>85</v>
      </c>
    </row>
    <row r="23" spans="1:17" ht="14.4" customHeight="1" x14ac:dyDescent="0.3">
      <c r="A23" s="430" t="s">
        <v>1647</v>
      </c>
      <c r="B23" s="431" t="s">
        <v>1494</v>
      </c>
      <c r="C23" s="431" t="s">
        <v>1495</v>
      </c>
      <c r="D23" s="431" t="s">
        <v>1558</v>
      </c>
      <c r="E23" s="431" t="s">
        <v>1559</v>
      </c>
      <c r="F23" s="434">
        <v>6</v>
      </c>
      <c r="G23" s="434">
        <v>576</v>
      </c>
      <c r="H23" s="434">
        <v>1</v>
      </c>
      <c r="I23" s="434">
        <v>96</v>
      </c>
      <c r="J23" s="434">
        <v>5</v>
      </c>
      <c r="K23" s="434">
        <v>484</v>
      </c>
      <c r="L23" s="434">
        <v>0.84027777777777779</v>
      </c>
      <c r="M23" s="434">
        <v>96.8</v>
      </c>
      <c r="N23" s="434">
        <v>8</v>
      </c>
      <c r="O23" s="434">
        <v>784</v>
      </c>
      <c r="P23" s="456">
        <v>1.3611111111111112</v>
      </c>
      <c r="Q23" s="435">
        <v>98</v>
      </c>
    </row>
    <row r="24" spans="1:17" ht="14.4" customHeight="1" x14ac:dyDescent="0.3">
      <c r="A24" s="430" t="s">
        <v>1647</v>
      </c>
      <c r="B24" s="431" t="s">
        <v>1494</v>
      </c>
      <c r="C24" s="431" t="s">
        <v>1495</v>
      </c>
      <c r="D24" s="431" t="s">
        <v>1560</v>
      </c>
      <c r="E24" s="431" t="s">
        <v>1561</v>
      </c>
      <c r="F24" s="434">
        <v>48</v>
      </c>
      <c r="G24" s="434">
        <v>1008</v>
      </c>
      <c r="H24" s="434">
        <v>1</v>
      </c>
      <c r="I24" s="434">
        <v>21</v>
      </c>
      <c r="J24" s="434">
        <v>98</v>
      </c>
      <c r="K24" s="434">
        <v>2058</v>
      </c>
      <c r="L24" s="434">
        <v>2.0416666666666665</v>
      </c>
      <c r="M24" s="434">
        <v>21</v>
      </c>
      <c r="N24" s="434">
        <v>87</v>
      </c>
      <c r="O24" s="434">
        <v>1827</v>
      </c>
      <c r="P24" s="456">
        <v>1.8125</v>
      </c>
      <c r="Q24" s="435">
        <v>21</v>
      </c>
    </row>
    <row r="25" spans="1:17" ht="14.4" customHeight="1" x14ac:dyDescent="0.3">
      <c r="A25" s="430" t="s">
        <v>1647</v>
      </c>
      <c r="B25" s="431" t="s">
        <v>1494</v>
      </c>
      <c r="C25" s="431" t="s">
        <v>1495</v>
      </c>
      <c r="D25" s="431" t="s">
        <v>1562</v>
      </c>
      <c r="E25" s="431" t="s">
        <v>1563</v>
      </c>
      <c r="F25" s="434">
        <v>892</v>
      </c>
      <c r="G25" s="434">
        <v>433512</v>
      </c>
      <c r="H25" s="434">
        <v>1</v>
      </c>
      <c r="I25" s="434">
        <v>486</v>
      </c>
      <c r="J25" s="434">
        <v>782</v>
      </c>
      <c r="K25" s="434">
        <v>380619</v>
      </c>
      <c r="L25" s="434">
        <v>0.87798953662182366</v>
      </c>
      <c r="M25" s="434">
        <v>486.72506393861892</v>
      </c>
      <c r="N25" s="434">
        <v>1127</v>
      </c>
      <c r="O25" s="434">
        <v>548849</v>
      </c>
      <c r="P25" s="456">
        <v>1.2660526121537581</v>
      </c>
      <c r="Q25" s="435">
        <v>487</v>
      </c>
    </row>
    <row r="26" spans="1:17" ht="14.4" customHeight="1" x14ac:dyDescent="0.3">
      <c r="A26" s="430" t="s">
        <v>1647</v>
      </c>
      <c r="B26" s="431" t="s">
        <v>1494</v>
      </c>
      <c r="C26" s="431" t="s">
        <v>1495</v>
      </c>
      <c r="D26" s="431" t="s">
        <v>1570</v>
      </c>
      <c r="E26" s="431" t="s">
        <v>1571</v>
      </c>
      <c r="F26" s="434">
        <v>163</v>
      </c>
      <c r="G26" s="434">
        <v>6520</v>
      </c>
      <c r="H26" s="434">
        <v>1</v>
      </c>
      <c r="I26" s="434">
        <v>40</v>
      </c>
      <c r="J26" s="434">
        <v>154</v>
      </c>
      <c r="K26" s="434">
        <v>6272</v>
      </c>
      <c r="L26" s="434">
        <v>0.96196319018404908</v>
      </c>
      <c r="M26" s="434">
        <v>40.727272727272727</v>
      </c>
      <c r="N26" s="434">
        <v>162</v>
      </c>
      <c r="O26" s="434">
        <v>6642</v>
      </c>
      <c r="P26" s="456">
        <v>1.0187116564417178</v>
      </c>
      <c r="Q26" s="435">
        <v>41</v>
      </c>
    </row>
    <row r="27" spans="1:17" ht="14.4" customHeight="1" x14ac:dyDescent="0.3">
      <c r="A27" s="430" t="s">
        <v>1647</v>
      </c>
      <c r="B27" s="431" t="s">
        <v>1494</v>
      </c>
      <c r="C27" s="431" t="s">
        <v>1495</v>
      </c>
      <c r="D27" s="431" t="s">
        <v>1578</v>
      </c>
      <c r="E27" s="431" t="s">
        <v>1579</v>
      </c>
      <c r="F27" s="434">
        <v>6</v>
      </c>
      <c r="G27" s="434">
        <v>1290</v>
      </c>
      <c r="H27" s="434">
        <v>1</v>
      </c>
      <c r="I27" s="434">
        <v>215</v>
      </c>
      <c r="J27" s="434"/>
      <c r="K27" s="434"/>
      <c r="L27" s="434"/>
      <c r="M27" s="434"/>
      <c r="N27" s="434">
        <v>4</v>
      </c>
      <c r="O27" s="434">
        <v>876</v>
      </c>
      <c r="P27" s="456">
        <v>0.67906976744186043</v>
      </c>
      <c r="Q27" s="435">
        <v>219</v>
      </c>
    </row>
    <row r="28" spans="1:17" ht="14.4" customHeight="1" x14ac:dyDescent="0.3">
      <c r="A28" s="430" t="s">
        <v>1647</v>
      </c>
      <c r="B28" s="431" t="s">
        <v>1494</v>
      </c>
      <c r="C28" s="431" t="s">
        <v>1495</v>
      </c>
      <c r="D28" s="431" t="s">
        <v>1580</v>
      </c>
      <c r="E28" s="431" t="s">
        <v>1581</v>
      </c>
      <c r="F28" s="434">
        <v>4</v>
      </c>
      <c r="G28" s="434">
        <v>3044</v>
      </c>
      <c r="H28" s="434">
        <v>1</v>
      </c>
      <c r="I28" s="434">
        <v>761</v>
      </c>
      <c r="J28" s="434">
        <v>8</v>
      </c>
      <c r="K28" s="434">
        <v>6093</v>
      </c>
      <c r="L28" s="434">
        <v>2.0016425755584759</v>
      </c>
      <c r="M28" s="434">
        <v>761.625</v>
      </c>
      <c r="N28" s="434">
        <v>15</v>
      </c>
      <c r="O28" s="434">
        <v>11430</v>
      </c>
      <c r="P28" s="456">
        <v>3.7549277266754273</v>
      </c>
      <c r="Q28" s="435">
        <v>762</v>
      </c>
    </row>
    <row r="29" spans="1:17" ht="14.4" customHeight="1" x14ac:dyDescent="0.3">
      <c r="A29" s="430" t="s">
        <v>1647</v>
      </c>
      <c r="B29" s="431" t="s">
        <v>1494</v>
      </c>
      <c r="C29" s="431" t="s">
        <v>1495</v>
      </c>
      <c r="D29" s="431" t="s">
        <v>1582</v>
      </c>
      <c r="E29" s="431" t="s">
        <v>1583</v>
      </c>
      <c r="F29" s="434">
        <v>22</v>
      </c>
      <c r="G29" s="434">
        <v>44638</v>
      </c>
      <c r="H29" s="434">
        <v>1</v>
      </c>
      <c r="I29" s="434">
        <v>2029</v>
      </c>
      <c r="J29" s="434">
        <v>9</v>
      </c>
      <c r="K29" s="434">
        <v>18411</v>
      </c>
      <c r="L29" s="434">
        <v>0.4124512746986872</v>
      </c>
      <c r="M29" s="434">
        <v>2045.6666666666667</v>
      </c>
      <c r="N29" s="434">
        <v>24</v>
      </c>
      <c r="O29" s="434">
        <v>49728</v>
      </c>
      <c r="P29" s="456">
        <v>1.1140284062906045</v>
      </c>
      <c r="Q29" s="435">
        <v>2072</v>
      </c>
    </row>
    <row r="30" spans="1:17" ht="14.4" customHeight="1" x14ac:dyDescent="0.3">
      <c r="A30" s="430" t="s">
        <v>1647</v>
      </c>
      <c r="B30" s="431" t="s">
        <v>1494</v>
      </c>
      <c r="C30" s="431" t="s">
        <v>1495</v>
      </c>
      <c r="D30" s="431" t="s">
        <v>1584</v>
      </c>
      <c r="E30" s="431" t="s">
        <v>1585</v>
      </c>
      <c r="F30" s="434">
        <v>7</v>
      </c>
      <c r="G30" s="434">
        <v>4228</v>
      </c>
      <c r="H30" s="434">
        <v>1</v>
      </c>
      <c r="I30" s="434">
        <v>604</v>
      </c>
      <c r="J30" s="434">
        <v>15</v>
      </c>
      <c r="K30" s="434">
        <v>9099</v>
      </c>
      <c r="L30" s="434">
        <v>2.1520813623462631</v>
      </c>
      <c r="M30" s="434">
        <v>606.6</v>
      </c>
      <c r="N30" s="434">
        <v>16</v>
      </c>
      <c r="O30" s="434">
        <v>9728</v>
      </c>
      <c r="P30" s="456">
        <v>2.3008514664143802</v>
      </c>
      <c r="Q30" s="435">
        <v>608</v>
      </c>
    </row>
    <row r="31" spans="1:17" ht="14.4" customHeight="1" x14ac:dyDescent="0.3">
      <c r="A31" s="430" t="s">
        <v>1647</v>
      </c>
      <c r="B31" s="431" t="s">
        <v>1494</v>
      </c>
      <c r="C31" s="431" t="s">
        <v>1495</v>
      </c>
      <c r="D31" s="431" t="s">
        <v>1586</v>
      </c>
      <c r="E31" s="431" t="s">
        <v>1587</v>
      </c>
      <c r="F31" s="434"/>
      <c r="G31" s="434"/>
      <c r="H31" s="434"/>
      <c r="I31" s="434"/>
      <c r="J31" s="434">
        <v>1</v>
      </c>
      <c r="K31" s="434">
        <v>962</v>
      </c>
      <c r="L31" s="434"/>
      <c r="M31" s="434">
        <v>962</v>
      </c>
      <c r="N31" s="434">
        <v>1</v>
      </c>
      <c r="O31" s="434">
        <v>962</v>
      </c>
      <c r="P31" s="456"/>
      <c r="Q31" s="435">
        <v>962</v>
      </c>
    </row>
    <row r="32" spans="1:17" ht="14.4" customHeight="1" x14ac:dyDescent="0.3">
      <c r="A32" s="430" t="s">
        <v>1647</v>
      </c>
      <c r="B32" s="431" t="s">
        <v>1494</v>
      </c>
      <c r="C32" s="431" t="s">
        <v>1495</v>
      </c>
      <c r="D32" s="431" t="s">
        <v>1588</v>
      </c>
      <c r="E32" s="431" t="s">
        <v>1589</v>
      </c>
      <c r="F32" s="434">
        <v>34</v>
      </c>
      <c r="G32" s="434">
        <v>17204</v>
      </c>
      <c r="H32" s="434">
        <v>1</v>
      </c>
      <c r="I32" s="434">
        <v>506</v>
      </c>
      <c r="J32" s="434">
        <v>9</v>
      </c>
      <c r="K32" s="434">
        <v>4560</v>
      </c>
      <c r="L32" s="434">
        <v>0.265054638456173</v>
      </c>
      <c r="M32" s="434">
        <v>506.66666666666669</v>
      </c>
      <c r="N32" s="434">
        <v>1</v>
      </c>
      <c r="O32" s="434">
        <v>509</v>
      </c>
      <c r="P32" s="456">
        <v>2.9586142757498258E-2</v>
      </c>
      <c r="Q32" s="435">
        <v>509</v>
      </c>
    </row>
    <row r="33" spans="1:17" ht="14.4" customHeight="1" x14ac:dyDescent="0.3">
      <c r="A33" s="430" t="s">
        <v>1647</v>
      </c>
      <c r="B33" s="431" t="s">
        <v>1494</v>
      </c>
      <c r="C33" s="431" t="s">
        <v>1495</v>
      </c>
      <c r="D33" s="431" t="s">
        <v>1602</v>
      </c>
      <c r="E33" s="431" t="s">
        <v>1603</v>
      </c>
      <c r="F33" s="434">
        <v>2</v>
      </c>
      <c r="G33" s="434">
        <v>304</v>
      </c>
      <c r="H33" s="434">
        <v>1</v>
      </c>
      <c r="I33" s="434">
        <v>152</v>
      </c>
      <c r="J33" s="434"/>
      <c r="K33" s="434"/>
      <c r="L33" s="434"/>
      <c r="M33" s="434"/>
      <c r="N33" s="434">
        <v>6</v>
      </c>
      <c r="O33" s="434">
        <v>912</v>
      </c>
      <c r="P33" s="456">
        <v>3</v>
      </c>
      <c r="Q33" s="435">
        <v>152</v>
      </c>
    </row>
    <row r="34" spans="1:17" ht="14.4" customHeight="1" x14ac:dyDescent="0.3">
      <c r="A34" s="430" t="s">
        <v>1647</v>
      </c>
      <c r="B34" s="431" t="s">
        <v>1494</v>
      </c>
      <c r="C34" s="431" t="s">
        <v>1495</v>
      </c>
      <c r="D34" s="431" t="s">
        <v>1604</v>
      </c>
      <c r="E34" s="431" t="s">
        <v>1605</v>
      </c>
      <c r="F34" s="434">
        <v>1</v>
      </c>
      <c r="G34" s="434">
        <v>27</v>
      </c>
      <c r="H34" s="434">
        <v>1</v>
      </c>
      <c r="I34" s="434">
        <v>27</v>
      </c>
      <c r="J34" s="434"/>
      <c r="K34" s="434"/>
      <c r="L34" s="434"/>
      <c r="M34" s="434"/>
      <c r="N34" s="434"/>
      <c r="O34" s="434"/>
      <c r="P34" s="456"/>
      <c r="Q34" s="435"/>
    </row>
    <row r="35" spans="1:17" ht="14.4" customHeight="1" x14ac:dyDescent="0.3">
      <c r="A35" s="430" t="s">
        <v>1647</v>
      </c>
      <c r="B35" s="431" t="s">
        <v>1494</v>
      </c>
      <c r="C35" s="431" t="s">
        <v>1495</v>
      </c>
      <c r="D35" s="431" t="s">
        <v>1608</v>
      </c>
      <c r="E35" s="431" t="s">
        <v>1609</v>
      </c>
      <c r="F35" s="434"/>
      <c r="G35" s="434"/>
      <c r="H35" s="434"/>
      <c r="I35" s="434"/>
      <c r="J35" s="434"/>
      <c r="K35" s="434"/>
      <c r="L35" s="434"/>
      <c r="M35" s="434"/>
      <c r="N35" s="434">
        <v>2</v>
      </c>
      <c r="O35" s="434">
        <v>656</v>
      </c>
      <c r="P35" s="456"/>
      <c r="Q35" s="435">
        <v>328</v>
      </c>
    </row>
    <row r="36" spans="1:17" ht="14.4" customHeight="1" x14ac:dyDescent="0.3">
      <c r="A36" s="430" t="s">
        <v>1648</v>
      </c>
      <c r="B36" s="431" t="s">
        <v>1494</v>
      </c>
      <c r="C36" s="431" t="s">
        <v>1495</v>
      </c>
      <c r="D36" s="431" t="s">
        <v>1496</v>
      </c>
      <c r="E36" s="431" t="s">
        <v>1497</v>
      </c>
      <c r="F36" s="434">
        <v>1403</v>
      </c>
      <c r="G36" s="434">
        <v>223077</v>
      </c>
      <c r="H36" s="434">
        <v>1</v>
      </c>
      <c r="I36" s="434">
        <v>159</v>
      </c>
      <c r="J36" s="434">
        <v>1467</v>
      </c>
      <c r="K36" s="434">
        <v>232165</v>
      </c>
      <c r="L36" s="434">
        <v>1.0407392962967943</v>
      </c>
      <c r="M36" s="434">
        <v>158.25835037491478</v>
      </c>
      <c r="N36" s="434">
        <v>1436</v>
      </c>
      <c r="O36" s="434">
        <v>231196</v>
      </c>
      <c r="P36" s="456">
        <v>1.0363955046912052</v>
      </c>
      <c r="Q36" s="435">
        <v>161</v>
      </c>
    </row>
    <row r="37" spans="1:17" ht="14.4" customHeight="1" x14ac:dyDescent="0.3">
      <c r="A37" s="430" t="s">
        <v>1648</v>
      </c>
      <c r="B37" s="431" t="s">
        <v>1494</v>
      </c>
      <c r="C37" s="431" t="s">
        <v>1495</v>
      </c>
      <c r="D37" s="431" t="s">
        <v>1510</v>
      </c>
      <c r="E37" s="431" t="s">
        <v>1511</v>
      </c>
      <c r="F37" s="434">
        <v>8</v>
      </c>
      <c r="G37" s="434">
        <v>9320</v>
      </c>
      <c r="H37" s="434">
        <v>1</v>
      </c>
      <c r="I37" s="434">
        <v>1165</v>
      </c>
      <c r="J37" s="434">
        <v>32</v>
      </c>
      <c r="K37" s="434">
        <v>37367</v>
      </c>
      <c r="L37" s="434">
        <v>4.0093347639484982</v>
      </c>
      <c r="M37" s="434">
        <v>1167.71875</v>
      </c>
      <c r="N37" s="434">
        <v>10</v>
      </c>
      <c r="O37" s="434">
        <v>11690</v>
      </c>
      <c r="P37" s="456">
        <v>1.2542918454935623</v>
      </c>
      <c r="Q37" s="435">
        <v>1169</v>
      </c>
    </row>
    <row r="38" spans="1:17" ht="14.4" customHeight="1" x14ac:dyDescent="0.3">
      <c r="A38" s="430" t="s">
        <v>1648</v>
      </c>
      <c r="B38" s="431" t="s">
        <v>1494</v>
      </c>
      <c r="C38" s="431" t="s">
        <v>1495</v>
      </c>
      <c r="D38" s="431" t="s">
        <v>1514</v>
      </c>
      <c r="E38" s="431" t="s">
        <v>1515</v>
      </c>
      <c r="F38" s="434">
        <v>967</v>
      </c>
      <c r="G38" s="434">
        <v>37713</v>
      </c>
      <c r="H38" s="434">
        <v>1</v>
      </c>
      <c r="I38" s="434">
        <v>39</v>
      </c>
      <c r="J38" s="434">
        <v>830</v>
      </c>
      <c r="K38" s="434">
        <v>32599</v>
      </c>
      <c r="L38" s="434">
        <v>0.86439689231829875</v>
      </c>
      <c r="M38" s="434">
        <v>39.275903614457832</v>
      </c>
      <c r="N38" s="434">
        <v>677</v>
      </c>
      <c r="O38" s="434">
        <v>27080</v>
      </c>
      <c r="P38" s="456">
        <v>0.71805478217060426</v>
      </c>
      <c r="Q38" s="435">
        <v>40</v>
      </c>
    </row>
    <row r="39" spans="1:17" ht="14.4" customHeight="1" x14ac:dyDescent="0.3">
      <c r="A39" s="430" t="s">
        <v>1648</v>
      </c>
      <c r="B39" s="431" t="s">
        <v>1494</v>
      </c>
      <c r="C39" s="431" t="s">
        <v>1495</v>
      </c>
      <c r="D39" s="431" t="s">
        <v>1516</v>
      </c>
      <c r="E39" s="431" t="s">
        <v>1517</v>
      </c>
      <c r="F39" s="434">
        <v>174</v>
      </c>
      <c r="G39" s="434">
        <v>66468</v>
      </c>
      <c r="H39" s="434">
        <v>1</v>
      </c>
      <c r="I39" s="434">
        <v>382</v>
      </c>
      <c r="J39" s="434">
        <v>286</v>
      </c>
      <c r="K39" s="434">
        <v>109480</v>
      </c>
      <c r="L39" s="434">
        <v>1.6471083829812843</v>
      </c>
      <c r="M39" s="434">
        <v>382.79720279720277</v>
      </c>
      <c r="N39" s="434">
        <v>231</v>
      </c>
      <c r="O39" s="434">
        <v>88473</v>
      </c>
      <c r="P39" s="456">
        <v>1.3310615634591081</v>
      </c>
      <c r="Q39" s="435">
        <v>383</v>
      </c>
    </row>
    <row r="40" spans="1:17" ht="14.4" customHeight="1" x14ac:dyDescent="0.3">
      <c r="A40" s="430" t="s">
        <v>1648</v>
      </c>
      <c r="B40" s="431" t="s">
        <v>1494</v>
      </c>
      <c r="C40" s="431" t="s">
        <v>1495</v>
      </c>
      <c r="D40" s="431" t="s">
        <v>1518</v>
      </c>
      <c r="E40" s="431" t="s">
        <v>1519</v>
      </c>
      <c r="F40" s="434">
        <v>826</v>
      </c>
      <c r="G40" s="434">
        <v>30562</v>
      </c>
      <c r="H40" s="434">
        <v>1</v>
      </c>
      <c r="I40" s="434">
        <v>37</v>
      </c>
      <c r="J40" s="434">
        <v>996</v>
      </c>
      <c r="K40" s="434">
        <v>36186</v>
      </c>
      <c r="L40" s="434">
        <v>1.1840193704600483</v>
      </c>
      <c r="M40" s="434">
        <v>36.331325301204821</v>
      </c>
      <c r="N40" s="434">
        <v>1117</v>
      </c>
      <c r="O40" s="434">
        <v>41329</v>
      </c>
      <c r="P40" s="456">
        <v>1.3523002421307506</v>
      </c>
      <c r="Q40" s="435">
        <v>37</v>
      </c>
    </row>
    <row r="41" spans="1:17" ht="14.4" customHeight="1" x14ac:dyDescent="0.3">
      <c r="A41" s="430" t="s">
        <v>1648</v>
      </c>
      <c r="B41" s="431" t="s">
        <v>1494</v>
      </c>
      <c r="C41" s="431" t="s">
        <v>1495</v>
      </c>
      <c r="D41" s="431" t="s">
        <v>1522</v>
      </c>
      <c r="E41" s="431" t="s">
        <v>1523</v>
      </c>
      <c r="F41" s="434">
        <v>191</v>
      </c>
      <c r="G41" s="434">
        <v>84804</v>
      </c>
      <c r="H41" s="434">
        <v>1</v>
      </c>
      <c r="I41" s="434">
        <v>444</v>
      </c>
      <c r="J41" s="434">
        <v>246</v>
      </c>
      <c r="K41" s="434">
        <v>109413</v>
      </c>
      <c r="L41" s="434">
        <v>1.2901867836422811</v>
      </c>
      <c r="M41" s="434">
        <v>444.76829268292681</v>
      </c>
      <c r="N41" s="434">
        <v>237</v>
      </c>
      <c r="O41" s="434">
        <v>105465</v>
      </c>
      <c r="P41" s="456">
        <v>1.2436323758313288</v>
      </c>
      <c r="Q41" s="435">
        <v>445</v>
      </c>
    </row>
    <row r="42" spans="1:17" ht="14.4" customHeight="1" x14ac:dyDescent="0.3">
      <c r="A42" s="430" t="s">
        <v>1648</v>
      </c>
      <c r="B42" s="431" t="s">
        <v>1494</v>
      </c>
      <c r="C42" s="431" t="s">
        <v>1495</v>
      </c>
      <c r="D42" s="431" t="s">
        <v>1524</v>
      </c>
      <c r="E42" s="431" t="s">
        <v>1525</v>
      </c>
      <c r="F42" s="434">
        <v>6</v>
      </c>
      <c r="G42" s="434">
        <v>246</v>
      </c>
      <c r="H42" s="434">
        <v>1</v>
      </c>
      <c r="I42" s="434">
        <v>41</v>
      </c>
      <c r="J42" s="434">
        <v>4</v>
      </c>
      <c r="K42" s="434">
        <v>164</v>
      </c>
      <c r="L42" s="434">
        <v>0.66666666666666663</v>
      </c>
      <c r="M42" s="434">
        <v>41</v>
      </c>
      <c r="N42" s="434">
        <v>1</v>
      </c>
      <c r="O42" s="434">
        <v>41</v>
      </c>
      <c r="P42" s="456">
        <v>0.16666666666666666</v>
      </c>
      <c r="Q42" s="435">
        <v>41</v>
      </c>
    </row>
    <row r="43" spans="1:17" ht="14.4" customHeight="1" x14ac:dyDescent="0.3">
      <c r="A43" s="430" t="s">
        <v>1648</v>
      </c>
      <c r="B43" s="431" t="s">
        <v>1494</v>
      </c>
      <c r="C43" s="431" t="s">
        <v>1495</v>
      </c>
      <c r="D43" s="431" t="s">
        <v>1526</v>
      </c>
      <c r="E43" s="431" t="s">
        <v>1527</v>
      </c>
      <c r="F43" s="434">
        <v>25</v>
      </c>
      <c r="G43" s="434">
        <v>12250</v>
      </c>
      <c r="H43" s="434">
        <v>1</v>
      </c>
      <c r="I43" s="434">
        <v>490</v>
      </c>
      <c r="J43" s="434">
        <v>147</v>
      </c>
      <c r="K43" s="434">
        <v>72161</v>
      </c>
      <c r="L43" s="434">
        <v>5.89069387755102</v>
      </c>
      <c r="M43" s="434">
        <v>490.89115646258506</v>
      </c>
      <c r="N43" s="434">
        <v>315</v>
      </c>
      <c r="O43" s="434">
        <v>154665</v>
      </c>
      <c r="P43" s="456">
        <v>12.625714285714286</v>
      </c>
      <c r="Q43" s="435">
        <v>491</v>
      </c>
    </row>
    <row r="44" spans="1:17" ht="14.4" customHeight="1" x14ac:dyDescent="0.3">
      <c r="A44" s="430" t="s">
        <v>1648</v>
      </c>
      <c r="B44" s="431" t="s">
        <v>1494</v>
      </c>
      <c r="C44" s="431" t="s">
        <v>1495</v>
      </c>
      <c r="D44" s="431" t="s">
        <v>1528</v>
      </c>
      <c r="E44" s="431" t="s">
        <v>1529</v>
      </c>
      <c r="F44" s="434">
        <v>72</v>
      </c>
      <c r="G44" s="434">
        <v>2232</v>
      </c>
      <c r="H44" s="434">
        <v>1</v>
      </c>
      <c r="I44" s="434">
        <v>31</v>
      </c>
      <c r="J44" s="434">
        <v>33</v>
      </c>
      <c r="K44" s="434">
        <v>1023</v>
      </c>
      <c r="L44" s="434">
        <v>0.45833333333333331</v>
      </c>
      <c r="M44" s="434">
        <v>31</v>
      </c>
      <c r="N44" s="434">
        <v>20</v>
      </c>
      <c r="O44" s="434">
        <v>620</v>
      </c>
      <c r="P44" s="456">
        <v>0.27777777777777779</v>
      </c>
      <c r="Q44" s="435">
        <v>31</v>
      </c>
    </row>
    <row r="45" spans="1:17" ht="14.4" customHeight="1" x14ac:dyDescent="0.3">
      <c r="A45" s="430" t="s">
        <v>1648</v>
      </c>
      <c r="B45" s="431" t="s">
        <v>1494</v>
      </c>
      <c r="C45" s="431" t="s">
        <v>1495</v>
      </c>
      <c r="D45" s="431" t="s">
        <v>1532</v>
      </c>
      <c r="E45" s="431" t="s">
        <v>1533</v>
      </c>
      <c r="F45" s="434">
        <v>11</v>
      </c>
      <c r="G45" s="434">
        <v>2255</v>
      </c>
      <c r="H45" s="434">
        <v>1</v>
      </c>
      <c r="I45" s="434">
        <v>205</v>
      </c>
      <c r="J45" s="434">
        <v>8</v>
      </c>
      <c r="K45" s="434">
        <v>1646</v>
      </c>
      <c r="L45" s="434">
        <v>0.72993348115299339</v>
      </c>
      <c r="M45" s="434">
        <v>205.75</v>
      </c>
      <c r="N45" s="434">
        <v>6</v>
      </c>
      <c r="O45" s="434">
        <v>1242</v>
      </c>
      <c r="P45" s="456">
        <v>0.55077605321507761</v>
      </c>
      <c r="Q45" s="435">
        <v>207</v>
      </c>
    </row>
    <row r="46" spans="1:17" ht="14.4" customHeight="1" x14ac:dyDescent="0.3">
      <c r="A46" s="430" t="s">
        <v>1648</v>
      </c>
      <c r="B46" s="431" t="s">
        <v>1494</v>
      </c>
      <c r="C46" s="431" t="s">
        <v>1495</v>
      </c>
      <c r="D46" s="431" t="s">
        <v>1534</v>
      </c>
      <c r="E46" s="431" t="s">
        <v>1535</v>
      </c>
      <c r="F46" s="434">
        <v>11</v>
      </c>
      <c r="G46" s="434">
        <v>4147</v>
      </c>
      <c r="H46" s="434">
        <v>1</v>
      </c>
      <c r="I46" s="434">
        <v>377</v>
      </c>
      <c r="J46" s="434">
        <v>7</v>
      </c>
      <c r="K46" s="434">
        <v>2651</v>
      </c>
      <c r="L46" s="434">
        <v>0.63925729442970824</v>
      </c>
      <c r="M46" s="434">
        <v>378.71428571428572</v>
      </c>
      <c r="N46" s="434">
        <v>6</v>
      </c>
      <c r="O46" s="434">
        <v>2280</v>
      </c>
      <c r="P46" s="456">
        <v>0.54979503255365325</v>
      </c>
      <c r="Q46" s="435">
        <v>380</v>
      </c>
    </row>
    <row r="47" spans="1:17" ht="14.4" customHeight="1" x14ac:dyDescent="0.3">
      <c r="A47" s="430" t="s">
        <v>1648</v>
      </c>
      <c r="B47" s="431" t="s">
        <v>1494</v>
      </c>
      <c r="C47" s="431" t="s">
        <v>1495</v>
      </c>
      <c r="D47" s="431" t="s">
        <v>1536</v>
      </c>
      <c r="E47" s="431" t="s">
        <v>1537</v>
      </c>
      <c r="F47" s="434"/>
      <c r="G47" s="434"/>
      <c r="H47" s="434"/>
      <c r="I47" s="434"/>
      <c r="J47" s="434">
        <v>2</v>
      </c>
      <c r="K47" s="434">
        <v>466</v>
      </c>
      <c r="L47" s="434"/>
      <c r="M47" s="434">
        <v>233</v>
      </c>
      <c r="N47" s="434">
        <v>3</v>
      </c>
      <c r="O47" s="434">
        <v>702</v>
      </c>
      <c r="P47" s="456"/>
      <c r="Q47" s="435">
        <v>234</v>
      </c>
    </row>
    <row r="48" spans="1:17" ht="14.4" customHeight="1" x14ac:dyDescent="0.3">
      <c r="A48" s="430" t="s">
        <v>1648</v>
      </c>
      <c r="B48" s="431" t="s">
        <v>1494</v>
      </c>
      <c r="C48" s="431" t="s">
        <v>1495</v>
      </c>
      <c r="D48" s="431" t="s">
        <v>1538</v>
      </c>
      <c r="E48" s="431" t="s">
        <v>1539</v>
      </c>
      <c r="F48" s="434">
        <v>8</v>
      </c>
      <c r="G48" s="434">
        <v>1032</v>
      </c>
      <c r="H48" s="434">
        <v>1</v>
      </c>
      <c r="I48" s="434">
        <v>129</v>
      </c>
      <c r="J48" s="434">
        <v>10</v>
      </c>
      <c r="K48" s="434">
        <v>1298</v>
      </c>
      <c r="L48" s="434">
        <v>1.2577519379844961</v>
      </c>
      <c r="M48" s="434">
        <v>129.80000000000001</v>
      </c>
      <c r="N48" s="434">
        <v>12</v>
      </c>
      <c r="O48" s="434">
        <v>1572</v>
      </c>
      <c r="P48" s="456">
        <v>1.5232558139534884</v>
      </c>
      <c r="Q48" s="435">
        <v>131</v>
      </c>
    </row>
    <row r="49" spans="1:17" ht="14.4" customHeight="1" x14ac:dyDescent="0.3">
      <c r="A49" s="430" t="s">
        <v>1648</v>
      </c>
      <c r="B49" s="431" t="s">
        <v>1494</v>
      </c>
      <c r="C49" s="431" t="s">
        <v>1495</v>
      </c>
      <c r="D49" s="431" t="s">
        <v>1544</v>
      </c>
      <c r="E49" s="431" t="s">
        <v>1545</v>
      </c>
      <c r="F49" s="434">
        <v>946</v>
      </c>
      <c r="G49" s="434">
        <v>15136</v>
      </c>
      <c r="H49" s="434">
        <v>1</v>
      </c>
      <c r="I49" s="434">
        <v>16</v>
      </c>
      <c r="J49" s="434">
        <v>1086</v>
      </c>
      <c r="K49" s="434">
        <v>17312</v>
      </c>
      <c r="L49" s="434">
        <v>1.1437632135306555</v>
      </c>
      <c r="M49" s="434">
        <v>15.941068139963168</v>
      </c>
      <c r="N49" s="434">
        <v>1051</v>
      </c>
      <c r="O49" s="434">
        <v>16816</v>
      </c>
      <c r="P49" s="456">
        <v>1.1109936575052854</v>
      </c>
      <c r="Q49" s="435">
        <v>16</v>
      </c>
    </row>
    <row r="50" spans="1:17" ht="14.4" customHeight="1" x14ac:dyDescent="0.3">
      <c r="A50" s="430" t="s">
        <v>1648</v>
      </c>
      <c r="B50" s="431" t="s">
        <v>1494</v>
      </c>
      <c r="C50" s="431" t="s">
        <v>1495</v>
      </c>
      <c r="D50" s="431" t="s">
        <v>1546</v>
      </c>
      <c r="E50" s="431" t="s">
        <v>1547</v>
      </c>
      <c r="F50" s="434">
        <v>3</v>
      </c>
      <c r="G50" s="434">
        <v>399</v>
      </c>
      <c r="H50" s="434">
        <v>1</v>
      </c>
      <c r="I50" s="434">
        <v>133</v>
      </c>
      <c r="J50" s="434">
        <v>5</v>
      </c>
      <c r="K50" s="434">
        <v>675</v>
      </c>
      <c r="L50" s="434">
        <v>1.6917293233082706</v>
      </c>
      <c r="M50" s="434">
        <v>135</v>
      </c>
      <c r="N50" s="434">
        <v>3</v>
      </c>
      <c r="O50" s="434">
        <v>408</v>
      </c>
      <c r="P50" s="456">
        <v>1.0225563909774436</v>
      </c>
      <c r="Q50" s="435">
        <v>136</v>
      </c>
    </row>
    <row r="51" spans="1:17" ht="14.4" customHeight="1" x14ac:dyDescent="0.3">
      <c r="A51" s="430" t="s">
        <v>1648</v>
      </c>
      <c r="B51" s="431" t="s">
        <v>1494</v>
      </c>
      <c r="C51" s="431" t="s">
        <v>1495</v>
      </c>
      <c r="D51" s="431" t="s">
        <v>1548</v>
      </c>
      <c r="E51" s="431" t="s">
        <v>1549</v>
      </c>
      <c r="F51" s="434">
        <v>101</v>
      </c>
      <c r="G51" s="434">
        <v>10302</v>
      </c>
      <c r="H51" s="434">
        <v>1</v>
      </c>
      <c r="I51" s="434">
        <v>102</v>
      </c>
      <c r="J51" s="434">
        <v>73</v>
      </c>
      <c r="K51" s="434">
        <v>7088</v>
      </c>
      <c r="L51" s="434">
        <v>0.68802174335080568</v>
      </c>
      <c r="M51" s="434">
        <v>97.095890410958901</v>
      </c>
      <c r="N51" s="434">
        <v>34</v>
      </c>
      <c r="O51" s="434">
        <v>3502</v>
      </c>
      <c r="P51" s="456">
        <v>0.33993399339933994</v>
      </c>
      <c r="Q51" s="435">
        <v>103</v>
      </c>
    </row>
    <row r="52" spans="1:17" ht="14.4" customHeight="1" x14ac:dyDescent="0.3">
      <c r="A52" s="430" t="s">
        <v>1648</v>
      </c>
      <c r="B52" s="431" t="s">
        <v>1494</v>
      </c>
      <c r="C52" s="431" t="s">
        <v>1495</v>
      </c>
      <c r="D52" s="431" t="s">
        <v>1554</v>
      </c>
      <c r="E52" s="431" t="s">
        <v>1555</v>
      </c>
      <c r="F52" s="434">
        <v>1432</v>
      </c>
      <c r="G52" s="434">
        <v>161816</v>
      </c>
      <c r="H52" s="434">
        <v>1</v>
      </c>
      <c r="I52" s="434">
        <v>113</v>
      </c>
      <c r="J52" s="434">
        <v>1370</v>
      </c>
      <c r="K52" s="434">
        <v>152892</v>
      </c>
      <c r="L52" s="434">
        <v>0.94485094181045137</v>
      </c>
      <c r="M52" s="434">
        <v>111.6</v>
      </c>
      <c r="N52" s="434">
        <v>1247</v>
      </c>
      <c r="O52" s="434">
        <v>144652</v>
      </c>
      <c r="P52" s="456">
        <v>0.89392890690660998</v>
      </c>
      <c r="Q52" s="435">
        <v>116</v>
      </c>
    </row>
    <row r="53" spans="1:17" ht="14.4" customHeight="1" x14ac:dyDescent="0.3">
      <c r="A53" s="430" t="s">
        <v>1648</v>
      </c>
      <c r="B53" s="431" t="s">
        <v>1494</v>
      </c>
      <c r="C53" s="431" t="s">
        <v>1495</v>
      </c>
      <c r="D53" s="431" t="s">
        <v>1556</v>
      </c>
      <c r="E53" s="431" t="s">
        <v>1557</v>
      </c>
      <c r="F53" s="434">
        <v>460</v>
      </c>
      <c r="G53" s="434">
        <v>38640</v>
      </c>
      <c r="H53" s="434">
        <v>1</v>
      </c>
      <c r="I53" s="434">
        <v>84</v>
      </c>
      <c r="J53" s="434">
        <v>470</v>
      </c>
      <c r="K53" s="434">
        <v>38665</v>
      </c>
      <c r="L53" s="434">
        <v>1.0006469979296067</v>
      </c>
      <c r="M53" s="434">
        <v>82.265957446808514</v>
      </c>
      <c r="N53" s="434">
        <v>445</v>
      </c>
      <c r="O53" s="434">
        <v>37825</v>
      </c>
      <c r="P53" s="456">
        <v>0.97890786749482406</v>
      </c>
      <c r="Q53" s="435">
        <v>85</v>
      </c>
    </row>
    <row r="54" spans="1:17" ht="14.4" customHeight="1" x14ac:dyDescent="0.3">
      <c r="A54" s="430" t="s">
        <v>1648</v>
      </c>
      <c r="B54" s="431" t="s">
        <v>1494</v>
      </c>
      <c r="C54" s="431" t="s">
        <v>1495</v>
      </c>
      <c r="D54" s="431" t="s">
        <v>1558</v>
      </c>
      <c r="E54" s="431" t="s">
        <v>1559</v>
      </c>
      <c r="F54" s="434">
        <v>10</v>
      </c>
      <c r="G54" s="434">
        <v>960</v>
      </c>
      <c r="H54" s="434">
        <v>1</v>
      </c>
      <c r="I54" s="434">
        <v>96</v>
      </c>
      <c r="J54" s="434">
        <v>10</v>
      </c>
      <c r="K54" s="434">
        <v>969</v>
      </c>
      <c r="L54" s="434">
        <v>1.0093749999999999</v>
      </c>
      <c r="M54" s="434">
        <v>96.9</v>
      </c>
      <c r="N54" s="434">
        <v>6</v>
      </c>
      <c r="O54" s="434">
        <v>588</v>
      </c>
      <c r="P54" s="456">
        <v>0.61250000000000004</v>
      </c>
      <c r="Q54" s="435">
        <v>98</v>
      </c>
    </row>
    <row r="55" spans="1:17" ht="14.4" customHeight="1" x14ac:dyDescent="0.3">
      <c r="A55" s="430" t="s">
        <v>1648</v>
      </c>
      <c r="B55" s="431" t="s">
        <v>1494</v>
      </c>
      <c r="C55" s="431" t="s">
        <v>1495</v>
      </c>
      <c r="D55" s="431" t="s">
        <v>1560</v>
      </c>
      <c r="E55" s="431" t="s">
        <v>1561</v>
      </c>
      <c r="F55" s="434">
        <v>135</v>
      </c>
      <c r="G55" s="434">
        <v>2835</v>
      </c>
      <c r="H55" s="434">
        <v>1</v>
      </c>
      <c r="I55" s="434">
        <v>21</v>
      </c>
      <c r="J55" s="434">
        <v>111</v>
      </c>
      <c r="K55" s="434">
        <v>2289</v>
      </c>
      <c r="L55" s="434">
        <v>0.80740740740740746</v>
      </c>
      <c r="M55" s="434">
        <v>20.621621621621621</v>
      </c>
      <c r="N55" s="434">
        <v>120</v>
      </c>
      <c r="O55" s="434">
        <v>2520</v>
      </c>
      <c r="P55" s="456">
        <v>0.88888888888888884</v>
      </c>
      <c r="Q55" s="435">
        <v>21</v>
      </c>
    </row>
    <row r="56" spans="1:17" ht="14.4" customHeight="1" x14ac:dyDescent="0.3">
      <c r="A56" s="430" t="s">
        <v>1648</v>
      </c>
      <c r="B56" s="431" t="s">
        <v>1494</v>
      </c>
      <c r="C56" s="431" t="s">
        <v>1495</v>
      </c>
      <c r="D56" s="431" t="s">
        <v>1562</v>
      </c>
      <c r="E56" s="431" t="s">
        <v>1563</v>
      </c>
      <c r="F56" s="434">
        <v>1135</v>
      </c>
      <c r="G56" s="434">
        <v>551610</v>
      </c>
      <c r="H56" s="434">
        <v>1</v>
      </c>
      <c r="I56" s="434">
        <v>486</v>
      </c>
      <c r="J56" s="434">
        <v>1009</v>
      </c>
      <c r="K56" s="434">
        <v>491106</v>
      </c>
      <c r="L56" s="434">
        <v>0.89031380866916843</v>
      </c>
      <c r="M56" s="434">
        <v>486.7254707631318</v>
      </c>
      <c r="N56" s="434">
        <v>971</v>
      </c>
      <c r="O56" s="434">
        <v>472877</v>
      </c>
      <c r="P56" s="456">
        <v>0.85726690959192187</v>
      </c>
      <c r="Q56" s="435">
        <v>487</v>
      </c>
    </row>
    <row r="57" spans="1:17" ht="14.4" customHeight="1" x14ac:dyDescent="0.3">
      <c r="A57" s="430" t="s">
        <v>1648</v>
      </c>
      <c r="B57" s="431" t="s">
        <v>1494</v>
      </c>
      <c r="C57" s="431" t="s">
        <v>1495</v>
      </c>
      <c r="D57" s="431" t="s">
        <v>1570</v>
      </c>
      <c r="E57" s="431" t="s">
        <v>1571</v>
      </c>
      <c r="F57" s="434">
        <v>275</v>
      </c>
      <c r="G57" s="434">
        <v>11000</v>
      </c>
      <c r="H57" s="434">
        <v>1</v>
      </c>
      <c r="I57" s="434">
        <v>40</v>
      </c>
      <c r="J57" s="434">
        <v>248</v>
      </c>
      <c r="K57" s="434">
        <v>9679</v>
      </c>
      <c r="L57" s="434">
        <v>0.87990909090909086</v>
      </c>
      <c r="M57" s="434">
        <v>39.028225806451616</v>
      </c>
      <c r="N57" s="434">
        <v>195</v>
      </c>
      <c r="O57" s="434">
        <v>7995</v>
      </c>
      <c r="P57" s="456">
        <v>0.72681818181818181</v>
      </c>
      <c r="Q57" s="435">
        <v>41</v>
      </c>
    </row>
    <row r="58" spans="1:17" ht="14.4" customHeight="1" x14ac:dyDescent="0.3">
      <c r="A58" s="430" t="s">
        <v>1648</v>
      </c>
      <c r="B58" s="431" t="s">
        <v>1494</v>
      </c>
      <c r="C58" s="431" t="s">
        <v>1495</v>
      </c>
      <c r="D58" s="431" t="s">
        <v>1578</v>
      </c>
      <c r="E58" s="431" t="s">
        <v>1579</v>
      </c>
      <c r="F58" s="434">
        <v>1</v>
      </c>
      <c r="G58" s="434">
        <v>215</v>
      </c>
      <c r="H58" s="434">
        <v>1</v>
      </c>
      <c r="I58" s="434">
        <v>215</v>
      </c>
      <c r="J58" s="434">
        <v>3</v>
      </c>
      <c r="K58" s="434">
        <v>651</v>
      </c>
      <c r="L58" s="434">
        <v>3.0279069767441862</v>
      </c>
      <c r="M58" s="434">
        <v>217</v>
      </c>
      <c r="N58" s="434"/>
      <c r="O58" s="434"/>
      <c r="P58" s="456"/>
      <c r="Q58" s="435"/>
    </row>
    <row r="59" spans="1:17" ht="14.4" customHeight="1" x14ac:dyDescent="0.3">
      <c r="A59" s="430" t="s">
        <v>1648</v>
      </c>
      <c r="B59" s="431" t="s">
        <v>1494</v>
      </c>
      <c r="C59" s="431" t="s">
        <v>1495</v>
      </c>
      <c r="D59" s="431" t="s">
        <v>1580</v>
      </c>
      <c r="E59" s="431" t="s">
        <v>1581</v>
      </c>
      <c r="F59" s="434">
        <v>51</v>
      </c>
      <c r="G59" s="434">
        <v>38811</v>
      </c>
      <c r="H59" s="434">
        <v>1</v>
      </c>
      <c r="I59" s="434">
        <v>761</v>
      </c>
      <c r="J59" s="434">
        <v>54</v>
      </c>
      <c r="K59" s="434">
        <v>41137</v>
      </c>
      <c r="L59" s="434">
        <v>1.0599314627296386</v>
      </c>
      <c r="M59" s="434">
        <v>761.7962962962963</v>
      </c>
      <c r="N59" s="434">
        <v>52</v>
      </c>
      <c r="O59" s="434">
        <v>39624</v>
      </c>
      <c r="P59" s="456">
        <v>1.0209476694751487</v>
      </c>
      <c r="Q59" s="435">
        <v>762</v>
      </c>
    </row>
    <row r="60" spans="1:17" ht="14.4" customHeight="1" x14ac:dyDescent="0.3">
      <c r="A60" s="430" t="s">
        <v>1648</v>
      </c>
      <c r="B60" s="431" t="s">
        <v>1494</v>
      </c>
      <c r="C60" s="431" t="s">
        <v>1495</v>
      </c>
      <c r="D60" s="431" t="s">
        <v>1582</v>
      </c>
      <c r="E60" s="431" t="s">
        <v>1583</v>
      </c>
      <c r="F60" s="434">
        <v>4</v>
      </c>
      <c r="G60" s="434">
        <v>8116</v>
      </c>
      <c r="H60" s="434">
        <v>1</v>
      </c>
      <c r="I60" s="434">
        <v>2029</v>
      </c>
      <c r="J60" s="434">
        <v>8</v>
      </c>
      <c r="K60" s="434">
        <v>16352</v>
      </c>
      <c r="L60" s="434">
        <v>2.0147856086742237</v>
      </c>
      <c r="M60" s="434">
        <v>2044</v>
      </c>
      <c r="N60" s="434">
        <v>2</v>
      </c>
      <c r="O60" s="434">
        <v>4144</v>
      </c>
      <c r="P60" s="456">
        <v>0.51059635288319372</v>
      </c>
      <c r="Q60" s="435">
        <v>2072</v>
      </c>
    </row>
    <row r="61" spans="1:17" ht="14.4" customHeight="1" x14ac:dyDescent="0.3">
      <c r="A61" s="430" t="s">
        <v>1648</v>
      </c>
      <c r="B61" s="431" t="s">
        <v>1494</v>
      </c>
      <c r="C61" s="431" t="s">
        <v>1495</v>
      </c>
      <c r="D61" s="431" t="s">
        <v>1584</v>
      </c>
      <c r="E61" s="431" t="s">
        <v>1585</v>
      </c>
      <c r="F61" s="434">
        <v>160</v>
      </c>
      <c r="G61" s="434">
        <v>96640</v>
      </c>
      <c r="H61" s="434">
        <v>1</v>
      </c>
      <c r="I61" s="434">
        <v>604</v>
      </c>
      <c r="J61" s="434">
        <v>362</v>
      </c>
      <c r="K61" s="434">
        <v>218304</v>
      </c>
      <c r="L61" s="434">
        <v>2.2589403973509934</v>
      </c>
      <c r="M61" s="434">
        <v>603.04972375690613</v>
      </c>
      <c r="N61" s="434">
        <v>240</v>
      </c>
      <c r="O61" s="434">
        <v>145920</v>
      </c>
      <c r="P61" s="456">
        <v>1.509933774834437</v>
      </c>
      <c r="Q61" s="435">
        <v>608</v>
      </c>
    </row>
    <row r="62" spans="1:17" ht="14.4" customHeight="1" x14ac:dyDescent="0.3">
      <c r="A62" s="430" t="s">
        <v>1648</v>
      </c>
      <c r="B62" s="431" t="s">
        <v>1494</v>
      </c>
      <c r="C62" s="431" t="s">
        <v>1495</v>
      </c>
      <c r="D62" s="431" t="s">
        <v>1586</v>
      </c>
      <c r="E62" s="431" t="s">
        <v>1587</v>
      </c>
      <c r="F62" s="434">
        <v>1</v>
      </c>
      <c r="G62" s="434">
        <v>961</v>
      </c>
      <c r="H62" s="434">
        <v>1</v>
      </c>
      <c r="I62" s="434">
        <v>961</v>
      </c>
      <c r="J62" s="434">
        <v>4</v>
      </c>
      <c r="K62" s="434">
        <v>3848</v>
      </c>
      <c r="L62" s="434">
        <v>4.0041623309053067</v>
      </c>
      <c r="M62" s="434">
        <v>962</v>
      </c>
      <c r="N62" s="434"/>
      <c r="O62" s="434"/>
      <c r="P62" s="456"/>
      <c r="Q62" s="435"/>
    </row>
    <row r="63" spans="1:17" ht="14.4" customHeight="1" x14ac:dyDescent="0.3">
      <c r="A63" s="430" t="s">
        <v>1648</v>
      </c>
      <c r="B63" s="431" t="s">
        <v>1494</v>
      </c>
      <c r="C63" s="431" t="s">
        <v>1495</v>
      </c>
      <c r="D63" s="431" t="s">
        <v>1588</v>
      </c>
      <c r="E63" s="431" t="s">
        <v>1589</v>
      </c>
      <c r="F63" s="434">
        <v>82</v>
      </c>
      <c r="G63" s="434">
        <v>41492</v>
      </c>
      <c r="H63" s="434">
        <v>1</v>
      </c>
      <c r="I63" s="434">
        <v>506</v>
      </c>
      <c r="J63" s="434">
        <v>39</v>
      </c>
      <c r="K63" s="434">
        <v>17754</v>
      </c>
      <c r="L63" s="434">
        <v>0.42788971367974549</v>
      </c>
      <c r="M63" s="434">
        <v>455.23076923076923</v>
      </c>
      <c r="N63" s="434">
        <v>1</v>
      </c>
      <c r="O63" s="434">
        <v>509</v>
      </c>
      <c r="P63" s="456">
        <v>1.2267425045791961E-2</v>
      </c>
      <c r="Q63" s="435">
        <v>509</v>
      </c>
    </row>
    <row r="64" spans="1:17" ht="14.4" customHeight="1" x14ac:dyDescent="0.3">
      <c r="A64" s="430" t="s">
        <v>1648</v>
      </c>
      <c r="B64" s="431" t="s">
        <v>1494</v>
      </c>
      <c r="C64" s="431" t="s">
        <v>1495</v>
      </c>
      <c r="D64" s="431" t="s">
        <v>1596</v>
      </c>
      <c r="E64" s="431" t="s">
        <v>1597</v>
      </c>
      <c r="F64" s="434"/>
      <c r="G64" s="434"/>
      <c r="H64" s="434"/>
      <c r="I64" s="434"/>
      <c r="J64" s="434">
        <v>2</v>
      </c>
      <c r="K64" s="434">
        <v>494</v>
      </c>
      <c r="L64" s="434"/>
      <c r="M64" s="434">
        <v>247</v>
      </c>
      <c r="N64" s="434">
        <v>3</v>
      </c>
      <c r="O64" s="434">
        <v>744</v>
      </c>
      <c r="P64" s="456"/>
      <c r="Q64" s="435">
        <v>248</v>
      </c>
    </row>
    <row r="65" spans="1:17" ht="14.4" customHeight="1" x14ac:dyDescent="0.3">
      <c r="A65" s="430" t="s">
        <v>1648</v>
      </c>
      <c r="B65" s="431" t="s">
        <v>1494</v>
      </c>
      <c r="C65" s="431" t="s">
        <v>1495</v>
      </c>
      <c r="D65" s="431" t="s">
        <v>1602</v>
      </c>
      <c r="E65" s="431" t="s">
        <v>1603</v>
      </c>
      <c r="F65" s="434">
        <v>148</v>
      </c>
      <c r="G65" s="434">
        <v>22496</v>
      </c>
      <c r="H65" s="434">
        <v>1</v>
      </c>
      <c r="I65" s="434">
        <v>152</v>
      </c>
      <c r="J65" s="434">
        <v>242</v>
      </c>
      <c r="K65" s="434">
        <v>36176</v>
      </c>
      <c r="L65" s="434">
        <v>1.6081081081081081</v>
      </c>
      <c r="M65" s="434">
        <v>149.48760330578511</v>
      </c>
      <c r="N65" s="434">
        <v>26</v>
      </c>
      <c r="O65" s="434">
        <v>3952</v>
      </c>
      <c r="P65" s="456">
        <v>0.17567567567567569</v>
      </c>
      <c r="Q65" s="435">
        <v>152</v>
      </c>
    </row>
    <row r="66" spans="1:17" ht="14.4" customHeight="1" x14ac:dyDescent="0.3">
      <c r="A66" s="430" t="s">
        <v>1648</v>
      </c>
      <c r="B66" s="431" t="s">
        <v>1494</v>
      </c>
      <c r="C66" s="431" t="s">
        <v>1495</v>
      </c>
      <c r="D66" s="431" t="s">
        <v>1604</v>
      </c>
      <c r="E66" s="431" t="s">
        <v>1605</v>
      </c>
      <c r="F66" s="434"/>
      <c r="G66" s="434"/>
      <c r="H66" s="434"/>
      <c r="I66" s="434"/>
      <c r="J66" s="434">
        <v>2</v>
      </c>
      <c r="K66" s="434">
        <v>54</v>
      </c>
      <c r="L66" s="434"/>
      <c r="M66" s="434">
        <v>27</v>
      </c>
      <c r="N66" s="434">
        <v>3</v>
      </c>
      <c r="O66" s="434">
        <v>81</v>
      </c>
      <c r="P66" s="456"/>
      <c r="Q66" s="435">
        <v>27</v>
      </c>
    </row>
    <row r="67" spans="1:17" ht="14.4" customHeight="1" x14ac:dyDescent="0.3">
      <c r="A67" s="430" t="s">
        <v>1648</v>
      </c>
      <c r="B67" s="431" t="s">
        <v>1494</v>
      </c>
      <c r="C67" s="431" t="s">
        <v>1495</v>
      </c>
      <c r="D67" s="431" t="s">
        <v>1608</v>
      </c>
      <c r="E67" s="431" t="s">
        <v>1609</v>
      </c>
      <c r="F67" s="434"/>
      <c r="G67" s="434"/>
      <c r="H67" s="434"/>
      <c r="I67" s="434"/>
      <c r="J67" s="434">
        <v>1</v>
      </c>
      <c r="K67" s="434">
        <v>328</v>
      </c>
      <c r="L67" s="434"/>
      <c r="M67" s="434">
        <v>328</v>
      </c>
      <c r="N67" s="434"/>
      <c r="O67" s="434"/>
      <c r="P67" s="456"/>
      <c r="Q67" s="435"/>
    </row>
    <row r="68" spans="1:17" ht="14.4" customHeight="1" x14ac:dyDescent="0.3">
      <c r="A68" s="430" t="s">
        <v>1648</v>
      </c>
      <c r="B68" s="431" t="s">
        <v>1494</v>
      </c>
      <c r="C68" s="431" t="s">
        <v>1495</v>
      </c>
      <c r="D68" s="431" t="s">
        <v>1610</v>
      </c>
      <c r="E68" s="431" t="s">
        <v>1611</v>
      </c>
      <c r="F68" s="434"/>
      <c r="G68" s="434"/>
      <c r="H68" s="434"/>
      <c r="I68" s="434"/>
      <c r="J68" s="434"/>
      <c r="K68" s="434"/>
      <c r="L68" s="434"/>
      <c r="M68" s="434"/>
      <c r="N68" s="434">
        <v>1</v>
      </c>
      <c r="O68" s="434">
        <v>29</v>
      </c>
      <c r="P68" s="456"/>
      <c r="Q68" s="435">
        <v>29</v>
      </c>
    </row>
    <row r="69" spans="1:17" ht="14.4" customHeight="1" x14ac:dyDescent="0.3">
      <c r="A69" s="430" t="s">
        <v>1649</v>
      </c>
      <c r="B69" s="431" t="s">
        <v>1494</v>
      </c>
      <c r="C69" s="431" t="s">
        <v>1495</v>
      </c>
      <c r="D69" s="431" t="s">
        <v>1496</v>
      </c>
      <c r="E69" s="431" t="s">
        <v>1497</v>
      </c>
      <c r="F69" s="434">
        <v>804</v>
      </c>
      <c r="G69" s="434">
        <v>127836</v>
      </c>
      <c r="H69" s="434">
        <v>1</v>
      </c>
      <c r="I69" s="434">
        <v>159</v>
      </c>
      <c r="J69" s="434">
        <v>1096</v>
      </c>
      <c r="K69" s="434">
        <v>174122</v>
      </c>
      <c r="L69" s="434">
        <v>1.3620732813917833</v>
      </c>
      <c r="M69" s="434">
        <v>158.87043795620437</v>
      </c>
      <c r="N69" s="434">
        <v>1261</v>
      </c>
      <c r="O69" s="434">
        <v>203021</v>
      </c>
      <c r="P69" s="456">
        <v>1.5881363622140867</v>
      </c>
      <c r="Q69" s="435">
        <v>161</v>
      </c>
    </row>
    <row r="70" spans="1:17" ht="14.4" customHeight="1" x14ac:dyDescent="0.3">
      <c r="A70" s="430" t="s">
        <v>1649</v>
      </c>
      <c r="B70" s="431" t="s">
        <v>1494</v>
      </c>
      <c r="C70" s="431" t="s">
        <v>1495</v>
      </c>
      <c r="D70" s="431" t="s">
        <v>1510</v>
      </c>
      <c r="E70" s="431" t="s">
        <v>1511</v>
      </c>
      <c r="F70" s="434">
        <v>26</v>
      </c>
      <c r="G70" s="434">
        <v>30290</v>
      </c>
      <c r="H70" s="434">
        <v>1</v>
      </c>
      <c r="I70" s="434">
        <v>1165</v>
      </c>
      <c r="J70" s="434">
        <v>19</v>
      </c>
      <c r="K70" s="434">
        <v>22177</v>
      </c>
      <c r="L70" s="434">
        <v>0.73215582700561244</v>
      </c>
      <c r="M70" s="434">
        <v>1167.2105263157894</v>
      </c>
      <c r="N70" s="434">
        <v>36</v>
      </c>
      <c r="O70" s="434">
        <v>42084</v>
      </c>
      <c r="P70" s="456">
        <v>1.3893694288544074</v>
      </c>
      <c r="Q70" s="435">
        <v>1169</v>
      </c>
    </row>
    <row r="71" spans="1:17" ht="14.4" customHeight="1" x14ac:dyDescent="0.3">
      <c r="A71" s="430" t="s">
        <v>1649</v>
      </c>
      <c r="B71" s="431" t="s">
        <v>1494</v>
      </c>
      <c r="C71" s="431" t="s">
        <v>1495</v>
      </c>
      <c r="D71" s="431" t="s">
        <v>1514</v>
      </c>
      <c r="E71" s="431" t="s">
        <v>1515</v>
      </c>
      <c r="F71" s="434">
        <v>1923</v>
      </c>
      <c r="G71" s="434">
        <v>74997</v>
      </c>
      <c r="H71" s="434">
        <v>1</v>
      </c>
      <c r="I71" s="434">
        <v>39</v>
      </c>
      <c r="J71" s="434">
        <v>2090</v>
      </c>
      <c r="K71" s="434">
        <v>82401</v>
      </c>
      <c r="L71" s="434">
        <v>1.0987239489579583</v>
      </c>
      <c r="M71" s="434">
        <v>39.426315789473684</v>
      </c>
      <c r="N71" s="434">
        <v>1897</v>
      </c>
      <c r="O71" s="434">
        <v>75880</v>
      </c>
      <c r="P71" s="456">
        <v>1.0117738042855047</v>
      </c>
      <c r="Q71" s="435">
        <v>40</v>
      </c>
    </row>
    <row r="72" spans="1:17" ht="14.4" customHeight="1" x14ac:dyDescent="0.3">
      <c r="A72" s="430" t="s">
        <v>1649</v>
      </c>
      <c r="B72" s="431" t="s">
        <v>1494</v>
      </c>
      <c r="C72" s="431" t="s">
        <v>1495</v>
      </c>
      <c r="D72" s="431" t="s">
        <v>1516</v>
      </c>
      <c r="E72" s="431" t="s">
        <v>1517</v>
      </c>
      <c r="F72" s="434">
        <v>226</v>
      </c>
      <c r="G72" s="434">
        <v>86332</v>
      </c>
      <c r="H72" s="434">
        <v>1</v>
      </c>
      <c r="I72" s="434">
        <v>382</v>
      </c>
      <c r="J72" s="434">
        <v>208</v>
      </c>
      <c r="K72" s="434">
        <v>79614</v>
      </c>
      <c r="L72" s="434">
        <v>0.92218412639577441</v>
      </c>
      <c r="M72" s="434">
        <v>382.75961538461536</v>
      </c>
      <c r="N72" s="434">
        <v>138</v>
      </c>
      <c r="O72" s="434">
        <v>52854</v>
      </c>
      <c r="P72" s="456">
        <v>0.6122179493119585</v>
      </c>
      <c r="Q72" s="435">
        <v>383</v>
      </c>
    </row>
    <row r="73" spans="1:17" ht="14.4" customHeight="1" x14ac:dyDescent="0.3">
      <c r="A73" s="430" t="s">
        <v>1649</v>
      </c>
      <c r="B73" s="431" t="s">
        <v>1494</v>
      </c>
      <c r="C73" s="431" t="s">
        <v>1495</v>
      </c>
      <c r="D73" s="431" t="s">
        <v>1518</v>
      </c>
      <c r="E73" s="431" t="s">
        <v>1519</v>
      </c>
      <c r="F73" s="434">
        <v>758</v>
      </c>
      <c r="G73" s="434">
        <v>28046</v>
      </c>
      <c r="H73" s="434">
        <v>1</v>
      </c>
      <c r="I73" s="434">
        <v>37</v>
      </c>
      <c r="J73" s="434">
        <v>599</v>
      </c>
      <c r="K73" s="434">
        <v>22163</v>
      </c>
      <c r="L73" s="434">
        <v>0.79023746701846964</v>
      </c>
      <c r="M73" s="434">
        <v>37</v>
      </c>
      <c r="N73" s="434">
        <v>815</v>
      </c>
      <c r="O73" s="434">
        <v>30155</v>
      </c>
      <c r="P73" s="456">
        <v>1.0751978891820579</v>
      </c>
      <c r="Q73" s="435">
        <v>37</v>
      </c>
    </row>
    <row r="74" spans="1:17" ht="14.4" customHeight="1" x14ac:dyDescent="0.3">
      <c r="A74" s="430" t="s">
        <v>1649</v>
      </c>
      <c r="B74" s="431" t="s">
        <v>1494</v>
      </c>
      <c r="C74" s="431" t="s">
        <v>1495</v>
      </c>
      <c r="D74" s="431" t="s">
        <v>1522</v>
      </c>
      <c r="E74" s="431" t="s">
        <v>1523</v>
      </c>
      <c r="F74" s="434">
        <v>434</v>
      </c>
      <c r="G74" s="434">
        <v>192696</v>
      </c>
      <c r="H74" s="434">
        <v>1</v>
      </c>
      <c r="I74" s="434">
        <v>444</v>
      </c>
      <c r="J74" s="434">
        <v>397</v>
      </c>
      <c r="K74" s="434">
        <v>176559</v>
      </c>
      <c r="L74" s="434">
        <v>0.91625669448250091</v>
      </c>
      <c r="M74" s="434">
        <v>444.73299748110833</v>
      </c>
      <c r="N74" s="434">
        <v>270</v>
      </c>
      <c r="O74" s="434">
        <v>120150</v>
      </c>
      <c r="P74" s="456">
        <v>0.62352098642421228</v>
      </c>
      <c r="Q74" s="435">
        <v>445</v>
      </c>
    </row>
    <row r="75" spans="1:17" ht="14.4" customHeight="1" x14ac:dyDescent="0.3">
      <c r="A75" s="430" t="s">
        <v>1649</v>
      </c>
      <c r="B75" s="431" t="s">
        <v>1494</v>
      </c>
      <c r="C75" s="431" t="s">
        <v>1495</v>
      </c>
      <c r="D75" s="431" t="s">
        <v>1524</v>
      </c>
      <c r="E75" s="431" t="s">
        <v>1525</v>
      </c>
      <c r="F75" s="434">
        <v>22</v>
      </c>
      <c r="G75" s="434">
        <v>902</v>
      </c>
      <c r="H75" s="434">
        <v>1</v>
      </c>
      <c r="I75" s="434">
        <v>41</v>
      </c>
      <c r="J75" s="434">
        <v>14</v>
      </c>
      <c r="K75" s="434">
        <v>574</v>
      </c>
      <c r="L75" s="434">
        <v>0.63636363636363635</v>
      </c>
      <c r="M75" s="434">
        <v>41</v>
      </c>
      <c r="N75" s="434">
        <v>9</v>
      </c>
      <c r="O75" s="434">
        <v>369</v>
      </c>
      <c r="P75" s="456">
        <v>0.40909090909090912</v>
      </c>
      <c r="Q75" s="435">
        <v>41</v>
      </c>
    </row>
    <row r="76" spans="1:17" ht="14.4" customHeight="1" x14ac:dyDescent="0.3">
      <c r="A76" s="430" t="s">
        <v>1649</v>
      </c>
      <c r="B76" s="431" t="s">
        <v>1494</v>
      </c>
      <c r="C76" s="431" t="s">
        <v>1495</v>
      </c>
      <c r="D76" s="431" t="s">
        <v>1526</v>
      </c>
      <c r="E76" s="431" t="s">
        <v>1527</v>
      </c>
      <c r="F76" s="434">
        <v>57</v>
      </c>
      <c r="G76" s="434">
        <v>27930</v>
      </c>
      <c r="H76" s="434">
        <v>1</v>
      </c>
      <c r="I76" s="434">
        <v>490</v>
      </c>
      <c r="J76" s="434">
        <v>123</v>
      </c>
      <c r="K76" s="434">
        <v>60370</v>
      </c>
      <c r="L76" s="434">
        <v>2.1614751163623342</v>
      </c>
      <c r="M76" s="434">
        <v>490.8130081300813</v>
      </c>
      <c r="N76" s="434">
        <v>196</v>
      </c>
      <c r="O76" s="434">
        <v>96236</v>
      </c>
      <c r="P76" s="456">
        <v>3.4456140350877194</v>
      </c>
      <c r="Q76" s="435">
        <v>491</v>
      </c>
    </row>
    <row r="77" spans="1:17" ht="14.4" customHeight="1" x14ac:dyDescent="0.3">
      <c r="A77" s="430" t="s">
        <v>1649</v>
      </c>
      <c r="B77" s="431" t="s">
        <v>1494</v>
      </c>
      <c r="C77" s="431" t="s">
        <v>1495</v>
      </c>
      <c r="D77" s="431" t="s">
        <v>1528</v>
      </c>
      <c r="E77" s="431" t="s">
        <v>1529</v>
      </c>
      <c r="F77" s="434">
        <v>127</v>
      </c>
      <c r="G77" s="434">
        <v>3937</v>
      </c>
      <c r="H77" s="434">
        <v>1</v>
      </c>
      <c r="I77" s="434">
        <v>31</v>
      </c>
      <c r="J77" s="434">
        <v>69</v>
      </c>
      <c r="K77" s="434">
        <v>2139</v>
      </c>
      <c r="L77" s="434">
        <v>0.54330708661417326</v>
      </c>
      <c r="M77" s="434">
        <v>31</v>
      </c>
      <c r="N77" s="434">
        <v>56</v>
      </c>
      <c r="O77" s="434">
        <v>1736</v>
      </c>
      <c r="P77" s="456">
        <v>0.44094488188976377</v>
      </c>
      <c r="Q77" s="435">
        <v>31</v>
      </c>
    </row>
    <row r="78" spans="1:17" ht="14.4" customHeight="1" x14ac:dyDescent="0.3">
      <c r="A78" s="430" t="s">
        <v>1649</v>
      </c>
      <c r="B78" s="431" t="s">
        <v>1494</v>
      </c>
      <c r="C78" s="431" t="s">
        <v>1495</v>
      </c>
      <c r="D78" s="431" t="s">
        <v>1532</v>
      </c>
      <c r="E78" s="431" t="s">
        <v>1533</v>
      </c>
      <c r="F78" s="434">
        <v>21</v>
      </c>
      <c r="G78" s="434">
        <v>4305</v>
      </c>
      <c r="H78" s="434">
        <v>1</v>
      </c>
      <c r="I78" s="434">
        <v>205</v>
      </c>
      <c r="J78" s="434">
        <v>28</v>
      </c>
      <c r="K78" s="434">
        <v>5760</v>
      </c>
      <c r="L78" s="434">
        <v>1.3379790940766552</v>
      </c>
      <c r="M78" s="434">
        <v>205.71428571428572</v>
      </c>
      <c r="N78" s="434">
        <v>12</v>
      </c>
      <c r="O78" s="434">
        <v>2484</v>
      </c>
      <c r="P78" s="456">
        <v>0.57700348432055748</v>
      </c>
      <c r="Q78" s="435">
        <v>207</v>
      </c>
    </row>
    <row r="79" spans="1:17" ht="14.4" customHeight="1" x14ac:dyDescent="0.3">
      <c r="A79" s="430" t="s">
        <v>1649</v>
      </c>
      <c r="B79" s="431" t="s">
        <v>1494</v>
      </c>
      <c r="C79" s="431" t="s">
        <v>1495</v>
      </c>
      <c r="D79" s="431" t="s">
        <v>1534</v>
      </c>
      <c r="E79" s="431" t="s">
        <v>1535</v>
      </c>
      <c r="F79" s="434">
        <v>22</v>
      </c>
      <c r="G79" s="434">
        <v>8294</v>
      </c>
      <c r="H79" s="434">
        <v>1</v>
      </c>
      <c r="I79" s="434">
        <v>377</v>
      </c>
      <c r="J79" s="434">
        <v>27</v>
      </c>
      <c r="K79" s="434">
        <v>10219</v>
      </c>
      <c r="L79" s="434">
        <v>1.2320954907161803</v>
      </c>
      <c r="M79" s="434">
        <v>378.48148148148147</v>
      </c>
      <c r="N79" s="434">
        <v>13</v>
      </c>
      <c r="O79" s="434">
        <v>4940</v>
      </c>
      <c r="P79" s="456">
        <v>0.59561128526645768</v>
      </c>
      <c r="Q79" s="435">
        <v>380</v>
      </c>
    </row>
    <row r="80" spans="1:17" ht="14.4" customHeight="1" x14ac:dyDescent="0.3">
      <c r="A80" s="430" t="s">
        <v>1649</v>
      </c>
      <c r="B80" s="431" t="s">
        <v>1494</v>
      </c>
      <c r="C80" s="431" t="s">
        <v>1495</v>
      </c>
      <c r="D80" s="431" t="s">
        <v>1536</v>
      </c>
      <c r="E80" s="431" t="s">
        <v>1537</v>
      </c>
      <c r="F80" s="434"/>
      <c r="G80" s="434"/>
      <c r="H80" s="434"/>
      <c r="I80" s="434"/>
      <c r="J80" s="434">
        <v>4</v>
      </c>
      <c r="K80" s="434">
        <v>928</v>
      </c>
      <c r="L80" s="434"/>
      <c r="M80" s="434">
        <v>232</v>
      </c>
      <c r="N80" s="434">
        <v>6</v>
      </c>
      <c r="O80" s="434">
        <v>1404</v>
      </c>
      <c r="P80" s="456"/>
      <c r="Q80" s="435">
        <v>234</v>
      </c>
    </row>
    <row r="81" spans="1:17" ht="14.4" customHeight="1" x14ac:dyDescent="0.3">
      <c r="A81" s="430" t="s">
        <v>1649</v>
      </c>
      <c r="B81" s="431" t="s">
        <v>1494</v>
      </c>
      <c r="C81" s="431" t="s">
        <v>1495</v>
      </c>
      <c r="D81" s="431" t="s">
        <v>1538</v>
      </c>
      <c r="E81" s="431" t="s">
        <v>1539</v>
      </c>
      <c r="F81" s="434">
        <v>18</v>
      </c>
      <c r="G81" s="434">
        <v>2322</v>
      </c>
      <c r="H81" s="434">
        <v>1</v>
      </c>
      <c r="I81" s="434">
        <v>129</v>
      </c>
      <c r="J81" s="434">
        <v>20</v>
      </c>
      <c r="K81" s="434">
        <v>2592</v>
      </c>
      <c r="L81" s="434">
        <v>1.1162790697674418</v>
      </c>
      <c r="M81" s="434">
        <v>129.6</v>
      </c>
      <c r="N81" s="434">
        <v>12</v>
      </c>
      <c r="O81" s="434">
        <v>1572</v>
      </c>
      <c r="P81" s="456">
        <v>0.67700258397932822</v>
      </c>
      <c r="Q81" s="435">
        <v>131</v>
      </c>
    </row>
    <row r="82" spans="1:17" ht="14.4" customHeight="1" x14ac:dyDescent="0.3">
      <c r="A82" s="430" t="s">
        <v>1649</v>
      </c>
      <c r="B82" s="431" t="s">
        <v>1494</v>
      </c>
      <c r="C82" s="431" t="s">
        <v>1495</v>
      </c>
      <c r="D82" s="431" t="s">
        <v>1540</v>
      </c>
      <c r="E82" s="431" t="s">
        <v>1541</v>
      </c>
      <c r="F82" s="434"/>
      <c r="G82" s="434"/>
      <c r="H82" s="434"/>
      <c r="I82" s="434"/>
      <c r="J82" s="434">
        <v>1</v>
      </c>
      <c r="K82" s="434">
        <v>198</v>
      </c>
      <c r="L82" s="434"/>
      <c r="M82" s="434">
        <v>198</v>
      </c>
      <c r="N82" s="434"/>
      <c r="O82" s="434"/>
      <c r="P82" s="456"/>
      <c r="Q82" s="435"/>
    </row>
    <row r="83" spans="1:17" ht="14.4" customHeight="1" x14ac:dyDescent="0.3">
      <c r="A83" s="430" t="s">
        <v>1649</v>
      </c>
      <c r="B83" s="431" t="s">
        <v>1494</v>
      </c>
      <c r="C83" s="431" t="s">
        <v>1495</v>
      </c>
      <c r="D83" s="431" t="s">
        <v>1544</v>
      </c>
      <c r="E83" s="431" t="s">
        <v>1545</v>
      </c>
      <c r="F83" s="434">
        <v>1553</v>
      </c>
      <c r="G83" s="434">
        <v>24848</v>
      </c>
      <c r="H83" s="434">
        <v>1</v>
      </c>
      <c r="I83" s="434">
        <v>16</v>
      </c>
      <c r="J83" s="434">
        <v>1677</v>
      </c>
      <c r="K83" s="434">
        <v>26832</v>
      </c>
      <c r="L83" s="434">
        <v>1.0798454603992274</v>
      </c>
      <c r="M83" s="434">
        <v>16</v>
      </c>
      <c r="N83" s="434">
        <v>1392</v>
      </c>
      <c r="O83" s="434">
        <v>22272</v>
      </c>
      <c r="P83" s="456">
        <v>0.8963296844816484</v>
      </c>
      <c r="Q83" s="435">
        <v>16</v>
      </c>
    </row>
    <row r="84" spans="1:17" ht="14.4" customHeight="1" x14ac:dyDescent="0.3">
      <c r="A84" s="430" t="s">
        <v>1649</v>
      </c>
      <c r="B84" s="431" t="s">
        <v>1494</v>
      </c>
      <c r="C84" s="431" t="s">
        <v>1495</v>
      </c>
      <c r="D84" s="431" t="s">
        <v>1546</v>
      </c>
      <c r="E84" s="431" t="s">
        <v>1547</v>
      </c>
      <c r="F84" s="434">
        <v>20</v>
      </c>
      <c r="G84" s="434">
        <v>2660</v>
      </c>
      <c r="H84" s="434">
        <v>1</v>
      </c>
      <c r="I84" s="434">
        <v>133</v>
      </c>
      <c r="J84" s="434">
        <v>41</v>
      </c>
      <c r="K84" s="434">
        <v>5531</v>
      </c>
      <c r="L84" s="434">
        <v>2.0793233082706766</v>
      </c>
      <c r="M84" s="434">
        <v>134.90243902439025</v>
      </c>
      <c r="N84" s="434">
        <v>21</v>
      </c>
      <c r="O84" s="434">
        <v>2856</v>
      </c>
      <c r="P84" s="456">
        <v>1.0736842105263158</v>
      </c>
      <c r="Q84" s="435">
        <v>136</v>
      </c>
    </row>
    <row r="85" spans="1:17" ht="14.4" customHeight="1" x14ac:dyDescent="0.3">
      <c r="A85" s="430" t="s">
        <v>1649</v>
      </c>
      <c r="B85" s="431" t="s">
        <v>1494</v>
      </c>
      <c r="C85" s="431" t="s">
        <v>1495</v>
      </c>
      <c r="D85" s="431" t="s">
        <v>1548</v>
      </c>
      <c r="E85" s="431" t="s">
        <v>1549</v>
      </c>
      <c r="F85" s="434">
        <v>70</v>
      </c>
      <c r="G85" s="434">
        <v>7140</v>
      </c>
      <c r="H85" s="434">
        <v>1</v>
      </c>
      <c r="I85" s="434">
        <v>102</v>
      </c>
      <c r="J85" s="434">
        <v>65</v>
      </c>
      <c r="K85" s="434">
        <v>6679</v>
      </c>
      <c r="L85" s="434">
        <v>0.93543417366946779</v>
      </c>
      <c r="M85" s="434">
        <v>102.75384615384615</v>
      </c>
      <c r="N85" s="434">
        <v>65</v>
      </c>
      <c r="O85" s="434">
        <v>6695</v>
      </c>
      <c r="P85" s="456">
        <v>0.9376750700280112</v>
      </c>
      <c r="Q85" s="435">
        <v>103</v>
      </c>
    </row>
    <row r="86" spans="1:17" ht="14.4" customHeight="1" x14ac:dyDescent="0.3">
      <c r="A86" s="430" t="s">
        <v>1649</v>
      </c>
      <c r="B86" s="431" t="s">
        <v>1494</v>
      </c>
      <c r="C86" s="431" t="s">
        <v>1495</v>
      </c>
      <c r="D86" s="431" t="s">
        <v>1554</v>
      </c>
      <c r="E86" s="431" t="s">
        <v>1555</v>
      </c>
      <c r="F86" s="434">
        <v>1744</v>
      </c>
      <c r="G86" s="434">
        <v>197072</v>
      </c>
      <c r="H86" s="434">
        <v>1</v>
      </c>
      <c r="I86" s="434">
        <v>113</v>
      </c>
      <c r="J86" s="434">
        <v>2052</v>
      </c>
      <c r="K86" s="434">
        <v>233812</v>
      </c>
      <c r="L86" s="434">
        <v>1.1864293253227247</v>
      </c>
      <c r="M86" s="434">
        <v>113.94346978557505</v>
      </c>
      <c r="N86" s="434">
        <v>2195</v>
      </c>
      <c r="O86" s="434">
        <v>254620</v>
      </c>
      <c r="P86" s="456">
        <v>1.2920151010798084</v>
      </c>
      <c r="Q86" s="435">
        <v>116</v>
      </c>
    </row>
    <row r="87" spans="1:17" ht="14.4" customHeight="1" x14ac:dyDescent="0.3">
      <c r="A87" s="430" t="s">
        <v>1649</v>
      </c>
      <c r="B87" s="431" t="s">
        <v>1494</v>
      </c>
      <c r="C87" s="431" t="s">
        <v>1495</v>
      </c>
      <c r="D87" s="431" t="s">
        <v>1556</v>
      </c>
      <c r="E87" s="431" t="s">
        <v>1557</v>
      </c>
      <c r="F87" s="434">
        <v>296</v>
      </c>
      <c r="G87" s="434">
        <v>24864</v>
      </c>
      <c r="H87" s="434">
        <v>1</v>
      </c>
      <c r="I87" s="434">
        <v>84</v>
      </c>
      <c r="J87" s="434">
        <v>375</v>
      </c>
      <c r="K87" s="434">
        <v>31775</v>
      </c>
      <c r="L87" s="434">
        <v>1.2779520592020592</v>
      </c>
      <c r="M87" s="434">
        <v>84.733333333333334</v>
      </c>
      <c r="N87" s="434">
        <v>336</v>
      </c>
      <c r="O87" s="434">
        <v>28560</v>
      </c>
      <c r="P87" s="456">
        <v>1.1486486486486487</v>
      </c>
      <c r="Q87" s="435">
        <v>85</v>
      </c>
    </row>
    <row r="88" spans="1:17" ht="14.4" customHeight="1" x14ac:dyDescent="0.3">
      <c r="A88" s="430" t="s">
        <v>1649</v>
      </c>
      <c r="B88" s="431" t="s">
        <v>1494</v>
      </c>
      <c r="C88" s="431" t="s">
        <v>1495</v>
      </c>
      <c r="D88" s="431" t="s">
        <v>1558</v>
      </c>
      <c r="E88" s="431" t="s">
        <v>1559</v>
      </c>
      <c r="F88" s="434">
        <v>6</v>
      </c>
      <c r="G88" s="434">
        <v>576</v>
      </c>
      <c r="H88" s="434">
        <v>1</v>
      </c>
      <c r="I88" s="434">
        <v>96</v>
      </c>
      <c r="J88" s="434">
        <v>9</v>
      </c>
      <c r="K88" s="434">
        <v>870</v>
      </c>
      <c r="L88" s="434">
        <v>1.5104166666666667</v>
      </c>
      <c r="M88" s="434">
        <v>96.666666666666671</v>
      </c>
      <c r="N88" s="434">
        <v>11</v>
      </c>
      <c r="O88" s="434">
        <v>1078</v>
      </c>
      <c r="P88" s="456">
        <v>1.8715277777777777</v>
      </c>
      <c r="Q88" s="435">
        <v>98</v>
      </c>
    </row>
    <row r="89" spans="1:17" ht="14.4" customHeight="1" x14ac:dyDescent="0.3">
      <c r="A89" s="430" t="s">
        <v>1649</v>
      </c>
      <c r="B89" s="431" t="s">
        <v>1494</v>
      </c>
      <c r="C89" s="431" t="s">
        <v>1495</v>
      </c>
      <c r="D89" s="431" t="s">
        <v>1560</v>
      </c>
      <c r="E89" s="431" t="s">
        <v>1561</v>
      </c>
      <c r="F89" s="434">
        <v>150</v>
      </c>
      <c r="G89" s="434">
        <v>3150</v>
      </c>
      <c r="H89" s="434">
        <v>1</v>
      </c>
      <c r="I89" s="434">
        <v>21</v>
      </c>
      <c r="J89" s="434">
        <v>200</v>
      </c>
      <c r="K89" s="434">
        <v>4158</v>
      </c>
      <c r="L89" s="434">
        <v>1.32</v>
      </c>
      <c r="M89" s="434">
        <v>20.79</v>
      </c>
      <c r="N89" s="434">
        <v>130</v>
      </c>
      <c r="O89" s="434">
        <v>2730</v>
      </c>
      <c r="P89" s="456">
        <v>0.8666666666666667</v>
      </c>
      <c r="Q89" s="435">
        <v>21</v>
      </c>
    </row>
    <row r="90" spans="1:17" ht="14.4" customHeight="1" x14ac:dyDescent="0.3">
      <c r="A90" s="430" t="s">
        <v>1649</v>
      </c>
      <c r="B90" s="431" t="s">
        <v>1494</v>
      </c>
      <c r="C90" s="431" t="s">
        <v>1495</v>
      </c>
      <c r="D90" s="431" t="s">
        <v>1562</v>
      </c>
      <c r="E90" s="431" t="s">
        <v>1563</v>
      </c>
      <c r="F90" s="434">
        <v>1868</v>
      </c>
      <c r="G90" s="434">
        <v>907848</v>
      </c>
      <c r="H90" s="434">
        <v>1</v>
      </c>
      <c r="I90" s="434">
        <v>486</v>
      </c>
      <c r="J90" s="434">
        <v>2363</v>
      </c>
      <c r="K90" s="434">
        <v>1150084</v>
      </c>
      <c r="L90" s="434">
        <v>1.2668244023228559</v>
      </c>
      <c r="M90" s="434">
        <v>486.70503597122303</v>
      </c>
      <c r="N90" s="434">
        <v>1958</v>
      </c>
      <c r="O90" s="434">
        <v>953546</v>
      </c>
      <c r="P90" s="456">
        <v>1.0503366202271747</v>
      </c>
      <c r="Q90" s="435">
        <v>487</v>
      </c>
    </row>
    <row r="91" spans="1:17" ht="14.4" customHeight="1" x14ac:dyDescent="0.3">
      <c r="A91" s="430" t="s">
        <v>1649</v>
      </c>
      <c r="B91" s="431" t="s">
        <v>1494</v>
      </c>
      <c r="C91" s="431" t="s">
        <v>1495</v>
      </c>
      <c r="D91" s="431" t="s">
        <v>1570</v>
      </c>
      <c r="E91" s="431" t="s">
        <v>1571</v>
      </c>
      <c r="F91" s="434">
        <v>226</v>
      </c>
      <c r="G91" s="434">
        <v>9040</v>
      </c>
      <c r="H91" s="434">
        <v>1</v>
      </c>
      <c r="I91" s="434">
        <v>40</v>
      </c>
      <c r="J91" s="434">
        <v>258</v>
      </c>
      <c r="K91" s="434">
        <v>10519</v>
      </c>
      <c r="L91" s="434">
        <v>1.1636061946902654</v>
      </c>
      <c r="M91" s="434">
        <v>40.771317829457367</v>
      </c>
      <c r="N91" s="434">
        <v>271</v>
      </c>
      <c r="O91" s="434">
        <v>11111</v>
      </c>
      <c r="P91" s="456">
        <v>1.2290929203539822</v>
      </c>
      <c r="Q91" s="435">
        <v>41</v>
      </c>
    </row>
    <row r="92" spans="1:17" ht="14.4" customHeight="1" x14ac:dyDescent="0.3">
      <c r="A92" s="430" t="s">
        <v>1649</v>
      </c>
      <c r="B92" s="431" t="s">
        <v>1494</v>
      </c>
      <c r="C92" s="431" t="s">
        <v>1495</v>
      </c>
      <c r="D92" s="431" t="s">
        <v>1578</v>
      </c>
      <c r="E92" s="431" t="s">
        <v>1579</v>
      </c>
      <c r="F92" s="434">
        <v>2</v>
      </c>
      <c r="G92" s="434">
        <v>430</v>
      </c>
      <c r="H92" s="434">
        <v>1</v>
      </c>
      <c r="I92" s="434">
        <v>215</v>
      </c>
      <c r="J92" s="434">
        <v>3</v>
      </c>
      <c r="K92" s="434">
        <v>654</v>
      </c>
      <c r="L92" s="434">
        <v>1.5209302325581395</v>
      </c>
      <c r="M92" s="434">
        <v>218</v>
      </c>
      <c r="N92" s="434"/>
      <c r="O92" s="434"/>
      <c r="P92" s="456"/>
      <c r="Q92" s="435"/>
    </row>
    <row r="93" spans="1:17" ht="14.4" customHeight="1" x14ac:dyDescent="0.3">
      <c r="A93" s="430" t="s">
        <v>1649</v>
      </c>
      <c r="B93" s="431" t="s">
        <v>1494</v>
      </c>
      <c r="C93" s="431" t="s">
        <v>1495</v>
      </c>
      <c r="D93" s="431" t="s">
        <v>1580</v>
      </c>
      <c r="E93" s="431" t="s">
        <v>1581</v>
      </c>
      <c r="F93" s="434">
        <v>18</v>
      </c>
      <c r="G93" s="434">
        <v>13698</v>
      </c>
      <c r="H93" s="434">
        <v>1</v>
      </c>
      <c r="I93" s="434">
        <v>761</v>
      </c>
      <c r="J93" s="434">
        <v>33</v>
      </c>
      <c r="K93" s="434">
        <v>25140</v>
      </c>
      <c r="L93" s="434">
        <v>1.8353044240035041</v>
      </c>
      <c r="M93" s="434">
        <v>761.81818181818187</v>
      </c>
      <c r="N93" s="434">
        <v>25</v>
      </c>
      <c r="O93" s="434">
        <v>19050</v>
      </c>
      <c r="P93" s="456">
        <v>1.3907139728427507</v>
      </c>
      <c r="Q93" s="435">
        <v>762</v>
      </c>
    </row>
    <row r="94" spans="1:17" ht="14.4" customHeight="1" x14ac:dyDescent="0.3">
      <c r="A94" s="430" t="s">
        <v>1649</v>
      </c>
      <c r="B94" s="431" t="s">
        <v>1494</v>
      </c>
      <c r="C94" s="431" t="s">
        <v>1495</v>
      </c>
      <c r="D94" s="431" t="s">
        <v>1582</v>
      </c>
      <c r="E94" s="431" t="s">
        <v>1583</v>
      </c>
      <c r="F94" s="434">
        <v>16</v>
      </c>
      <c r="G94" s="434">
        <v>32464</v>
      </c>
      <c r="H94" s="434">
        <v>1</v>
      </c>
      <c r="I94" s="434">
        <v>2029</v>
      </c>
      <c r="J94" s="434">
        <v>22</v>
      </c>
      <c r="K94" s="434">
        <v>45088</v>
      </c>
      <c r="L94" s="434">
        <v>1.3888615081320848</v>
      </c>
      <c r="M94" s="434">
        <v>2049.4545454545455</v>
      </c>
      <c r="N94" s="434">
        <v>25</v>
      </c>
      <c r="O94" s="434">
        <v>51800</v>
      </c>
      <c r="P94" s="456">
        <v>1.5956136027599803</v>
      </c>
      <c r="Q94" s="435">
        <v>2072</v>
      </c>
    </row>
    <row r="95" spans="1:17" ht="14.4" customHeight="1" x14ac:dyDescent="0.3">
      <c r="A95" s="430" t="s">
        <v>1649</v>
      </c>
      <c r="B95" s="431" t="s">
        <v>1494</v>
      </c>
      <c r="C95" s="431" t="s">
        <v>1495</v>
      </c>
      <c r="D95" s="431" t="s">
        <v>1584</v>
      </c>
      <c r="E95" s="431" t="s">
        <v>1585</v>
      </c>
      <c r="F95" s="434">
        <v>108</v>
      </c>
      <c r="G95" s="434">
        <v>65232</v>
      </c>
      <c r="H95" s="434">
        <v>1</v>
      </c>
      <c r="I95" s="434">
        <v>604</v>
      </c>
      <c r="J95" s="434">
        <v>216</v>
      </c>
      <c r="K95" s="434">
        <v>130965</v>
      </c>
      <c r="L95" s="434">
        <v>2.0076802796173658</v>
      </c>
      <c r="M95" s="434">
        <v>606.31944444444446</v>
      </c>
      <c r="N95" s="434">
        <v>117</v>
      </c>
      <c r="O95" s="434">
        <v>71136</v>
      </c>
      <c r="P95" s="456">
        <v>1.0905077262693157</v>
      </c>
      <c r="Q95" s="435">
        <v>608</v>
      </c>
    </row>
    <row r="96" spans="1:17" ht="14.4" customHeight="1" x14ac:dyDescent="0.3">
      <c r="A96" s="430" t="s">
        <v>1649</v>
      </c>
      <c r="B96" s="431" t="s">
        <v>1494</v>
      </c>
      <c r="C96" s="431" t="s">
        <v>1495</v>
      </c>
      <c r="D96" s="431" t="s">
        <v>1586</v>
      </c>
      <c r="E96" s="431" t="s">
        <v>1587</v>
      </c>
      <c r="F96" s="434"/>
      <c r="G96" s="434"/>
      <c r="H96" s="434"/>
      <c r="I96" s="434"/>
      <c r="J96" s="434">
        <v>1</v>
      </c>
      <c r="K96" s="434">
        <v>962</v>
      </c>
      <c r="L96" s="434"/>
      <c r="M96" s="434">
        <v>962</v>
      </c>
      <c r="N96" s="434">
        <v>3</v>
      </c>
      <c r="O96" s="434">
        <v>2886</v>
      </c>
      <c r="P96" s="456"/>
      <c r="Q96" s="435">
        <v>962</v>
      </c>
    </row>
    <row r="97" spans="1:17" ht="14.4" customHeight="1" x14ac:dyDescent="0.3">
      <c r="A97" s="430" t="s">
        <v>1649</v>
      </c>
      <c r="B97" s="431" t="s">
        <v>1494</v>
      </c>
      <c r="C97" s="431" t="s">
        <v>1495</v>
      </c>
      <c r="D97" s="431" t="s">
        <v>1588</v>
      </c>
      <c r="E97" s="431" t="s">
        <v>1589</v>
      </c>
      <c r="F97" s="434">
        <v>41</v>
      </c>
      <c r="G97" s="434">
        <v>20746</v>
      </c>
      <c r="H97" s="434">
        <v>1</v>
      </c>
      <c r="I97" s="434">
        <v>506</v>
      </c>
      <c r="J97" s="434">
        <v>29</v>
      </c>
      <c r="K97" s="434">
        <v>14708</v>
      </c>
      <c r="L97" s="434">
        <v>0.70895594331437384</v>
      </c>
      <c r="M97" s="434">
        <v>507.17241379310343</v>
      </c>
      <c r="N97" s="434">
        <v>3</v>
      </c>
      <c r="O97" s="434">
        <v>1527</v>
      </c>
      <c r="P97" s="456">
        <v>7.3604550274751754E-2</v>
      </c>
      <c r="Q97" s="435">
        <v>509</v>
      </c>
    </row>
    <row r="98" spans="1:17" ht="14.4" customHeight="1" x14ac:dyDescent="0.3">
      <c r="A98" s="430" t="s">
        <v>1649</v>
      </c>
      <c r="B98" s="431" t="s">
        <v>1494</v>
      </c>
      <c r="C98" s="431" t="s">
        <v>1495</v>
      </c>
      <c r="D98" s="431" t="s">
        <v>1590</v>
      </c>
      <c r="E98" s="431" t="s">
        <v>1591</v>
      </c>
      <c r="F98" s="434"/>
      <c r="G98" s="434"/>
      <c r="H98" s="434"/>
      <c r="I98" s="434"/>
      <c r="J98" s="434"/>
      <c r="K98" s="434"/>
      <c r="L98" s="434"/>
      <c r="M98" s="434"/>
      <c r="N98" s="434">
        <v>1</v>
      </c>
      <c r="O98" s="434">
        <v>1742</v>
      </c>
      <c r="P98" s="456"/>
      <c r="Q98" s="435">
        <v>1742</v>
      </c>
    </row>
    <row r="99" spans="1:17" ht="14.4" customHeight="1" x14ac:dyDescent="0.3">
      <c r="A99" s="430" t="s">
        <v>1649</v>
      </c>
      <c r="B99" s="431" t="s">
        <v>1494</v>
      </c>
      <c r="C99" s="431" t="s">
        <v>1495</v>
      </c>
      <c r="D99" s="431" t="s">
        <v>1592</v>
      </c>
      <c r="E99" s="431" t="s">
        <v>1593</v>
      </c>
      <c r="F99" s="434"/>
      <c r="G99" s="434"/>
      <c r="H99" s="434"/>
      <c r="I99" s="434"/>
      <c r="J99" s="434"/>
      <c r="K99" s="434"/>
      <c r="L99" s="434"/>
      <c r="M99" s="434"/>
      <c r="N99" s="434">
        <v>4</v>
      </c>
      <c r="O99" s="434">
        <v>1960</v>
      </c>
      <c r="P99" s="456"/>
      <c r="Q99" s="435">
        <v>490</v>
      </c>
    </row>
    <row r="100" spans="1:17" ht="14.4" customHeight="1" x14ac:dyDescent="0.3">
      <c r="A100" s="430" t="s">
        <v>1649</v>
      </c>
      <c r="B100" s="431" t="s">
        <v>1494</v>
      </c>
      <c r="C100" s="431" t="s">
        <v>1495</v>
      </c>
      <c r="D100" s="431" t="s">
        <v>1596</v>
      </c>
      <c r="E100" s="431" t="s">
        <v>1597</v>
      </c>
      <c r="F100" s="434"/>
      <c r="G100" s="434"/>
      <c r="H100" s="434"/>
      <c r="I100" s="434"/>
      <c r="J100" s="434">
        <v>4</v>
      </c>
      <c r="K100" s="434">
        <v>984</v>
      </c>
      <c r="L100" s="434"/>
      <c r="M100" s="434">
        <v>246</v>
      </c>
      <c r="N100" s="434">
        <v>6</v>
      </c>
      <c r="O100" s="434">
        <v>1488</v>
      </c>
      <c r="P100" s="456"/>
      <c r="Q100" s="435">
        <v>248</v>
      </c>
    </row>
    <row r="101" spans="1:17" ht="14.4" customHeight="1" x14ac:dyDescent="0.3">
      <c r="A101" s="430" t="s">
        <v>1649</v>
      </c>
      <c r="B101" s="431" t="s">
        <v>1494</v>
      </c>
      <c r="C101" s="431" t="s">
        <v>1495</v>
      </c>
      <c r="D101" s="431" t="s">
        <v>1602</v>
      </c>
      <c r="E101" s="431" t="s">
        <v>1603</v>
      </c>
      <c r="F101" s="434">
        <v>86</v>
      </c>
      <c r="G101" s="434">
        <v>13072</v>
      </c>
      <c r="H101" s="434">
        <v>1</v>
      </c>
      <c r="I101" s="434">
        <v>152</v>
      </c>
      <c r="J101" s="434">
        <v>64</v>
      </c>
      <c r="K101" s="434">
        <v>9728</v>
      </c>
      <c r="L101" s="434">
        <v>0.7441860465116279</v>
      </c>
      <c r="M101" s="434">
        <v>152</v>
      </c>
      <c r="N101" s="434">
        <v>18</v>
      </c>
      <c r="O101" s="434">
        <v>2736</v>
      </c>
      <c r="P101" s="456">
        <v>0.20930232558139536</v>
      </c>
      <c r="Q101" s="435">
        <v>152</v>
      </c>
    </row>
    <row r="102" spans="1:17" ht="14.4" customHeight="1" x14ac:dyDescent="0.3">
      <c r="A102" s="430" t="s">
        <v>1649</v>
      </c>
      <c r="B102" s="431" t="s">
        <v>1494</v>
      </c>
      <c r="C102" s="431" t="s">
        <v>1495</v>
      </c>
      <c r="D102" s="431" t="s">
        <v>1604</v>
      </c>
      <c r="E102" s="431" t="s">
        <v>1605</v>
      </c>
      <c r="F102" s="434"/>
      <c r="G102" s="434"/>
      <c r="H102" s="434"/>
      <c r="I102" s="434"/>
      <c r="J102" s="434">
        <v>3</v>
      </c>
      <c r="K102" s="434">
        <v>81</v>
      </c>
      <c r="L102" s="434"/>
      <c r="M102" s="434">
        <v>27</v>
      </c>
      <c r="N102" s="434">
        <v>7</v>
      </c>
      <c r="O102" s="434">
        <v>189</v>
      </c>
      <c r="P102" s="456"/>
      <c r="Q102" s="435">
        <v>27</v>
      </c>
    </row>
    <row r="103" spans="1:17" ht="14.4" customHeight="1" x14ac:dyDescent="0.3">
      <c r="A103" s="430" t="s">
        <v>1649</v>
      </c>
      <c r="B103" s="431" t="s">
        <v>1494</v>
      </c>
      <c r="C103" s="431" t="s">
        <v>1495</v>
      </c>
      <c r="D103" s="431" t="s">
        <v>1608</v>
      </c>
      <c r="E103" s="431" t="s">
        <v>1609</v>
      </c>
      <c r="F103" s="434">
        <v>1</v>
      </c>
      <c r="G103" s="434">
        <v>327</v>
      </c>
      <c r="H103" s="434">
        <v>1</v>
      </c>
      <c r="I103" s="434">
        <v>327</v>
      </c>
      <c r="J103" s="434"/>
      <c r="K103" s="434"/>
      <c r="L103" s="434"/>
      <c r="M103" s="434"/>
      <c r="N103" s="434">
        <v>2</v>
      </c>
      <c r="O103" s="434">
        <v>656</v>
      </c>
      <c r="P103" s="456">
        <v>2.0061162079510702</v>
      </c>
      <c r="Q103" s="435">
        <v>328</v>
      </c>
    </row>
    <row r="104" spans="1:17" ht="14.4" customHeight="1" x14ac:dyDescent="0.3">
      <c r="A104" s="430" t="s">
        <v>1650</v>
      </c>
      <c r="B104" s="431" t="s">
        <v>1494</v>
      </c>
      <c r="C104" s="431" t="s">
        <v>1495</v>
      </c>
      <c r="D104" s="431" t="s">
        <v>1496</v>
      </c>
      <c r="E104" s="431" t="s">
        <v>1497</v>
      </c>
      <c r="F104" s="434">
        <v>3050</v>
      </c>
      <c r="G104" s="434">
        <v>484950</v>
      </c>
      <c r="H104" s="434">
        <v>1</v>
      </c>
      <c r="I104" s="434">
        <v>159</v>
      </c>
      <c r="J104" s="434">
        <v>3363</v>
      </c>
      <c r="K104" s="434">
        <v>535910</v>
      </c>
      <c r="L104" s="434">
        <v>1.1050829982472419</v>
      </c>
      <c r="M104" s="434">
        <v>159.35474278917633</v>
      </c>
      <c r="N104" s="434">
        <v>3264</v>
      </c>
      <c r="O104" s="434">
        <v>525504</v>
      </c>
      <c r="P104" s="456">
        <v>1.0836251159913393</v>
      </c>
      <c r="Q104" s="435">
        <v>161</v>
      </c>
    </row>
    <row r="105" spans="1:17" ht="14.4" customHeight="1" x14ac:dyDescent="0.3">
      <c r="A105" s="430" t="s">
        <v>1650</v>
      </c>
      <c r="B105" s="431" t="s">
        <v>1494</v>
      </c>
      <c r="C105" s="431" t="s">
        <v>1495</v>
      </c>
      <c r="D105" s="431" t="s">
        <v>1510</v>
      </c>
      <c r="E105" s="431" t="s">
        <v>1511</v>
      </c>
      <c r="F105" s="434">
        <v>3</v>
      </c>
      <c r="G105" s="434">
        <v>3495</v>
      </c>
      <c r="H105" s="434">
        <v>1</v>
      </c>
      <c r="I105" s="434">
        <v>1165</v>
      </c>
      <c r="J105" s="434"/>
      <c r="K105" s="434"/>
      <c r="L105" s="434"/>
      <c r="M105" s="434"/>
      <c r="N105" s="434">
        <v>9</v>
      </c>
      <c r="O105" s="434">
        <v>10521</v>
      </c>
      <c r="P105" s="456">
        <v>3.0103004291845492</v>
      </c>
      <c r="Q105" s="435">
        <v>1169</v>
      </c>
    </row>
    <row r="106" spans="1:17" ht="14.4" customHeight="1" x14ac:dyDescent="0.3">
      <c r="A106" s="430" t="s">
        <v>1650</v>
      </c>
      <c r="B106" s="431" t="s">
        <v>1494</v>
      </c>
      <c r="C106" s="431" t="s">
        <v>1495</v>
      </c>
      <c r="D106" s="431" t="s">
        <v>1514</v>
      </c>
      <c r="E106" s="431" t="s">
        <v>1515</v>
      </c>
      <c r="F106" s="434">
        <v>461</v>
      </c>
      <c r="G106" s="434">
        <v>17979</v>
      </c>
      <c r="H106" s="434">
        <v>1</v>
      </c>
      <c r="I106" s="434">
        <v>39</v>
      </c>
      <c r="J106" s="434">
        <v>456</v>
      </c>
      <c r="K106" s="434">
        <v>18126</v>
      </c>
      <c r="L106" s="434">
        <v>1.0081762055731687</v>
      </c>
      <c r="M106" s="434">
        <v>39.75</v>
      </c>
      <c r="N106" s="434">
        <v>205</v>
      </c>
      <c r="O106" s="434">
        <v>8200</v>
      </c>
      <c r="P106" s="456">
        <v>0.45608765782301575</v>
      </c>
      <c r="Q106" s="435">
        <v>40</v>
      </c>
    </row>
    <row r="107" spans="1:17" ht="14.4" customHeight="1" x14ac:dyDescent="0.3">
      <c r="A107" s="430" t="s">
        <v>1650</v>
      </c>
      <c r="B107" s="431" t="s">
        <v>1494</v>
      </c>
      <c r="C107" s="431" t="s">
        <v>1495</v>
      </c>
      <c r="D107" s="431" t="s">
        <v>1651</v>
      </c>
      <c r="E107" s="431" t="s">
        <v>1652</v>
      </c>
      <c r="F107" s="434">
        <v>1</v>
      </c>
      <c r="G107" s="434">
        <v>405</v>
      </c>
      <c r="H107" s="434">
        <v>1</v>
      </c>
      <c r="I107" s="434">
        <v>405</v>
      </c>
      <c r="J107" s="434"/>
      <c r="K107" s="434"/>
      <c r="L107" s="434"/>
      <c r="M107" s="434"/>
      <c r="N107" s="434"/>
      <c r="O107" s="434"/>
      <c r="P107" s="456"/>
      <c r="Q107" s="435"/>
    </row>
    <row r="108" spans="1:17" ht="14.4" customHeight="1" x14ac:dyDescent="0.3">
      <c r="A108" s="430" t="s">
        <v>1650</v>
      </c>
      <c r="B108" s="431" t="s">
        <v>1494</v>
      </c>
      <c r="C108" s="431" t="s">
        <v>1495</v>
      </c>
      <c r="D108" s="431" t="s">
        <v>1516</v>
      </c>
      <c r="E108" s="431" t="s">
        <v>1517</v>
      </c>
      <c r="F108" s="434">
        <v>16</v>
      </c>
      <c r="G108" s="434">
        <v>6112</v>
      </c>
      <c r="H108" s="434">
        <v>1</v>
      </c>
      <c r="I108" s="434">
        <v>382</v>
      </c>
      <c r="J108" s="434">
        <v>13</v>
      </c>
      <c r="K108" s="434">
        <v>4972</v>
      </c>
      <c r="L108" s="434">
        <v>0.81348167539267013</v>
      </c>
      <c r="M108" s="434">
        <v>382.46153846153845</v>
      </c>
      <c r="N108" s="434">
        <v>7</v>
      </c>
      <c r="O108" s="434">
        <v>2681</v>
      </c>
      <c r="P108" s="456">
        <v>0.43864528795811519</v>
      </c>
      <c r="Q108" s="435">
        <v>383</v>
      </c>
    </row>
    <row r="109" spans="1:17" ht="14.4" customHeight="1" x14ac:dyDescent="0.3">
      <c r="A109" s="430" t="s">
        <v>1650</v>
      </c>
      <c r="B109" s="431" t="s">
        <v>1494</v>
      </c>
      <c r="C109" s="431" t="s">
        <v>1495</v>
      </c>
      <c r="D109" s="431" t="s">
        <v>1518</v>
      </c>
      <c r="E109" s="431" t="s">
        <v>1519</v>
      </c>
      <c r="F109" s="434">
        <v>3</v>
      </c>
      <c r="G109" s="434">
        <v>111</v>
      </c>
      <c r="H109" s="434">
        <v>1</v>
      </c>
      <c r="I109" s="434">
        <v>37</v>
      </c>
      <c r="J109" s="434"/>
      <c r="K109" s="434"/>
      <c r="L109" s="434"/>
      <c r="M109" s="434"/>
      <c r="N109" s="434">
        <v>6</v>
      </c>
      <c r="O109" s="434">
        <v>222</v>
      </c>
      <c r="P109" s="456">
        <v>2</v>
      </c>
      <c r="Q109" s="435">
        <v>37</v>
      </c>
    </row>
    <row r="110" spans="1:17" ht="14.4" customHeight="1" x14ac:dyDescent="0.3">
      <c r="A110" s="430" t="s">
        <v>1650</v>
      </c>
      <c r="B110" s="431" t="s">
        <v>1494</v>
      </c>
      <c r="C110" s="431" t="s">
        <v>1495</v>
      </c>
      <c r="D110" s="431" t="s">
        <v>1522</v>
      </c>
      <c r="E110" s="431" t="s">
        <v>1523</v>
      </c>
      <c r="F110" s="434">
        <v>7</v>
      </c>
      <c r="G110" s="434">
        <v>3108</v>
      </c>
      <c r="H110" s="434">
        <v>1</v>
      </c>
      <c r="I110" s="434">
        <v>444</v>
      </c>
      <c r="J110" s="434">
        <v>6</v>
      </c>
      <c r="K110" s="434">
        <v>2667</v>
      </c>
      <c r="L110" s="434">
        <v>0.85810810810810811</v>
      </c>
      <c r="M110" s="434">
        <v>444.5</v>
      </c>
      <c r="N110" s="434">
        <v>7</v>
      </c>
      <c r="O110" s="434">
        <v>3115</v>
      </c>
      <c r="P110" s="456">
        <v>1.0022522522522523</v>
      </c>
      <c r="Q110" s="435">
        <v>445</v>
      </c>
    </row>
    <row r="111" spans="1:17" ht="14.4" customHeight="1" x14ac:dyDescent="0.3">
      <c r="A111" s="430" t="s">
        <v>1650</v>
      </c>
      <c r="B111" s="431" t="s">
        <v>1494</v>
      </c>
      <c r="C111" s="431" t="s">
        <v>1495</v>
      </c>
      <c r="D111" s="431" t="s">
        <v>1524</v>
      </c>
      <c r="E111" s="431" t="s">
        <v>1525</v>
      </c>
      <c r="F111" s="434">
        <v>4</v>
      </c>
      <c r="G111" s="434">
        <v>164</v>
      </c>
      <c r="H111" s="434">
        <v>1</v>
      </c>
      <c r="I111" s="434">
        <v>41</v>
      </c>
      <c r="J111" s="434">
        <v>1</v>
      </c>
      <c r="K111" s="434">
        <v>41</v>
      </c>
      <c r="L111" s="434">
        <v>0.25</v>
      </c>
      <c r="M111" s="434">
        <v>41</v>
      </c>
      <c r="N111" s="434">
        <v>2</v>
      </c>
      <c r="O111" s="434">
        <v>82</v>
      </c>
      <c r="P111" s="456">
        <v>0.5</v>
      </c>
      <c r="Q111" s="435">
        <v>41</v>
      </c>
    </row>
    <row r="112" spans="1:17" ht="14.4" customHeight="1" x14ac:dyDescent="0.3">
      <c r="A112" s="430" t="s">
        <v>1650</v>
      </c>
      <c r="B112" s="431" t="s">
        <v>1494</v>
      </c>
      <c r="C112" s="431" t="s">
        <v>1495</v>
      </c>
      <c r="D112" s="431" t="s">
        <v>1526</v>
      </c>
      <c r="E112" s="431" t="s">
        <v>1527</v>
      </c>
      <c r="F112" s="434">
        <v>5</v>
      </c>
      <c r="G112" s="434">
        <v>2450</v>
      </c>
      <c r="H112" s="434">
        <v>1</v>
      </c>
      <c r="I112" s="434">
        <v>490</v>
      </c>
      <c r="J112" s="434">
        <v>11</v>
      </c>
      <c r="K112" s="434">
        <v>5397</v>
      </c>
      <c r="L112" s="434">
        <v>2.2028571428571428</v>
      </c>
      <c r="M112" s="434">
        <v>490.63636363636363</v>
      </c>
      <c r="N112" s="434">
        <v>17</v>
      </c>
      <c r="O112" s="434">
        <v>8347</v>
      </c>
      <c r="P112" s="456">
        <v>3.4069387755102043</v>
      </c>
      <c r="Q112" s="435">
        <v>491</v>
      </c>
    </row>
    <row r="113" spans="1:17" ht="14.4" customHeight="1" x14ac:dyDescent="0.3">
      <c r="A113" s="430" t="s">
        <v>1650</v>
      </c>
      <c r="B113" s="431" t="s">
        <v>1494</v>
      </c>
      <c r="C113" s="431" t="s">
        <v>1495</v>
      </c>
      <c r="D113" s="431" t="s">
        <v>1528</v>
      </c>
      <c r="E113" s="431" t="s">
        <v>1529</v>
      </c>
      <c r="F113" s="434">
        <v>38</v>
      </c>
      <c r="G113" s="434">
        <v>1178</v>
      </c>
      <c r="H113" s="434">
        <v>1</v>
      </c>
      <c r="I113" s="434">
        <v>31</v>
      </c>
      <c r="J113" s="434">
        <v>47</v>
      </c>
      <c r="K113" s="434">
        <v>1457</v>
      </c>
      <c r="L113" s="434">
        <v>1.236842105263158</v>
      </c>
      <c r="M113" s="434">
        <v>31</v>
      </c>
      <c r="N113" s="434">
        <v>30</v>
      </c>
      <c r="O113" s="434">
        <v>930</v>
      </c>
      <c r="P113" s="456">
        <v>0.78947368421052633</v>
      </c>
      <c r="Q113" s="435">
        <v>31</v>
      </c>
    </row>
    <row r="114" spans="1:17" ht="14.4" customHeight="1" x14ac:dyDescent="0.3">
      <c r="A114" s="430" t="s">
        <v>1650</v>
      </c>
      <c r="B114" s="431" t="s">
        <v>1494</v>
      </c>
      <c r="C114" s="431" t="s">
        <v>1495</v>
      </c>
      <c r="D114" s="431" t="s">
        <v>1532</v>
      </c>
      <c r="E114" s="431" t="s">
        <v>1533</v>
      </c>
      <c r="F114" s="434">
        <v>4</v>
      </c>
      <c r="G114" s="434">
        <v>820</v>
      </c>
      <c r="H114" s="434">
        <v>1</v>
      </c>
      <c r="I114" s="434">
        <v>205</v>
      </c>
      <c r="J114" s="434">
        <v>1</v>
      </c>
      <c r="K114" s="434">
        <v>206</v>
      </c>
      <c r="L114" s="434">
        <v>0.25121951219512195</v>
      </c>
      <c r="M114" s="434">
        <v>206</v>
      </c>
      <c r="N114" s="434">
        <v>5</v>
      </c>
      <c r="O114" s="434">
        <v>1035</v>
      </c>
      <c r="P114" s="456">
        <v>1.2621951219512195</v>
      </c>
      <c r="Q114" s="435">
        <v>207</v>
      </c>
    </row>
    <row r="115" spans="1:17" ht="14.4" customHeight="1" x14ac:dyDescent="0.3">
      <c r="A115" s="430" t="s">
        <v>1650</v>
      </c>
      <c r="B115" s="431" t="s">
        <v>1494</v>
      </c>
      <c r="C115" s="431" t="s">
        <v>1495</v>
      </c>
      <c r="D115" s="431" t="s">
        <v>1534</v>
      </c>
      <c r="E115" s="431" t="s">
        <v>1535</v>
      </c>
      <c r="F115" s="434">
        <v>4</v>
      </c>
      <c r="G115" s="434">
        <v>1508</v>
      </c>
      <c r="H115" s="434">
        <v>1</v>
      </c>
      <c r="I115" s="434">
        <v>377</v>
      </c>
      <c r="J115" s="434">
        <v>2</v>
      </c>
      <c r="K115" s="434">
        <v>756</v>
      </c>
      <c r="L115" s="434">
        <v>0.50132625994694957</v>
      </c>
      <c r="M115" s="434">
        <v>378</v>
      </c>
      <c r="N115" s="434">
        <v>5</v>
      </c>
      <c r="O115" s="434">
        <v>1900</v>
      </c>
      <c r="P115" s="456">
        <v>1.2599469496021221</v>
      </c>
      <c r="Q115" s="435">
        <v>380</v>
      </c>
    </row>
    <row r="116" spans="1:17" ht="14.4" customHeight="1" x14ac:dyDescent="0.3">
      <c r="A116" s="430" t="s">
        <v>1650</v>
      </c>
      <c r="B116" s="431" t="s">
        <v>1494</v>
      </c>
      <c r="C116" s="431" t="s">
        <v>1495</v>
      </c>
      <c r="D116" s="431" t="s">
        <v>1536</v>
      </c>
      <c r="E116" s="431" t="s">
        <v>1537</v>
      </c>
      <c r="F116" s="434"/>
      <c r="G116" s="434"/>
      <c r="H116" s="434"/>
      <c r="I116" s="434"/>
      <c r="J116" s="434"/>
      <c r="K116" s="434"/>
      <c r="L116" s="434"/>
      <c r="M116" s="434"/>
      <c r="N116" s="434">
        <v>3</v>
      </c>
      <c r="O116" s="434">
        <v>702</v>
      </c>
      <c r="P116" s="456"/>
      <c r="Q116" s="435">
        <v>234</v>
      </c>
    </row>
    <row r="117" spans="1:17" ht="14.4" customHeight="1" x14ac:dyDescent="0.3">
      <c r="A117" s="430" t="s">
        <v>1650</v>
      </c>
      <c r="B117" s="431" t="s">
        <v>1494</v>
      </c>
      <c r="C117" s="431" t="s">
        <v>1495</v>
      </c>
      <c r="D117" s="431" t="s">
        <v>1538</v>
      </c>
      <c r="E117" s="431" t="s">
        <v>1539</v>
      </c>
      <c r="F117" s="434"/>
      <c r="G117" s="434"/>
      <c r="H117" s="434"/>
      <c r="I117" s="434"/>
      <c r="J117" s="434"/>
      <c r="K117" s="434"/>
      <c r="L117" s="434"/>
      <c r="M117" s="434"/>
      <c r="N117" s="434">
        <v>4</v>
      </c>
      <c r="O117" s="434">
        <v>524</v>
      </c>
      <c r="P117" s="456"/>
      <c r="Q117" s="435">
        <v>131</v>
      </c>
    </row>
    <row r="118" spans="1:17" ht="14.4" customHeight="1" x14ac:dyDescent="0.3">
      <c r="A118" s="430" t="s">
        <v>1650</v>
      </c>
      <c r="B118" s="431" t="s">
        <v>1494</v>
      </c>
      <c r="C118" s="431" t="s">
        <v>1495</v>
      </c>
      <c r="D118" s="431" t="s">
        <v>1544</v>
      </c>
      <c r="E118" s="431" t="s">
        <v>1545</v>
      </c>
      <c r="F118" s="434">
        <v>73</v>
      </c>
      <c r="G118" s="434">
        <v>1168</v>
      </c>
      <c r="H118" s="434">
        <v>1</v>
      </c>
      <c r="I118" s="434">
        <v>16</v>
      </c>
      <c r="J118" s="434">
        <v>54</v>
      </c>
      <c r="K118" s="434">
        <v>864</v>
      </c>
      <c r="L118" s="434">
        <v>0.73972602739726023</v>
      </c>
      <c r="M118" s="434">
        <v>16</v>
      </c>
      <c r="N118" s="434">
        <v>46</v>
      </c>
      <c r="O118" s="434">
        <v>736</v>
      </c>
      <c r="P118" s="456">
        <v>0.63013698630136983</v>
      </c>
      <c r="Q118" s="435">
        <v>16</v>
      </c>
    </row>
    <row r="119" spans="1:17" ht="14.4" customHeight="1" x14ac:dyDescent="0.3">
      <c r="A119" s="430" t="s">
        <v>1650</v>
      </c>
      <c r="B119" s="431" t="s">
        <v>1494</v>
      </c>
      <c r="C119" s="431" t="s">
        <v>1495</v>
      </c>
      <c r="D119" s="431" t="s">
        <v>1546</v>
      </c>
      <c r="E119" s="431" t="s">
        <v>1547</v>
      </c>
      <c r="F119" s="434">
        <v>3</v>
      </c>
      <c r="G119" s="434">
        <v>399</v>
      </c>
      <c r="H119" s="434">
        <v>1</v>
      </c>
      <c r="I119" s="434">
        <v>133</v>
      </c>
      <c r="J119" s="434"/>
      <c r="K119" s="434"/>
      <c r="L119" s="434"/>
      <c r="M119" s="434"/>
      <c r="N119" s="434">
        <v>1</v>
      </c>
      <c r="O119" s="434">
        <v>136</v>
      </c>
      <c r="P119" s="456">
        <v>0.34085213032581452</v>
      </c>
      <c r="Q119" s="435">
        <v>136</v>
      </c>
    </row>
    <row r="120" spans="1:17" ht="14.4" customHeight="1" x14ac:dyDescent="0.3">
      <c r="A120" s="430" t="s">
        <v>1650</v>
      </c>
      <c r="B120" s="431" t="s">
        <v>1494</v>
      </c>
      <c r="C120" s="431" t="s">
        <v>1495</v>
      </c>
      <c r="D120" s="431" t="s">
        <v>1548</v>
      </c>
      <c r="E120" s="431" t="s">
        <v>1549</v>
      </c>
      <c r="F120" s="434">
        <v>55</v>
      </c>
      <c r="G120" s="434">
        <v>5610</v>
      </c>
      <c r="H120" s="434">
        <v>1</v>
      </c>
      <c r="I120" s="434">
        <v>102</v>
      </c>
      <c r="J120" s="434">
        <v>73</v>
      </c>
      <c r="K120" s="434">
        <v>7501</v>
      </c>
      <c r="L120" s="434">
        <v>1.3370766488413548</v>
      </c>
      <c r="M120" s="434">
        <v>102.75342465753425</v>
      </c>
      <c r="N120" s="434">
        <v>62</v>
      </c>
      <c r="O120" s="434">
        <v>6386</v>
      </c>
      <c r="P120" s="456">
        <v>1.1383244206773619</v>
      </c>
      <c r="Q120" s="435">
        <v>103</v>
      </c>
    </row>
    <row r="121" spans="1:17" ht="14.4" customHeight="1" x14ac:dyDescent="0.3">
      <c r="A121" s="430" t="s">
        <v>1650</v>
      </c>
      <c r="B121" s="431" t="s">
        <v>1494</v>
      </c>
      <c r="C121" s="431" t="s">
        <v>1495</v>
      </c>
      <c r="D121" s="431" t="s">
        <v>1554</v>
      </c>
      <c r="E121" s="431" t="s">
        <v>1555</v>
      </c>
      <c r="F121" s="434">
        <v>1575</v>
      </c>
      <c r="G121" s="434">
        <v>177975</v>
      </c>
      <c r="H121" s="434">
        <v>1</v>
      </c>
      <c r="I121" s="434">
        <v>113</v>
      </c>
      <c r="J121" s="434">
        <v>1899</v>
      </c>
      <c r="K121" s="434">
        <v>216943</v>
      </c>
      <c r="L121" s="434">
        <v>1.2189521000140469</v>
      </c>
      <c r="M121" s="434">
        <v>114.24065297525013</v>
      </c>
      <c r="N121" s="434">
        <v>1709</v>
      </c>
      <c r="O121" s="434">
        <v>198244</v>
      </c>
      <c r="P121" s="456">
        <v>1.1138867818513836</v>
      </c>
      <c r="Q121" s="435">
        <v>116</v>
      </c>
    </row>
    <row r="122" spans="1:17" ht="14.4" customHeight="1" x14ac:dyDescent="0.3">
      <c r="A122" s="430" t="s">
        <v>1650</v>
      </c>
      <c r="B122" s="431" t="s">
        <v>1494</v>
      </c>
      <c r="C122" s="431" t="s">
        <v>1495</v>
      </c>
      <c r="D122" s="431" t="s">
        <v>1556</v>
      </c>
      <c r="E122" s="431" t="s">
        <v>1557</v>
      </c>
      <c r="F122" s="434">
        <v>380</v>
      </c>
      <c r="G122" s="434">
        <v>31920</v>
      </c>
      <c r="H122" s="434">
        <v>1</v>
      </c>
      <c r="I122" s="434">
        <v>84</v>
      </c>
      <c r="J122" s="434">
        <v>464</v>
      </c>
      <c r="K122" s="434">
        <v>39337</v>
      </c>
      <c r="L122" s="434">
        <v>1.2323621553884712</v>
      </c>
      <c r="M122" s="434">
        <v>84.778017241379317</v>
      </c>
      <c r="N122" s="434">
        <v>464</v>
      </c>
      <c r="O122" s="434">
        <v>39440</v>
      </c>
      <c r="P122" s="456">
        <v>1.2355889724310778</v>
      </c>
      <c r="Q122" s="435">
        <v>85</v>
      </c>
    </row>
    <row r="123" spans="1:17" ht="14.4" customHeight="1" x14ac:dyDescent="0.3">
      <c r="A123" s="430" t="s">
        <v>1650</v>
      </c>
      <c r="B123" s="431" t="s">
        <v>1494</v>
      </c>
      <c r="C123" s="431" t="s">
        <v>1495</v>
      </c>
      <c r="D123" s="431" t="s">
        <v>1558</v>
      </c>
      <c r="E123" s="431" t="s">
        <v>1559</v>
      </c>
      <c r="F123" s="434">
        <v>8</v>
      </c>
      <c r="G123" s="434">
        <v>768</v>
      </c>
      <c r="H123" s="434">
        <v>1</v>
      </c>
      <c r="I123" s="434">
        <v>96</v>
      </c>
      <c r="J123" s="434">
        <v>7</v>
      </c>
      <c r="K123" s="434">
        <v>675</v>
      </c>
      <c r="L123" s="434">
        <v>0.87890625</v>
      </c>
      <c r="M123" s="434">
        <v>96.428571428571431</v>
      </c>
      <c r="N123" s="434">
        <v>10</v>
      </c>
      <c r="O123" s="434">
        <v>980</v>
      </c>
      <c r="P123" s="456">
        <v>1.2760416666666667</v>
      </c>
      <c r="Q123" s="435">
        <v>98</v>
      </c>
    </row>
    <row r="124" spans="1:17" ht="14.4" customHeight="1" x14ac:dyDescent="0.3">
      <c r="A124" s="430" t="s">
        <v>1650</v>
      </c>
      <c r="B124" s="431" t="s">
        <v>1494</v>
      </c>
      <c r="C124" s="431" t="s">
        <v>1495</v>
      </c>
      <c r="D124" s="431" t="s">
        <v>1560</v>
      </c>
      <c r="E124" s="431" t="s">
        <v>1561</v>
      </c>
      <c r="F124" s="434">
        <v>147</v>
      </c>
      <c r="G124" s="434">
        <v>3087</v>
      </c>
      <c r="H124" s="434">
        <v>1</v>
      </c>
      <c r="I124" s="434">
        <v>21</v>
      </c>
      <c r="J124" s="434">
        <v>247</v>
      </c>
      <c r="K124" s="434">
        <v>5187</v>
      </c>
      <c r="L124" s="434">
        <v>1.6802721088435375</v>
      </c>
      <c r="M124" s="434">
        <v>21</v>
      </c>
      <c r="N124" s="434">
        <v>193</v>
      </c>
      <c r="O124" s="434">
        <v>4053</v>
      </c>
      <c r="P124" s="456">
        <v>1.3129251700680271</v>
      </c>
      <c r="Q124" s="435">
        <v>21</v>
      </c>
    </row>
    <row r="125" spans="1:17" ht="14.4" customHeight="1" x14ac:dyDescent="0.3">
      <c r="A125" s="430" t="s">
        <v>1650</v>
      </c>
      <c r="B125" s="431" t="s">
        <v>1494</v>
      </c>
      <c r="C125" s="431" t="s">
        <v>1495</v>
      </c>
      <c r="D125" s="431" t="s">
        <v>1562</v>
      </c>
      <c r="E125" s="431" t="s">
        <v>1563</v>
      </c>
      <c r="F125" s="434">
        <v>80</v>
      </c>
      <c r="G125" s="434">
        <v>38880</v>
      </c>
      <c r="H125" s="434">
        <v>1</v>
      </c>
      <c r="I125" s="434">
        <v>486</v>
      </c>
      <c r="J125" s="434">
        <v>61</v>
      </c>
      <c r="K125" s="434">
        <v>29682</v>
      </c>
      <c r="L125" s="434">
        <v>0.76342592592592595</v>
      </c>
      <c r="M125" s="434">
        <v>486.59016393442624</v>
      </c>
      <c r="N125" s="434">
        <v>49</v>
      </c>
      <c r="O125" s="434">
        <v>23863</v>
      </c>
      <c r="P125" s="456">
        <v>0.6137602880658436</v>
      </c>
      <c r="Q125" s="435">
        <v>487</v>
      </c>
    </row>
    <row r="126" spans="1:17" ht="14.4" customHeight="1" x14ac:dyDescent="0.3">
      <c r="A126" s="430" t="s">
        <v>1650</v>
      </c>
      <c r="B126" s="431" t="s">
        <v>1494</v>
      </c>
      <c r="C126" s="431" t="s">
        <v>1495</v>
      </c>
      <c r="D126" s="431" t="s">
        <v>1570</v>
      </c>
      <c r="E126" s="431" t="s">
        <v>1571</v>
      </c>
      <c r="F126" s="434">
        <v>259</v>
      </c>
      <c r="G126" s="434">
        <v>10360</v>
      </c>
      <c r="H126" s="434">
        <v>1</v>
      </c>
      <c r="I126" s="434">
        <v>40</v>
      </c>
      <c r="J126" s="434">
        <v>370</v>
      </c>
      <c r="K126" s="434">
        <v>15088</v>
      </c>
      <c r="L126" s="434">
        <v>1.4563706563706564</v>
      </c>
      <c r="M126" s="434">
        <v>40.778378378378378</v>
      </c>
      <c r="N126" s="434">
        <v>305</v>
      </c>
      <c r="O126" s="434">
        <v>12505</v>
      </c>
      <c r="P126" s="456">
        <v>1.207046332046332</v>
      </c>
      <c r="Q126" s="435">
        <v>41</v>
      </c>
    </row>
    <row r="127" spans="1:17" ht="14.4" customHeight="1" x14ac:dyDescent="0.3">
      <c r="A127" s="430" t="s">
        <v>1650</v>
      </c>
      <c r="B127" s="431" t="s">
        <v>1494</v>
      </c>
      <c r="C127" s="431" t="s">
        <v>1495</v>
      </c>
      <c r="D127" s="431" t="s">
        <v>1578</v>
      </c>
      <c r="E127" s="431" t="s">
        <v>1579</v>
      </c>
      <c r="F127" s="434">
        <v>1</v>
      </c>
      <c r="G127" s="434">
        <v>215</v>
      </c>
      <c r="H127" s="434">
        <v>1</v>
      </c>
      <c r="I127" s="434">
        <v>215</v>
      </c>
      <c r="J127" s="434">
        <v>1</v>
      </c>
      <c r="K127" s="434">
        <v>218</v>
      </c>
      <c r="L127" s="434">
        <v>1.0139534883720931</v>
      </c>
      <c r="M127" s="434">
        <v>218</v>
      </c>
      <c r="N127" s="434"/>
      <c r="O127" s="434"/>
      <c r="P127" s="456"/>
      <c r="Q127" s="435"/>
    </row>
    <row r="128" spans="1:17" ht="14.4" customHeight="1" x14ac:dyDescent="0.3">
      <c r="A128" s="430" t="s">
        <v>1650</v>
      </c>
      <c r="B128" s="431" t="s">
        <v>1494</v>
      </c>
      <c r="C128" s="431" t="s">
        <v>1495</v>
      </c>
      <c r="D128" s="431" t="s">
        <v>1580</v>
      </c>
      <c r="E128" s="431" t="s">
        <v>1581</v>
      </c>
      <c r="F128" s="434">
        <v>2</v>
      </c>
      <c r="G128" s="434">
        <v>1522</v>
      </c>
      <c r="H128" s="434">
        <v>1</v>
      </c>
      <c r="I128" s="434">
        <v>761</v>
      </c>
      <c r="J128" s="434"/>
      <c r="K128" s="434"/>
      <c r="L128" s="434"/>
      <c r="M128" s="434"/>
      <c r="N128" s="434"/>
      <c r="O128" s="434"/>
      <c r="P128" s="456"/>
      <c r="Q128" s="435"/>
    </row>
    <row r="129" spans="1:17" ht="14.4" customHeight="1" x14ac:dyDescent="0.3">
      <c r="A129" s="430" t="s">
        <v>1650</v>
      </c>
      <c r="B129" s="431" t="s">
        <v>1494</v>
      </c>
      <c r="C129" s="431" t="s">
        <v>1495</v>
      </c>
      <c r="D129" s="431" t="s">
        <v>1584</v>
      </c>
      <c r="E129" s="431" t="s">
        <v>1585</v>
      </c>
      <c r="F129" s="434">
        <v>1</v>
      </c>
      <c r="G129" s="434">
        <v>604</v>
      </c>
      <c r="H129" s="434">
        <v>1</v>
      </c>
      <c r="I129" s="434">
        <v>604</v>
      </c>
      <c r="J129" s="434">
        <v>16</v>
      </c>
      <c r="K129" s="434">
        <v>9703</v>
      </c>
      <c r="L129" s="434">
        <v>16.064569536423843</v>
      </c>
      <c r="M129" s="434">
        <v>606.4375</v>
      </c>
      <c r="N129" s="434">
        <v>7</v>
      </c>
      <c r="O129" s="434">
        <v>4256</v>
      </c>
      <c r="P129" s="456">
        <v>7.0463576158940393</v>
      </c>
      <c r="Q129" s="435">
        <v>608</v>
      </c>
    </row>
    <row r="130" spans="1:17" ht="14.4" customHeight="1" x14ac:dyDescent="0.3">
      <c r="A130" s="430" t="s">
        <v>1650</v>
      </c>
      <c r="B130" s="431" t="s">
        <v>1494</v>
      </c>
      <c r="C130" s="431" t="s">
        <v>1495</v>
      </c>
      <c r="D130" s="431" t="s">
        <v>1588</v>
      </c>
      <c r="E130" s="431" t="s">
        <v>1589</v>
      </c>
      <c r="F130" s="434">
        <v>23</v>
      </c>
      <c r="G130" s="434">
        <v>11638</v>
      </c>
      <c r="H130" s="434">
        <v>1</v>
      </c>
      <c r="I130" s="434">
        <v>506</v>
      </c>
      <c r="J130" s="434">
        <v>29</v>
      </c>
      <c r="K130" s="434">
        <v>14708</v>
      </c>
      <c r="L130" s="434">
        <v>1.2637910293864925</v>
      </c>
      <c r="M130" s="434">
        <v>507.17241379310343</v>
      </c>
      <c r="N130" s="434">
        <v>2</v>
      </c>
      <c r="O130" s="434">
        <v>1018</v>
      </c>
      <c r="P130" s="456">
        <v>8.7472074239560063E-2</v>
      </c>
      <c r="Q130" s="435">
        <v>509</v>
      </c>
    </row>
    <row r="131" spans="1:17" ht="14.4" customHeight="1" x14ac:dyDescent="0.3">
      <c r="A131" s="430" t="s">
        <v>1650</v>
      </c>
      <c r="B131" s="431" t="s">
        <v>1494</v>
      </c>
      <c r="C131" s="431" t="s">
        <v>1495</v>
      </c>
      <c r="D131" s="431" t="s">
        <v>1590</v>
      </c>
      <c r="E131" s="431" t="s">
        <v>1591</v>
      </c>
      <c r="F131" s="434"/>
      <c r="G131" s="434"/>
      <c r="H131" s="434"/>
      <c r="I131" s="434"/>
      <c r="J131" s="434">
        <v>3</v>
      </c>
      <c r="K131" s="434">
        <v>5193</v>
      </c>
      <c r="L131" s="434"/>
      <c r="M131" s="434">
        <v>1731</v>
      </c>
      <c r="N131" s="434">
        <v>2</v>
      </c>
      <c r="O131" s="434">
        <v>3484</v>
      </c>
      <c r="P131" s="456"/>
      <c r="Q131" s="435">
        <v>1742</v>
      </c>
    </row>
    <row r="132" spans="1:17" ht="14.4" customHeight="1" x14ac:dyDescent="0.3">
      <c r="A132" s="430" t="s">
        <v>1650</v>
      </c>
      <c r="B132" s="431" t="s">
        <v>1494</v>
      </c>
      <c r="C132" s="431" t="s">
        <v>1495</v>
      </c>
      <c r="D132" s="431" t="s">
        <v>1596</v>
      </c>
      <c r="E132" s="431" t="s">
        <v>1597</v>
      </c>
      <c r="F132" s="434"/>
      <c r="G132" s="434"/>
      <c r="H132" s="434"/>
      <c r="I132" s="434"/>
      <c r="J132" s="434"/>
      <c r="K132" s="434"/>
      <c r="L132" s="434"/>
      <c r="M132" s="434"/>
      <c r="N132" s="434">
        <v>3</v>
      </c>
      <c r="O132" s="434">
        <v>744</v>
      </c>
      <c r="P132" s="456"/>
      <c r="Q132" s="435">
        <v>248</v>
      </c>
    </row>
    <row r="133" spans="1:17" ht="14.4" customHeight="1" x14ac:dyDescent="0.3">
      <c r="A133" s="430" t="s">
        <v>1650</v>
      </c>
      <c r="B133" s="431" t="s">
        <v>1494</v>
      </c>
      <c r="C133" s="431" t="s">
        <v>1495</v>
      </c>
      <c r="D133" s="431" t="s">
        <v>1604</v>
      </c>
      <c r="E133" s="431" t="s">
        <v>1605</v>
      </c>
      <c r="F133" s="434">
        <v>1</v>
      </c>
      <c r="G133" s="434">
        <v>27</v>
      </c>
      <c r="H133" s="434">
        <v>1</v>
      </c>
      <c r="I133" s="434">
        <v>27</v>
      </c>
      <c r="J133" s="434"/>
      <c r="K133" s="434"/>
      <c r="L133" s="434"/>
      <c r="M133" s="434"/>
      <c r="N133" s="434">
        <v>2</v>
      </c>
      <c r="O133" s="434">
        <v>54</v>
      </c>
      <c r="P133" s="456">
        <v>2</v>
      </c>
      <c r="Q133" s="435">
        <v>27</v>
      </c>
    </row>
    <row r="134" spans="1:17" ht="14.4" customHeight="1" x14ac:dyDescent="0.3">
      <c r="A134" s="430" t="s">
        <v>1650</v>
      </c>
      <c r="B134" s="431" t="s">
        <v>1494</v>
      </c>
      <c r="C134" s="431" t="s">
        <v>1495</v>
      </c>
      <c r="D134" s="431" t="s">
        <v>1606</v>
      </c>
      <c r="E134" s="431" t="s">
        <v>1607</v>
      </c>
      <c r="F134" s="434"/>
      <c r="G134" s="434"/>
      <c r="H134" s="434"/>
      <c r="I134" s="434"/>
      <c r="J134" s="434"/>
      <c r="K134" s="434"/>
      <c r="L134" s="434"/>
      <c r="M134" s="434"/>
      <c r="N134" s="434">
        <v>1</v>
      </c>
      <c r="O134" s="434">
        <v>41</v>
      </c>
      <c r="P134" s="456"/>
      <c r="Q134" s="435">
        <v>41</v>
      </c>
    </row>
    <row r="135" spans="1:17" ht="14.4" customHeight="1" x14ac:dyDescent="0.3">
      <c r="A135" s="430" t="s">
        <v>1653</v>
      </c>
      <c r="B135" s="431" t="s">
        <v>1494</v>
      </c>
      <c r="C135" s="431" t="s">
        <v>1495</v>
      </c>
      <c r="D135" s="431" t="s">
        <v>1496</v>
      </c>
      <c r="E135" s="431" t="s">
        <v>1497</v>
      </c>
      <c r="F135" s="434">
        <v>444</v>
      </c>
      <c r="G135" s="434">
        <v>70596</v>
      </c>
      <c r="H135" s="434">
        <v>1</v>
      </c>
      <c r="I135" s="434">
        <v>159</v>
      </c>
      <c r="J135" s="434">
        <v>513</v>
      </c>
      <c r="K135" s="434">
        <v>80346</v>
      </c>
      <c r="L135" s="434">
        <v>1.1381098079211287</v>
      </c>
      <c r="M135" s="434">
        <v>156.61988304093566</v>
      </c>
      <c r="N135" s="434">
        <v>557</v>
      </c>
      <c r="O135" s="434">
        <v>89677</v>
      </c>
      <c r="P135" s="456">
        <v>1.270284435378775</v>
      </c>
      <c r="Q135" s="435">
        <v>161</v>
      </c>
    </row>
    <row r="136" spans="1:17" ht="14.4" customHeight="1" x14ac:dyDescent="0.3">
      <c r="A136" s="430" t="s">
        <v>1653</v>
      </c>
      <c r="B136" s="431" t="s">
        <v>1494</v>
      </c>
      <c r="C136" s="431" t="s">
        <v>1495</v>
      </c>
      <c r="D136" s="431" t="s">
        <v>1514</v>
      </c>
      <c r="E136" s="431" t="s">
        <v>1515</v>
      </c>
      <c r="F136" s="434">
        <v>389</v>
      </c>
      <c r="G136" s="434">
        <v>15171</v>
      </c>
      <c r="H136" s="434">
        <v>1</v>
      </c>
      <c r="I136" s="434">
        <v>39</v>
      </c>
      <c r="J136" s="434">
        <v>601</v>
      </c>
      <c r="K136" s="434">
        <v>21716</v>
      </c>
      <c r="L136" s="434">
        <v>1.4314152000527323</v>
      </c>
      <c r="M136" s="434">
        <v>36.133111480865225</v>
      </c>
      <c r="N136" s="434">
        <v>297</v>
      </c>
      <c r="O136" s="434">
        <v>11880</v>
      </c>
      <c r="P136" s="456">
        <v>0.78307296816294247</v>
      </c>
      <c r="Q136" s="435">
        <v>40</v>
      </c>
    </row>
    <row r="137" spans="1:17" ht="14.4" customHeight="1" x14ac:dyDescent="0.3">
      <c r="A137" s="430" t="s">
        <v>1653</v>
      </c>
      <c r="B137" s="431" t="s">
        <v>1494</v>
      </c>
      <c r="C137" s="431" t="s">
        <v>1495</v>
      </c>
      <c r="D137" s="431" t="s">
        <v>1516</v>
      </c>
      <c r="E137" s="431" t="s">
        <v>1517</v>
      </c>
      <c r="F137" s="434">
        <v>35</v>
      </c>
      <c r="G137" s="434">
        <v>13370</v>
      </c>
      <c r="H137" s="434">
        <v>1</v>
      </c>
      <c r="I137" s="434">
        <v>382</v>
      </c>
      <c r="J137" s="434">
        <v>40</v>
      </c>
      <c r="K137" s="434">
        <v>15305</v>
      </c>
      <c r="L137" s="434">
        <v>1.1447270007479431</v>
      </c>
      <c r="M137" s="434">
        <v>382.625</v>
      </c>
      <c r="N137" s="434">
        <v>29</v>
      </c>
      <c r="O137" s="434">
        <v>11107</v>
      </c>
      <c r="P137" s="456">
        <v>0.83074046372475696</v>
      </c>
      <c r="Q137" s="435">
        <v>383</v>
      </c>
    </row>
    <row r="138" spans="1:17" ht="14.4" customHeight="1" x14ac:dyDescent="0.3">
      <c r="A138" s="430" t="s">
        <v>1653</v>
      </c>
      <c r="B138" s="431" t="s">
        <v>1494</v>
      </c>
      <c r="C138" s="431" t="s">
        <v>1495</v>
      </c>
      <c r="D138" s="431" t="s">
        <v>1518</v>
      </c>
      <c r="E138" s="431" t="s">
        <v>1519</v>
      </c>
      <c r="F138" s="434">
        <v>17</v>
      </c>
      <c r="G138" s="434">
        <v>629</v>
      </c>
      <c r="H138" s="434">
        <v>1</v>
      </c>
      <c r="I138" s="434">
        <v>37</v>
      </c>
      <c r="J138" s="434"/>
      <c r="K138" s="434"/>
      <c r="L138" s="434"/>
      <c r="M138" s="434"/>
      <c r="N138" s="434"/>
      <c r="O138" s="434"/>
      <c r="P138" s="456"/>
      <c r="Q138" s="435"/>
    </row>
    <row r="139" spans="1:17" ht="14.4" customHeight="1" x14ac:dyDescent="0.3">
      <c r="A139" s="430" t="s">
        <v>1653</v>
      </c>
      <c r="B139" s="431" t="s">
        <v>1494</v>
      </c>
      <c r="C139" s="431" t="s">
        <v>1495</v>
      </c>
      <c r="D139" s="431" t="s">
        <v>1522</v>
      </c>
      <c r="E139" s="431" t="s">
        <v>1523</v>
      </c>
      <c r="F139" s="434">
        <v>72</v>
      </c>
      <c r="G139" s="434">
        <v>31968</v>
      </c>
      <c r="H139" s="434">
        <v>1</v>
      </c>
      <c r="I139" s="434">
        <v>444</v>
      </c>
      <c r="J139" s="434">
        <v>99</v>
      </c>
      <c r="K139" s="434">
        <v>44028</v>
      </c>
      <c r="L139" s="434">
        <v>1.3772522522522523</v>
      </c>
      <c r="M139" s="434">
        <v>444.72727272727275</v>
      </c>
      <c r="N139" s="434">
        <v>60</v>
      </c>
      <c r="O139" s="434">
        <v>26700</v>
      </c>
      <c r="P139" s="456">
        <v>0.83521021021021025</v>
      </c>
      <c r="Q139" s="435">
        <v>445</v>
      </c>
    </row>
    <row r="140" spans="1:17" ht="14.4" customHeight="1" x14ac:dyDescent="0.3">
      <c r="A140" s="430" t="s">
        <v>1653</v>
      </c>
      <c r="B140" s="431" t="s">
        <v>1494</v>
      </c>
      <c r="C140" s="431" t="s">
        <v>1495</v>
      </c>
      <c r="D140" s="431" t="s">
        <v>1524</v>
      </c>
      <c r="E140" s="431" t="s">
        <v>1525</v>
      </c>
      <c r="F140" s="434">
        <v>25</v>
      </c>
      <c r="G140" s="434">
        <v>1025</v>
      </c>
      <c r="H140" s="434">
        <v>1</v>
      </c>
      <c r="I140" s="434">
        <v>41</v>
      </c>
      <c r="J140" s="434">
        <v>33</v>
      </c>
      <c r="K140" s="434">
        <v>1353</v>
      </c>
      <c r="L140" s="434">
        <v>1.32</v>
      </c>
      <c r="M140" s="434">
        <v>41</v>
      </c>
      <c r="N140" s="434">
        <v>20</v>
      </c>
      <c r="O140" s="434">
        <v>820</v>
      </c>
      <c r="P140" s="456">
        <v>0.8</v>
      </c>
      <c r="Q140" s="435">
        <v>41</v>
      </c>
    </row>
    <row r="141" spans="1:17" ht="14.4" customHeight="1" x14ac:dyDescent="0.3">
      <c r="A141" s="430" t="s">
        <v>1653</v>
      </c>
      <c r="B141" s="431" t="s">
        <v>1494</v>
      </c>
      <c r="C141" s="431" t="s">
        <v>1495</v>
      </c>
      <c r="D141" s="431" t="s">
        <v>1526</v>
      </c>
      <c r="E141" s="431" t="s">
        <v>1527</v>
      </c>
      <c r="F141" s="434">
        <v>1</v>
      </c>
      <c r="G141" s="434">
        <v>490</v>
      </c>
      <c r="H141" s="434">
        <v>1</v>
      </c>
      <c r="I141" s="434">
        <v>490</v>
      </c>
      <c r="J141" s="434">
        <v>1</v>
      </c>
      <c r="K141" s="434">
        <v>491</v>
      </c>
      <c r="L141" s="434">
        <v>1.0020408163265306</v>
      </c>
      <c r="M141" s="434">
        <v>491</v>
      </c>
      <c r="N141" s="434">
        <v>5</v>
      </c>
      <c r="O141" s="434">
        <v>2455</v>
      </c>
      <c r="P141" s="456">
        <v>5.0102040816326534</v>
      </c>
      <c r="Q141" s="435">
        <v>491</v>
      </c>
    </row>
    <row r="142" spans="1:17" ht="14.4" customHeight="1" x14ac:dyDescent="0.3">
      <c r="A142" s="430" t="s">
        <v>1653</v>
      </c>
      <c r="B142" s="431" t="s">
        <v>1494</v>
      </c>
      <c r="C142" s="431" t="s">
        <v>1495</v>
      </c>
      <c r="D142" s="431" t="s">
        <v>1528</v>
      </c>
      <c r="E142" s="431" t="s">
        <v>1529</v>
      </c>
      <c r="F142" s="434">
        <v>10</v>
      </c>
      <c r="G142" s="434">
        <v>310</v>
      </c>
      <c r="H142" s="434">
        <v>1</v>
      </c>
      <c r="I142" s="434">
        <v>31</v>
      </c>
      <c r="J142" s="434">
        <v>5</v>
      </c>
      <c r="K142" s="434">
        <v>155</v>
      </c>
      <c r="L142" s="434">
        <v>0.5</v>
      </c>
      <c r="M142" s="434">
        <v>31</v>
      </c>
      <c r="N142" s="434">
        <v>3</v>
      </c>
      <c r="O142" s="434">
        <v>93</v>
      </c>
      <c r="P142" s="456">
        <v>0.3</v>
      </c>
      <c r="Q142" s="435">
        <v>31</v>
      </c>
    </row>
    <row r="143" spans="1:17" ht="14.4" customHeight="1" x14ac:dyDescent="0.3">
      <c r="A143" s="430" t="s">
        <v>1653</v>
      </c>
      <c r="B143" s="431" t="s">
        <v>1494</v>
      </c>
      <c r="C143" s="431" t="s">
        <v>1495</v>
      </c>
      <c r="D143" s="431" t="s">
        <v>1538</v>
      </c>
      <c r="E143" s="431" t="s">
        <v>1539</v>
      </c>
      <c r="F143" s="434">
        <v>1</v>
      </c>
      <c r="G143" s="434">
        <v>129</v>
      </c>
      <c r="H143" s="434">
        <v>1</v>
      </c>
      <c r="I143" s="434">
        <v>129</v>
      </c>
      <c r="J143" s="434"/>
      <c r="K143" s="434"/>
      <c r="L143" s="434"/>
      <c r="M143" s="434"/>
      <c r="N143" s="434"/>
      <c r="O143" s="434"/>
      <c r="P143" s="456"/>
      <c r="Q143" s="435"/>
    </row>
    <row r="144" spans="1:17" ht="14.4" customHeight="1" x14ac:dyDescent="0.3">
      <c r="A144" s="430" t="s">
        <v>1653</v>
      </c>
      <c r="B144" s="431" t="s">
        <v>1494</v>
      </c>
      <c r="C144" s="431" t="s">
        <v>1495</v>
      </c>
      <c r="D144" s="431" t="s">
        <v>1544</v>
      </c>
      <c r="E144" s="431" t="s">
        <v>1545</v>
      </c>
      <c r="F144" s="434">
        <v>161</v>
      </c>
      <c r="G144" s="434">
        <v>2576</v>
      </c>
      <c r="H144" s="434">
        <v>1</v>
      </c>
      <c r="I144" s="434">
        <v>16</v>
      </c>
      <c r="J144" s="434">
        <v>209</v>
      </c>
      <c r="K144" s="434">
        <v>3344</v>
      </c>
      <c r="L144" s="434">
        <v>1.2981366459627328</v>
      </c>
      <c r="M144" s="434">
        <v>16</v>
      </c>
      <c r="N144" s="434">
        <v>143</v>
      </c>
      <c r="O144" s="434">
        <v>2288</v>
      </c>
      <c r="P144" s="456">
        <v>0.88819875776397517</v>
      </c>
      <c r="Q144" s="435">
        <v>16</v>
      </c>
    </row>
    <row r="145" spans="1:17" ht="14.4" customHeight="1" x14ac:dyDescent="0.3">
      <c r="A145" s="430" t="s">
        <v>1653</v>
      </c>
      <c r="B145" s="431" t="s">
        <v>1494</v>
      </c>
      <c r="C145" s="431" t="s">
        <v>1495</v>
      </c>
      <c r="D145" s="431" t="s">
        <v>1546</v>
      </c>
      <c r="E145" s="431" t="s">
        <v>1547</v>
      </c>
      <c r="F145" s="434"/>
      <c r="G145" s="434"/>
      <c r="H145" s="434"/>
      <c r="I145" s="434"/>
      <c r="J145" s="434">
        <v>2</v>
      </c>
      <c r="K145" s="434">
        <v>270</v>
      </c>
      <c r="L145" s="434"/>
      <c r="M145" s="434">
        <v>135</v>
      </c>
      <c r="N145" s="434"/>
      <c r="O145" s="434"/>
      <c r="P145" s="456"/>
      <c r="Q145" s="435"/>
    </row>
    <row r="146" spans="1:17" ht="14.4" customHeight="1" x14ac:dyDescent="0.3">
      <c r="A146" s="430" t="s">
        <v>1653</v>
      </c>
      <c r="B146" s="431" t="s">
        <v>1494</v>
      </c>
      <c r="C146" s="431" t="s">
        <v>1495</v>
      </c>
      <c r="D146" s="431" t="s">
        <v>1548</v>
      </c>
      <c r="E146" s="431" t="s">
        <v>1549</v>
      </c>
      <c r="F146" s="434"/>
      <c r="G146" s="434"/>
      <c r="H146" s="434"/>
      <c r="I146" s="434"/>
      <c r="J146" s="434">
        <v>1</v>
      </c>
      <c r="K146" s="434">
        <v>102</v>
      </c>
      <c r="L146" s="434"/>
      <c r="M146" s="434">
        <v>102</v>
      </c>
      <c r="N146" s="434">
        <v>3</v>
      </c>
      <c r="O146" s="434">
        <v>309</v>
      </c>
      <c r="P146" s="456"/>
      <c r="Q146" s="435">
        <v>103</v>
      </c>
    </row>
    <row r="147" spans="1:17" ht="14.4" customHeight="1" x14ac:dyDescent="0.3">
      <c r="A147" s="430" t="s">
        <v>1653</v>
      </c>
      <c r="B147" s="431" t="s">
        <v>1494</v>
      </c>
      <c r="C147" s="431" t="s">
        <v>1495</v>
      </c>
      <c r="D147" s="431" t="s">
        <v>1550</v>
      </c>
      <c r="E147" s="431" t="s">
        <v>1551</v>
      </c>
      <c r="F147" s="434">
        <v>1</v>
      </c>
      <c r="G147" s="434">
        <v>112</v>
      </c>
      <c r="H147" s="434">
        <v>1</v>
      </c>
      <c r="I147" s="434">
        <v>112</v>
      </c>
      <c r="J147" s="434"/>
      <c r="K147" s="434"/>
      <c r="L147" s="434"/>
      <c r="M147" s="434"/>
      <c r="N147" s="434"/>
      <c r="O147" s="434"/>
      <c r="P147" s="456"/>
      <c r="Q147" s="435"/>
    </row>
    <row r="148" spans="1:17" ht="14.4" customHeight="1" x14ac:dyDescent="0.3">
      <c r="A148" s="430" t="s">
        <v>1653</v>
      </c>
      <c r="B148" s="431" t="s">
        <v>1494</v>
      </c>
      <c r="C148" s="431" t="s">
        <v>1495</v>
      </c>
      <c r="D148" s="431" t="s">
        <v>1554</v>
      </c>
      <c r="E148" s="431" t="s">
        <v>1555</v>
      </c>
      <c r="F148" s="434">
        <v>136</v>
      </c>
      <c r="G148" s="434">
        <v>15368</v>
      </c>
      <c r="H148" s="434">
        <v>1</v>
      </c>
      <c r="I148" s="434">
        <v>113</v>
      </c>
      <c r="J148" s="434">
        <v>194</v>
      </c>
      <c r="K148" s="434">
        <v>21720</v>
      </c>
      <c r="L148" s="434">
        <v>1.4133263925039041</v>
      </c>
      <c r="M148" s="434">
        <v>111.95876288659794</v>
      </c>
      <c r="N148" s="434">
        <v>172</v>
      </c>
      <c r="O148" s="434">
        <v>19952</v>
      </c>
      <c r="P148" s="456">
        <v>1.2982821447162936</v>
      </c>
      <c r="Q148" s="435">
        <v>116</v>
      </c>
    </row>
    <row r="149" spans="1:17" ht="14.4" customHeight="1" x14ac:dyDescent="0.3">
      <c r="A149" s="430" t="s">
        <v>1653</v>
      </c>
      <c r="B149" s="431" t="s">
        <v>1494</v>
      </c>
      <c r="C149" s="431" t="s">
        <v>1495</v>
      </c>
      <c r="D149" s="431" t="s">
        <v>1556</v>
      </c>
      <c r="E149" s="431" t="s">
        <v>1557</v>
      </c>
      <c r="F149" s="434">
        <v>21</v>
      </c>
      <c r="G149" s="434">
        <v>1764</v>
      </c>
      <c r="H149" s="434">
        <v>1</v>
      </c>
      <c r="I149" s="434">
        <v>84</v>
      </c>
      <c r="J149" s="434">
        <v>19</v>
      </c>
      <c r="K149" s="434">
        <v>1609</v>
      </c>
      <c r="L149" s="434">
        <v>0.91213151927437641</v>
      </c>
      <c r="M149" s="434">
        <v>84.684210526315795</v>
      </c>
      <c r="N149" s="434">
        <v>21</v>
      </c>
      <c r="O149" s="434">
        <v>1785</v>
      </c>
      <c r="P149" s="456">
        <v>1.0119047619047619</v>
      </c>
      <c r="Q149" s="435">
        <v>85</v>
      </c>
    </row>
    <row r="150" spans="1:17" ht="14.4" customHeight="1" x14ac:dyDescent="0.3">
      <c r="A150" s="430" t="s">
        <v>1653</v>
      </c>
      <c r="B150" s="431" t="s">
        <v>1494</v>
      </c>
      <c r="C150" s="431" t="s">
        <v>1495</v>
      </c>
      <c r="D150" s="431" t="s">
        <v>1560</v>
      </c>
      <c r="E150" s="431" t="s">
        <v>1561</v>
      </c>
      <c r="F150" s="434">
        <v>22</v>
      </c>
      <c r="G150" s="434">
        <v>462</v>
      </c>
      <c r="H150" s="434">
        <v>1</v>
      </c>
      <c r="I150" s="434">
        <v>21</v>
      </c>
      <c r="J150" s="434">
        <v>42</v>
      </c>
      <c r="K150" s="434">
        <v>882</v>
      </c>
      <c r="L150" s="434">
        <v>1.9090909090909092</v>
      </c>
      <c r="M150" s="434">
        <v>21</v>
      </c>
      <c r="N150" s="434">
        <v>17</v>
      </c>
      <c r="O150" s="434">
        <v>357</v>
      </c>
      <c r="P150" s="456">
        <v>0.77272727272727271</v>
      </c>
      <c r="Q150" s="435">
        <v>21</v>
      </c>
    </row>
    <row r="151" spans="1:17" ht="14.4" customHeight="1" x14ac:dyDescent="0.3">
      <c r="A151" s="430" t="s">
        <v>1653</v>
      </c>
      <c r="B151" s="431" t="s">
        <v>1494</v>
      </c>
      <c r="C151" s="431" t="s">
        <v>1495</v>
      </c>
      <c r="D151" s="431" t="s">
        <v>1562</v>
      </c>
      <c r="E151" s="431" t="s">
        <v>1563</v>
      </c>
      <c r="F151" s="434">
        <v>96</v>
      </c>
      <c r="G151" s="434">
        <v>46656</v>
      </c>
      <c r="H151" s="434">
        <v>1</v>
      </c>
      <c r="I151" s="434">
        <v>486</v>
      </c>
      <c r="J151" s="434">
        <v>144</v>
      </c>
      <c r="K151" s="434">
        <v>70092</v>
      </c>
      <c r="L151" s="434">
        <v>1.5023148148148149</v>
      </c>
      <c r="M151" s="434">
        <v>486.75</v>
      </c>
      <c r="N151" s="434">
        <v>82</v>
      </c>
      <c r="O151" s="434">
        <v>39934</v>
      </c>
      <c r="P151" s="456">
        <v>0.85592421124828533</v>
      </c>
      <c r="Q151" s="435">
        <v>487</v>
      </c>
    </row>
    <row r="152" spans="1:17" ht="14.4" customHeight="1" x14ac:dyDescent="0.3">
      <c r="A152" s="430" t="s">
        <v>1653</v>
      </c>
      <c r="B152" s="431" t="s">
        <v>1494</v>
      </c>
      <c r="C152" s="431" t="s">
        <v>1495</v>
      </c>
      <c r="D152" s="431" t="s">
        <v>1570</v>
      </c>
      <c r="E152" s="431" t="s">
        <v>1571</v>
      </c>
      <c r="F152" s="434">
        <v>35</v>
      </c>
      <c r="G152" s="434">
        <v>1400</v>
      </c>
      <c r="H152" s="434">
        <v>1</v>
      </c>
      <c r="I152" s="434">
        <v>40</v>
      </c>
      <c r="J152" s="434">
        <v>57</v>
      </c>
      <c r="K152" s="434">
        <v>2157</v>
      </c>
      <c r="L152" s="434">
        <v>1.5407142857142857</v>
      </c>
      <c r="M152" s="434">
        <v>37.842105263157897</v>
      </c>
      <c r="N152" s="434">
        <v>23</v>
      </c>
      <c r="O152" s="434">
        <v>943</v>
      </c>
      <c r="P152" s="456">
        <v>0.6735714285714286</v>
      </c>
      <c r="Q152" s="435">
        <v>41</v>
      </c>
    </row>
    <row r="153" spans="1:17" ht="14.4" customHeight="1" x14ac:dyDescent="0.3">
      <c r="A153" s="430" t="s">
        <v>1653</v>
      </c>
      <c r="B153" s="431" t="s">
        <v>1494</v>
      </c>
      <c r="C153" s="431" t="s">
        <v>1495</v>
      </c>
      <c r="D153" s="431" t="s">
        <v>1578</v>
      </c>
      <c r="E153" s="431" t="s">
        <v>1579</v>
      </c>
      <c r="F153" s="434"/>
      <c r="G153" s="434"/>
      <c r="H153" s="434"/>
      <c r="I153" s="434"/>
      <c r="J153" s="434">
        <v>1</v>
      </c>
      <c r="K153" s="434">
        <v>215</v>
      </c>
      <c r="L153" s="434"/>
      <c r="M153" s="434">
        <v>215</v>
      </c>
      <c r="N153" s="434"/>
      <c r="O153" s="434"/>
      <c r="P153" s="456"/>
      <c r="Q153" s="435"/>
    </row>
    <row r="154" spans="1:17" ht="14.4" customHeight="1" x14ac:dyDescent="0.3">
      <c r="A154" s="430" t="s">
        <v>1653</v>
      </c>
      <c r="B154" s="431" t="s">
        <v>1494</v>
      </c>
      <c r="C154" s="431" t="s">
        <v>1495</v>
      </c>
      <c r="D154" s="431" t="s">
        <v>1582</v>
      </c>
      <c r="E154" s="431" t="s">
        <v>1583</v>
      </c>
      <c r="F154" s="434"/>
      <c r="G154" s="434"/>
      <c r="H154" s="434"/>
      <c r="I154" s="434"/>
      <c r="J154" s="434">
        <v>1</v>
      </c>
      <c r="K154" s="434">
        <v>2059</v>
      </c>
      <c r="L154" s="434"/>
      <c r="M154" s="434">
        <v>2059</v>
      </c>
      <c r="N154" s="434"/>
      <c r="O154" s="434"/>
      <c r="P154" s="456"/>
      <c r="Q154" s="435"/>
    </row>
    <row r="155" spans="1:17" ht="14.4" customHeight="1" x14ac:dyDescent="0.3">
      <c r="A155" s="430" t="s">
        <v>1653</v>
      </c>
      <c r="B155" s="431" t="s">
        <v>1494</v>
      </c>
      <c r="C155" s="431" t="s">
        <v>1495</v>
      </c>
      <c r="D155" s="431" t="s">
        <v>1584</v>
      </c>
      <c r="E155" s="431" t="s">
        <v>1585</v>
      </c>
      <c r="F155" s="434"/>
      <c r="G155" s="434"/>
      <c r="H155" s="434"/>
      <c r="I155" s="434"/>
      <c r="J155" s="434">
        <v>2</v>
      </c>
      <c r="K155" s="434">
        <v>1214</v>
      </c>
      <c r="L155" s="434"/>
      <c r="M155" s="434">
        <v>607</v>
      </c>
      <c r="N155" s="434"/>
      <c r="O155" s="434"/>
      <c r="P155" s="456"/>
      <c r="Q155" s="435"/>
    </row>
    <row r="156" spans="1:17" ht="14.4" customHeight="1" x14ac:dyDescent="0.3">
      <c r="A156" s="430" t="s">
        <v>1653</v>
      </c>
      <c r="B156" s="431" t="s">
        <v>1494</v>
      </c>
      <c r="C156" s="431" t="s">
        <v>1495</v>
      </c>
      <c r="D156" s="431" t="s">
        <v>1586</v>
      </c>
      <c r="E156" s="431" t="s">
        <v>1587</v>
      </c>
      <c r="F156" s="434"/>
      <c r="G156" s="434"/>
      <c r="H156" s="434"/>
      <c r="I156" s="434"/>
      <c r="J156" s="434">
        <v>1</v>
      </c>
      <c r="K156" s="434">
        <v>962</v>
      </c>
      <c r="L156" s="434"/>
      <c r="M156" s="434">
        <v>962</v>
      </c>
      <c r="N156" s="434"/>
      <c r="O156" s="434"/>
      <c r="P156" s="456"/>
      <c r="Q156" s="435"/>
    </row>
    <row r="157" spans="1:17" ht="14.4" customHeight="1" x14ac:dyDescent="0.3">
      <c r="A157" s="430" t="s">
        <v>1653</v>
      </c>
      <c r="B157" s="431" t="s">
        <v>1494</v>
      </c>
      <c r="C157" s="431" t="s">
        <v>1495</v>
      </c>
      <c r="D157" s="431" t="s">
        <v>1604</v>
      </c>
      <c r="E157" s="431" t="s">
        <v>1605</v>
      </c>
      <c r="F157" s="434"/>
      <c r="G157" s="434"/>
      <c r="H157" s="434"/>
      <c r="I157" s="434"/>
      <c r="J157" s="434"/>
      <c r="K157" s="434"/>
      <c r="L157" s="434"/>
      <c r="M157" s="434"/>
      <c r="N157" s="434">
        <v>3</v>
      </c>
      <c r="O157" s="434">
        <v>81</v>
      </c>
      <c r="P157" s="456"/>
      <c r="Q157" s="435">
        <v>27</v>
      </c>
    </row>
    <row r="158" spans="1:17" ht="14.4" customHeight="1" x14ac:dyDescent="0.3">
      <c r="A158" s="430" t="s">
        <v>1653</v>
      </c>
      <c r="B158" s="431" t="s">
        <v>1494</v>
      </c>
      <c r="C158" s="431" t="s">
        <v>1495</v>
      </c>
      <c r="D158" s="431" t="s">
        <v>1606</v>
      </c>
      <c r="E158" s="431" t="s">
        <v>1607</v>
      </c>
      <c r="F158" s="434">
        <v>1</v>
      </c>
      <c r="G158" s="434">
        <v>40</v>
      </c>
      <c r="H158" s="434">
        <v>1</v>
      </c>
      <c r="I158" s="434">
        <v>40</v>
      </c>
      <c r="J158" s="434"/>
      <c r="K158" s="434"/>
      <c r="L158" s="434"/>
      <c r="M158" s="434"/>
      <c r="N158" s="434"/>
      <c r="O158" s="434"/>
      <c r="P158" s="456"/>
      <c r="Q158" s="435"/>
    </row>
    <row r="159" spans="1:17" ht="14.4" customHeight="1" x14ac:dyDescent="0.3">
      <c r="A159" s="430" t="s">
        <v>1653</v>
      </c>
      <c r="B159" s="431" t="s">
        <v>1494</v>
      </c>
      <c r="C159" s="431" t="s">
        <v>1495</v>
      </c>
      <c r="D159" s="431" t="s">
        <v>1610</v>
      </c>
      <c r="E159" s="431" t="s">
        <v>1611</v>
      </c>
      <c r="F159" s="434">
        <v>4</v>
      </c>
      <c r="G159" s="434">
        <v>112</v>
      </c>
      <c r="H159" s="434">
        <v>1</v>
      </c>
      <c r="I159" s="434">
        <v>28</v>
      </c>
      <c r="J159" s="434"/>
      <c r="K159" s="434"/>
      <c r="L159" s="434"/>
      <c r="M159" s="434"/>
      <c r="N159" s="434"/>
      <c r="O159" s="434"/>
      <c r="P159" s="456"/>
      <c r="Q159" s="435"/>
    </row>
    <row r="160" spans="1:17" ht="14.4" customHeight="1" x14ac:dyDescent="0.3">
      <c r="A160" s="430" t="s">
        <v>1653</v>
      </c>
      <c r="B160" s="431" t="s">
        <v>1494</v>
      </c>
      <c r="C160" s="431" t="s">
        <v>1495</v>
      </c>
      <c r="D160" s="431" t="s">
        <v>1616</v>
      </c>
      <c r="E160" s="431" t="s">
        <v>1617</v>
      </c>
      <c r="F160" s="434">
        <v>1</v>
      </c>
      <c r="G160" s="434">
        <v>297</v>
      </c>
      <c r="H160" s="434">
        <v>1</v>
      </c>
      <c r="I160" s="434">
        <v>297</v>
      </c>
      <c r="J160" s="434"/>
      <c r="K160" s="434"/>
      <c r="L160" s="434"/>
      <c r="M160" s="434"/>
      <c r="N160" s="434"/>
      <c r="O160" s="434"/>
      <c r="P160" s="456"/>
      <c r="Q160" s="435"/>
    </row>
    <row r="161" spans="1:17" ht="14.4" customHeight="1" x14ac:dyDescent="0.3">
      <c r="A161" s="430" t="s">
        <v>1654</v>
      </c>
      <c r="B161" s="431" t="s">
        <v>1494</v>
      </c>
      <c r="C161" s="431" t="s">
        <v>1495</v>
      </c>
      <c r="D161" s="431" t="s">
        <v>1496</v>
      </c>
      <c r="E161" s="431" t="s">
        <v>1497</v>
      </c>
      <c r="F161" s="434">
        <v>1678</v>
      </c>
      <c r="G161" s="434">
        <v>266802</v>
      </c>
      <c r="H161" s="434">
        <v>1</v>
      </c>
      <c r="I161" s="434">
        <v>159</v>
      </c>
      <c r="J161" s="434">
        <v>1870</v>
      </c>
      <c r="K161" s="434">
        <v>296199</v>
      </c>
      <c r="L161" s="434">
        <v>1.1101828322126521</v>
      </c>
      <c r="M161" s="434">
        <v>158.39518716577541</v>
      </c>
      <c r="N161" s="434">
        <v>1839</v>
      </c>
      <c r="O161" s="434">
        <v>296079</v>
      </c>
      <c r="P161" s="456">
        <v>1.1097330604718105</v>
      </c>
      <c r="Q161" s="435">
        <v>161</v>
      </c>
    </row>
    <row r="162" spans="1:17" ht="14.4" customHeight="1" x14ac:dyDescent="0.3">
      <c r="A162" s="430" t="s">
        <v>1654</v>
      </c>
      <c r="B162" s="431" t="s">
        <v>1494</v>
      </c>
      <c r="C162" s="431" t="s">
        <v>1495</v>
      </c>
      <c r="D162" s="431" t="s">
        <v>1510</v>
      </c>
      <c r="E162" s="431" t="s">
        <v>1511</v>
      </c>
      <c r="F162" s="434">
        <v>3</v>
      </c>
      <c r="G162" s="434">
        <v>3495</v>
      </c>
      <c r="H162" s="434">
        <v>1</v>
      </c>
      <c r="I162" s="434">
        <v>1165</v>
      </c>
      <c r="J162" s="434">
        <v>2</v>
      </c>
      <c r="K162" s="434">
        <v>2333</v>
      </c>
      <c r="L162" s="434">
        <v>0.66752503576537914</v>
      </c>
      <c r="M162" s="434">
        <v>1166.5</v>
      </c>
      <c r="N162" s="434">
        <v>1</v>
      </c>
      <c r="O162" s="434">
        <v>1169</v>
      </c>
      <c r="P162" s="456">
        <v>0.33447782546494992</v>
      </c>
      <c r="Q162" s="435">
        <v>1169</v>
      </c>
    </row>
    <row r="163" spans="1:17" ht="14.4" customHeight="1" x14ac:dyDescent="0.3">
      <c r="A163" s="430" t="s">
        <v>1654</v>
      </c>
      <c r="B163" s="431" t="s">
        <v>1494</v>
      </c>
      <c r="C163" s="431" t="s">
        <v>1495</v>
      </c>
      <c r="D163" s="431" t="s">
        <v>1514</v>
      </c>
      <c r="E163" s="431" t="s">
        <v>1515</v>
      </c>
      <c r="F163" s="434">
        <v>160</v>
      </c>
      <c r="G163" s="434">
        <v>6240</v>
      </c>
      <c r="H163" s="434">
        <v>1</v>
      </c>
      <c r="I163" s="434">
        <v>39</v>
      </c>
      <c r="J163" s="434">
        <v>145</v>
      </c>
      <c r="K163" s="434">
        <v>5767</v>
      </c>
      <c r="L163" s="434">
        <v>0.924198717948718</v>
      </c>
      <c r="M163" s="434">
        <v>39.772413793103446</v>
      </c>
      <c r="N163" s="434">
        <v>109</v>
      </c>
      <c r="O163" s="434">
        <v>4360</v>
      </c>
      <c r="P163" s="456">
        <v>0.69871794871794868</v>
      </c>
      <c r="Q163" s="435">
        <v>40</v>
      </c>
    </row>
    <row r="164" spans="1:17" ht="14.4" customHeight="1" x14ac:dyDescent="0.3">
      <c r="A164" s="430" t="s">
        <v>1654</v>
      </c>
      <c r="B164" s="431" t="s">
        <v>1494</v>
      </c>
      <c r="C164" s="431" t="s">
        <v>1495</v>
      </c>
      <c r="D164" s="431" t="s">
        <v>1516</v>
      </c>
      <c r="E164" s="431" t="s">
        <v>1517</v>
      </c>
      <c r="F164" s="434">
        <v>11</v>
      </c>
      <c r="G164" s="434">
        <v>4202</v>
      </c>
      <c r="H164" s="434">
        <v>1</v>
      </c>
      <c r="I164" s="434">
        <v>382</v>
      </c>
      <c r="J164" s="434">
        <v>1</v>
      </c>
      <c r="K164" s="434">
        <v>383</v>
      </c>
      <c r="L164" s="434">
        <v>9.1147072822465494E-2</v>
      </c>
      <c r="M164" s="434">
        <v>383</v>
      </c>
      <c r="N164" s="434">
        <v>7</v>
      </c>
      <c r="O164" s="434">
        <v>2681</v>
      </c>
      <c r="P164" s="456">
        <v>0.63802950975725847</v>
      </c>
      <c r="Q164" s="435">
        <v>383</v>
      </c>
    </row>
    <row r="165" spans="1:17" ht="14.4" customHeight="1" x14ac:dyDescent="0.3">
      <c r="A165" s="430" t="s">
        <v>1654</v>
      </c>
      <c r="B165" s="431" t="s">
        <v>1494</v>
      </c>
      <c r="C165" s="431" t="s">
        <v>1495</v>
      </c>
      <c r="D165" s="431" t="s">
        <v>1518</v>
      </c>
      <c r="E165" s="431" t="s">
        <v>1519</v>
      </c>
      <c r="F165" s="434">
        <v>12</v>
      </c>
      <c r="G165" s="434">
        <v>444</v>
      </c>
      <c r="H165" s="434">
        <v>1</v>
      </c>
      <c r="I165" s="434">
        <v>37</v>
      </c>
      <c r="J165" s="434">
        <v>17</v>
      </c>
      <c r="K165" s="434">
        <v>629</v>
      </c>
      <c r="L165" s="434">
        <v>1.4166666666666667</v>
      </c>
      <c r="M165" s="434">
        <v>37</v>
      </c>
      <c r="N165" s="434"/>
      <c r="O165" s="434"/>
      <c r="P165" s="456"/>
      <c r="Q165" s="435"/>
    </row>
    <row r="166" spans="1:17" ht="14.4" customHeight="1" x14ac:dyDescent="0.3">
      <c r="A166" s="430" t="s">
        <v>1654</v>
      </c>
      <c r="B166" s="431" t="s">
        <v>1494</v>
      </c>
      <c r="C166" s="431" t="s">
        <v>1495</v>
      </c>
      <c r="D166" s="431" t="s">
        <v>1522</v>
      </c>
      <c r="E166" s="431" t="s">
        <v>1523</v>
      </c>
      <c r="F166" s="434">
        <v>3</v>
      </c>
      <c r="G166" s="434">
        <v>1332</v>
      </c>
      <c r="H166" s="434">
        <v>1</v>
      </c>
      <c r="I166" s="434">
        <v>444</v>
      </c>
      <c r="J166" s="434">
        <v>3</v>
      </c>
      <c r="K166" s="434">
        <v>1332</v>
      </c>
      <c r="L166" s="434">
        <v>1</v>
      </c>
      <c r="M166" s="434">
        <v>444</v>
      </c>
      <c r="N166" s="434">
        <v>3</v>
      </c>
      <c r="O166" s="434">
        <v>1335</v>
      </c>
      <c r="P166" s="456">
        <v>1.0022522522522523</v>
      </c>
      <c r="Q166" s="435">
        <v>445</v>
      </c>
    </row>
    <row r="167" spans="1:17" ht="14.4" customHeight="1" x14ac:dyDescent="0.3">
      <c r="A167" s="430" t="s">
        <v>1654</v>
      </c>
      <c r="B167" s="431" t="s">
        <v>1494</v>
      </c>
      <c r="C167" s="431" t="s">
        <v>1495</v>
      </c>
      <c r="D167" s="431" t="s">
        <v>1524</v>
      </c>
      <c r="E167" s="431" t="s">
        <v>1525</v>
      </c>
      <c r="F167" s="434">
        <v>126</v>
      </c>
      <c r="G167" s="434">
        <v>5166</v>
      </c>
      <c r="H167" s="434">
        <v>1</v>
      </c>
      <c r="I167" s="434">
        <v>41</v>
      </c>
      <c r="J167" s="434">
        <v>122</v>
      </c>
      <c r="K167" s="434">
        <v>5002</v>
      </c>
      <c r="L167" s="434">
        <v>0.96825396825396826</v>
      </c>
      <c r="M167" s="434">
        <v>41</v>
      </c>
      <c r="N167" s="434">
        <v>111</v>
      </c>
      <c r="O167" s="434">
        <v>4551</v>
      </c>
      <c r="P167" s="456">
        <v>0.88095238095238093</v>
      </c>
      <c r="Q167" s="435">
        <v>41</v>
      </c>
    </row>
    <row r="168" spans="1:17" ht="14.4" customHeight="1" x14ac:dyDescent="0.3">
      <c r="A168" s="430" t="s">
        <v>1654</v>
      </c>
      <c r="B168" s="431" t="s">
        <v>1494</v>
      </c>
      <c r="C168" s="431" t="s">
        <v>1495</v>
      </c>
      <c r="D168" s="431" t="s">
        <v>1526</v>
      </c>
      <c r="E168" s="431" t="s">
        <v>1527</v>
      </c>
      <c r="F168" s="434">
        <v>4</v>
      </c>
      <c r="G168" s="434">
        <v>1960</v>
      </c>
      <c r="H168" s="434">
        <v>1</v>
      </c>
      <c r="I168" s="434">
        <v>490</v>
      </c>
      <c r="J168" s="434">
        <v>1</v>
      </c>
      <c r="K168" s="434">
        <v>490</v>
      </c>
      <c r="L168" s="434">
        <v>0.25</v>
      </c>
      <c r="M168" s="434">
        <v>490</v>
      </c>
      <c r="N168" s="434">
        <v>8</v>
      </c>
      <c r="O168" s="434">
        <v>3928</v>
      </c>
      <c r="P168" s="456">
        <v>2.0040816326530613</v>
      </c>
      <c r="Q168" s="435">
        <v>491</v>
      </c>
    </row>
    <row r="169" spans="1:17" ht="14.4" customHeight="1" x14ac:dyDescent="0.3">
      <c r="A169" s="430" t="s">
        <v>1654</v>
      </c>
      <c r="B169" s="431" t="s">
        <v>1494</v>
      </c>
      <c r="C169" s="431" t="s">
        <v>1495</v>
      </c>
      <c r="D169" s="431" t="s">
        <v>1528</v>
      </c>
      <c r="E169" s="431" t="s">
        <v>1529</v>
      </c>
      <c r="F169" s="434">
        <v>83</v>
      </c>
      <c r="G169" s="434">
        <v>2573</v>
      </c>
      <c r="H169" s="434">
        <v>1</v>
      </c>
      <c r="I169" s="434">
        <v>31</v>
      </c>
      <c r="J169" s="434">
        <v>53</v>
      </c>
      <c r="K169" s="434">
        <v>1643</v>
      </c>
      <c r="L169" s="434">
        <v>0.63855421686746983</v>
      </c>
      <c r="M169" s="434">
        <v>31</v>
      </c>
      <c r="N169" s="434">
        <v>46</v>
      </c>
      <c r="O169" s="434">
        <v>1426</v>
      </c>
      <c r="P169" s="456">
        <v>0.55421686746987953</v>
      </c>
      <c r="Q169" s="435">
        <v>31</v>
      </c>
    </row>
    <row r="170" spans="1:17" ht="14.4" customHeight="1" x14ac:dyDescent="0.3">
      <c r="A170" s="430" t="s">
        <v>1654</v>
      </c>
      <c r="B170" s="431" t="s">
        <v>1494</v>
      </c>
      <c r="C170" s="431" t="s">
        <v>1495</v>
      </c>
      <c r="D170" s="431" t="s">
        <v>1532</v>
      </c>
      <c r="E170" s="431" t="s">
        <v>1533</v>
      </c>
      <c r="F170" s="434">
        <v>3</v>
      </c>
      <c r="G170" s="434">
        <v>615</v>
      </c>
      <c r="H170" s="434">
        <v>1</v>
      </c>
      <c r="I170" s="434">
        <v>205</v>
      </c>
      <c r="J170" s="434">
        <v>4</v>
      </c>
      <c r="K170" s="434">
        <v>823</v>
      </c>
      <c r="L170" s="434">
        <v>1.3382113821138211</v>
      </c>
      <c r="M170" s="434">
        <v>205.75</v>
      </c>
      <c r="N170" s="434">
        <v>5</v>
      </c>
      <c r="O170" s="434">
        <v>1035</v>
      </c>
      <c r="P170" s="456">
        <v>1.6829268292682926</v>
      </c>
      <c r="Q170" s="435">
        <v>207</v>
      </c>
    </row>
    <row r="171" spans="1:17" ht="14.4" customHeight="1" x14ac:dyDescent="0.3">
      <c r="A171" s="430" t="s">
        <v>1654</v>
      </c>
      <c r="B171" s="431" t="s">
        <v>1494</v>
      </c>
      <c r="C171" s="431" t="s">
        <v>1495</v>
      </c>
      <c r="D171" s="431" t="s">
        <v>1534</v>
      </c>
      <c r="E171" s="431" t="s">
        <v>1535</v>
      </c>
      <c r="F171" s="434">
        <v>3</v>
      </c>
      <c r="G171" s="434">
        <v>1131</v>
      </c>
      <c r="H171" s="434">
        <v>1</v>
      </c>
      <c r="I171" s="434">
        <v>377</v>
      </c>
      <c r="J171" s="434">
        <v>4</v>
      </c>
      <c r="K171" s="434">
        <v>1514</v>
      </c>
      <c r="L171" s="434">
        <v>1.3386383731211318</v>
      </c>
      <c r="M171" s="434">
        <v>378.5</v>
      </c>
      <c r="N171" s="434">
        <v>5</v>
      </c>
      <c r="O171" s="434">
        <v>1900</v>
      </c>
      <c r="P171" s="456">
        <v>1.6799292661361627</v>
      </c>
      <c r="Q171" s="435">
        <v>380</v>
      </c>
    </row>
    <row r="172" spans="1:17" ht="14.4" customHeight="1" x14ac:dyDescent="0.3">
      <c r="A172" s="430" t="s">
        <v>1654</v>
      </c>
      <c r="B172" s="431" t="s">
        <v>1494</v>
      </c>
      <c r="C172" s="431" t="s">
        <v>1495</v>
      </c>
      <c r="D172" s="431" t="s">
        <v>1538</v>
      </c>
      <c r="E172" s="431" t="s">
        <v>1539</v>
      </c>
      <c r="F172" s="434"/>
      <c r="G172" s="434"/>
      <c r="H172" s="434"/>
      <c r="I172" s="434"/>
      <c r="J172" s="434">
        <v>2</v>
      </c>
      <c r="K172" s="434">
        <v>260</v>
      </c>
      <c r="L172" s="434"/>
      <c r="M172" s="434">
        <v>130</v>
      </c>
      <c r="N172" s="434"/>
      <c r="O172" s="434"/>
      <c r="P172" s="456"/>
      <c r="Q172" s="435"/>
    </row>
    <row r="173" spans="1:17" ht="14.4" customHeight="1" x14ac:dyDescent="0.3">
      <c r="A173" s="430" t="s">
        <v>1654</v>
      </c>
      <c r="B173" s="431" t="s">
        <v>1494</v>
      </c>
      <c r="C173" s="431" t="s">
        <v>1495</v>
      </c>
      <c r="D173" s="431" t="s">
        <v>1544</v>
      </c>
      <c r="E173" s="431" t="s">
        <v>1545</v>
      </c>
      <c r="F173" s="434">
        <v>410</v>
      </c>
      <c r="G173" s="434">
        <v>6560</v>
      </c>
      <c r="H173" s="434">
        <v>1</v>
      </c>
      <c r="I173" s="434">
        <v>16</v>
      </c>
      <c r="J173" s="434">
        <v>374</v>
      </c>
      <c r="K173" s="434">
        <v>5952</v>
      </c>
      <c r="L173" s="434">
        <v>0.90731707317073174</v>
      </c>
      <c r="M173" s="434">
        <v>15.914438502673796</v>
      </c>
      <c r="N173" s="434">
        <v>351</v>
      </c>
      <c r="O173" s="434">
        <v>5616</v>
      </c>
      <c r="P173" s="456">
        <v>0.85609756097560974</v>
      </c>
      <c r="Q173" s="435">
        <v>16</v>
      </c>
    </row>
    <row r="174" spans="1:17" ht="14.4" customHeight="1" x14ac:dyDescent="0.3">
      <c r="A174" s="430" t="s">
        <v>1654</v>
      </c>
      <c r="B174" s="431" t="s">
        <v>1494</v>
      </c>
      <c r="C174" s="431" t="s">
        <v>1495</v>
      </c>
      <c r="D174" s="431" t="s">
        <v>1546</v>
      </c>
      <c r="E174" s="431" t="s">
        <v>1547</v>
      </c>
      <c r="F174" s="434">
        <v>1</v>
      </c>
      <c r="G174" s="434">
        <v>133</v>
      </c>
      <c r="H174" s="434">
        <v>1</v>
      </c>
      <c r="I174" s="434">
        <v>133</v>
      </c>
      <c r="J174" s="434">
        <v>6</v>
      </c>
      <c r="K174" s="434">
        <v>810</v>
      </c>
      <c r="L174" s="434">
        <v>6.0902255639097742</v>
      </c>
      <c r="M174" s="434">
        <v>135</v>
      </c>
      <c r="N174" s="434"/>
      <c r="O174" s="434"/>
      <c r="P174" s="456"/>
      <c r="Q174" s="435"/>
    </row>
    <row r="175" spans="1:17" ht="14.4" customHeight="1" x14ac:dyDescent="0.3">
      <c r="A175" s="430" t="s">
        <v>1654</v>
      </c>
      <c r="B175" s="431" t="s">
        <v>1494</v>
      </c>
      <c r="C175" s="431" t="s">
        <v>1495</v>
      </c>
      <c r="D175" s="431" t="s">
        <v>1548</v>
      </c>
      <c r="E175" s="431" t="s">
        <v>1549</v>
      </c>
      <c r="F175" s="434">
        <v>37</v>
      </c>
      <c r="G175" s="434">
        <v>3774</v>
      </c>
      <c r="H175" s="434">
        <v>1</v>
      </c>
      <c r="I175" s="434">
        <v>102</v>
      </c>
      <c r="J175" s="434">
        <v>34</v>
      </c>
      <c r="K175" s="434">
        <v>3489</v>
      </c>
      <c r="L175" s="434">
        <v>0.92448330683624802</v>
      </c>
      <c r="M175" s="434">
        <v>102.61764705882354</v>
      </c>
      <c r="N175" s="434">
        <v>30</v>
      </c>
      <c r="O175" s="434">
        <v>3090</v>
      </c>
      <c r="P175" s="456">
        <v>0.81875993640699518</v>
      </c>
      <c r="Q175" s="435">
        <v>103</v>
      </c>
    </row>
    <row r="176" spans="1:17" ht="14.4" customHeight="1" x14ac:dyDescent="0.3">
      <c r="A176" s="430" t="s">
        <v>1654</v>
      </c>
      <c r="B176" s="431" t="s">
        <v>1494</v>
      </c>
      <c r="C176" s="431" t="s">
        <v>1495</v>
      </c>
      <c r="D176" s="431" t="s">
        <v>1554</v>
      </c>
      <c r="E176" s="431" t="s">
        <v>1555</v>
      </c>
      <c r="F176" s="434">
        <v>680</v>
      </c>
      <c r="G176" s="434">
        <v>76840</v>
      </c>
      <c r="H176" s="434">
        <v>1</v>
      </c>
      <c r="I176" s="434">
        <v>113</v>
      </c>
      <c r="J176" s="434">
        <v>635</v>
      </c>
      <c r="K176" s="434">
        <v>72707</v>
      </c>
      <c r="L176" s="434">
        <v>0.94621290994273821</v>
      </c>
      <c r="M176" s="434">
        <v>114.4992125984252</v>
      </c>
      <c r="N176" s="434">
        <v>611</v>
      </c>
      <c r="O176" s="434">
        <v>70876</v>
      </c>
      <c r="P176" s="456">
        <v>0.92238417490890157</v>
      </c>
      <c r="Q176" s="435">
        <v>116</v>
      </c>
    </row>
    <row r="177" spans="1:17" ht="14.4" customHeight="1" x14ac:dyDescent="0.3">
      <c r="A177" s="430" t="s">
        <v>1654</v>
      </c>
      <c r="B177" s="431" t="s">
        <v>1494</v>
      </c>
      <c r="C177" s="431" t="s">
        <v>1495</v>
      </c>
      <c r="D177" s="431" t="s">
        <v>1556</v>
      </c>
      <c r="E177" s="431" t="s">
        <v>1557</v>
      </c>
      <c r="F177" s="434">
        <v>386</v>
      </c>
      <c r="G177" s="434">
        <v>32424</v>
      </c>
      <c r="H177" s="434">
        <v>1</v>
      </c>
      <c r="I177" s="434">
        <v>84</v>
      </c>
      <c r="J177" s="434">
        <v>427</v>
      </c>
      <c r="K177" s="434">
        <v>35518</v>
      </c>
      <c r="L177" s="434">
        <v>1.0954231433506045</v>
      </c>
      <c r="M177" s="434">
        <v>83.180327868852459</v>
      </c>
      <c r="N177" s="434">
        <v>345</v>
      </c>
      <c r="O177" s="434">
        <v>29325</v>
      </c>
      <c r="P177" s="456">
        <v>0.90442264988897114</v>
      </c>
      <c r="Q177" s="435">
        <v>85</v>
      </c>
    </row>
    <row r="178" spans="1:17" ht="14.4" customHeight="1" x14ac:dyDescent="0.3">
      <c r="A178" s="430" t="s">
        <v>1654</v>
      </c>
      <c r="B178" s="431" t="s">
        <v>1494</v>
      </c>
      <c r="C178" s="431" t="s">
        <v>1495</v>
      </c>
      <c r="D178" s="431" t="s">
        <v>1558</v>
      </c>
      <c r="E178" s="431" t="s">
        <v>1559</v>
      </c>
      <c r="F178" s="434">
        <v>1</v>
      </c>
      <c r="G178" s="434">
        <v>96</v>
      </c>
      <c r="H178" s="434">
        <v>1</v>
      </c>
      <c r="I178" s="434">
        <v>96</v>
      </c>
      <c r="J178" s="434">
        <v>3</v>
      </c>
      <c r="K178" s="434">
        <v>291</v>
      </c>
      <c r="L178" s="434">
        <v>3.03125</v>
      </c>
      <c r="M178" s="434">
        <v>97</v>
      </c>
      <c r="N178" s="434">
        <v>7</v>
      </c>
      <c r="O178" s="434">
        <v>686</v>
      </c>
      <c r="P178" s="456">
        <v>7.145833333333333</v>
      </c>
      <c r="Q178" s="435">
        <v>98</v>
      </c>
    </row>
    <row r="179" spans="1:17" ht="14.4" customHeight="1" x14ac:dyDescent="0.3">
      <c r="A179" s="430" t="s">
        <v>1654</v>
      </c>
      <c r="B179" s="431" t="s">
        <v>1494</v>
      </c>
      <c r="C179" s="431" t="s">
        <v>1495</v>
      </c>
      <c r="D179" s="431" t="s">
        <v>1560</v>
      </c>
      <c r="E179" s="431" t="s">
        <v>1561</v>
      </c>
      <c r="F179" s="434">
        <v>46</v>
      </c>
      <c r="G179" s="434">
        <v>966</v>
      </c>
      <c r="H179" s="434">
        <v>1</v>
      </c>
      <c r="I179" s="434">
        <v>21</v>
      </c>
      <c r="J179" s="434">
        <v>57</v>
      </c>
      <c r="K179" s="434">
        <v>1197</v>
      </c>
      <c r="L179" s="434">
        <v>1.2391304347826086</v>
      </c>
      <c r="M179" s="434">
        <v>21</v>
      </c>
      <c r="N179" s="434">
        <v>35</v>
      </c>
      <c r="O179" s="434">
        <v>735</v>
      </c>
      <c r="P179" s="456">
        <v>0.76086956521739135</v>
      </c>
      <c r="Q179" s="435">
        <v>21</v>
      </c>
    </row>
    <row r="180" spans="1:17" ht="14.4" customHeight="1" x14ac:dyDescent="0.3">
      <c r="A180" s="430" t="s">
        <v>1654</v>
      </c>
      <c r="B180" s="431" t="s">
        <v>1494</v>
      </c>
      <c r="C180" s="431" t="s">
        <v>1495</v>
      </c>
      <c r="D180" s="431" t="s">
        <v>1562</v>
      </c>
      <c r="E180" s="431" t="s">
        <v>1563</v>
      </c>
      <c r="F180" s="434">
        <v>69</v>
      </c>
      <c r="G180" s="434">
        <v>33534</v>
      </c>
      <c r="H180" s="434">
        <v>1</v>
      </c>
      <c r="I180" s="434">
        <v>486</v>
      </c>
      <c r="J180" s="434">
        <v>33</v>
      </c>
      <c r="K180" s="434">
        <v>16060</v>
      </c>
      <c r="L180" s="434">
        <v>0.47891692014075266</v>
      </c>
      <c r="M180" s="434">
        <v>486.66666666666669</v>
      </c>
      <c r="N180" s="434">
        <v>26</v>
      </c>
      <c r="O180" s="434">
        <v>12662</v>
      </c>
      <c r="P180" s="456">
        <v>0.37758692670125843</v>
      </c>
      <c r="Q180" s="435">
        <v>487</v>
      </c>
    </row>
    <row r="181" spans="1:17" ht="14.4" customHeight="1" x14ac:dyDescent="0.3">
      <c r="A181" s="430" t="s">
        <v>1654</v>
      </c>
      <c r="B181" s="431" t="s">
        <v>1494</v>
      </c>
      <c r="C181" s="431" t="s">
        <v>1495</v>
      </c>
      <c r="D181" s="431" t="s">
        <v>1570</v>
      </c>
      <c r="E181" s="431" t="s">
        <v>1571</v>
      </c>
      <c r="F181" s="434">
        <v>67</v>
      </c>
      <c r="G181" s="434">
        <v>2680</v>
      </c>
      <c r="H181" s="434">
        <v>1</v>
      </c>
      <c r="I181" s="434">
        <v>40</v>
      </c>
      <c r="J181" s="434">
        <v>67</v>
      </c>
      <c r="K181" s="434">
        <v>2736</v>
      </c>
      <c r="L181" s="434">
        <v>1.0208955223880598</v>
      </c>
      <c r="M181" s="434">
        <v>40.835820895522389</v>
      </c>
      <c r="N181" s="434">
        <v>64</v>
      </c>
      <c r="O181" s="434">
        <v>2624</v>
      </c>
      <c r="P181" s="456">
        <v>0.9791044776119403</v>
      </c>
      <c r="Q181" s="435">
        <v>41</v>
      </c>
    </row>
    <row r="182" spans="1:17" ht="14.4" customHeight="1" x14ac:dyDescent="0.3">
      <c r="A182" s="430" t="s">
        <v>1654</v>
      </c>
      <c r="B182" s="431" t="s">
        <v>1494</v>
      </c>
      <c r="C182" s="431" t="s">
        <v>1495</v>
      </c>
      <c r="D182" s="431" t="s">
        <v>1578</v>
      </c>
      <c r="E182" s="431" t="s">
        <v>1579</v>
      </c>
      <c r="F182" s="434">
        <v>5</v>
      </c>
      <c r="G182" s="434">
        <v>1075</v>
      </c>
      <c r="H182" s="434">
        <v>1</v>
      </c>
      <c r="I182" s="434">
        <v>215</v>
      </c>
      <c r="J182" s="434"/>
      <c r="K182" s="434"/>
      <c r="L182" s="434"/>
      <c r="M182" s="434"/>
      <c r="N182" s="434">
        <v>2</v>
      </c>
      <c r="O182" s="434">
        <v>438</v>
      </c>
      <c r="P182" s="456">
        <v>0.40744186046511627</v>
      </c>
      <c r="Q182" s="435">
        <v>219</v>
      </c>
    </row>
    <row r="183" spans="1:17" ht="14.4" customHeight="1" x14ac:dyDescent="0.3">
      <c r="A183" s="430" t="s">
        <v>1654</v>
      </c>
      <c r="B183" s="431" t="s">
        <v>1494</v>
      </c>
      <c r="C183" s="431" t="s">
        <v>1495</v>
      </c>
      <c r="D183" s="431" t="s">
        <v>1584</v>
      </c>
      <c r="E183" s="431" t="s">
        <v>1585</v>
      </c>
      <c r="F183" s="434"/>
      <c r="G183" s="434"/>
      <c r="H183" s="434"/>
      <c r="I183" s="434"/>
      <c r="J183" s="434"/>
      <c r="K183" s="434"/>
      <c r="L183" s="434"/>
      <c r="M183" s="434"/>
      <c r="N183" s="434">
        <v>2</v>
      </c>
      <c r="O183" s="434">
        <v>1216</v>
      </c>
      <c r="P183" s="456"/>
      <c r="Q183" s="435">
        <v>608</v>
      </c>
    </row>
    <row r="184" spans="1:17" ht="14.4" customHeight="1" x14ac:dyDescent="0.3">
      <c r="A184" s="430" t="s">
        <v>1654</v>
      </c>
      <c r="B184" s="431" t="s">
        <v>1494</v>
      </c>
      <c r="C184" s="431" t="s">
        <v>1495</v>
      </c>
      <c r="D184" s="431" t="s">
        <v>1586</v>
      </c>
      <c r="E184" s="431" t="s">
        <v>1587</v>
      </c>
      <c r="F184" s="434"/>
      <c r="G184" s="434"/>
      <c r="H184" s="434"/>
      <c r="I184" s="434"/>
      <c r="J184" s="434">
        <v>1</v>
      </c>
      <c r="K184" s="434">
        <v>962</v>
      </c>
      <c r="L184" s="434"/>
      <c r="M184" s="434">
        <v>962</v>
      </c>
      <c r="N184" s="434">
        <v>1</v>
      </c>
      <c r="O184" s="434">
        <v>962</v>
      </c>
      <c r="P184" s="456"/>
      <c r="Q184" s="435">
        <v>962</v>
      </c>
    </row>
    <row r="185" spans="1:17" ht="14.4" customHeight="1" x14ac:dyDescent="0.3">
      <c r="A185" s="430" t="s">
        <v>1654</v>
      </c>
      <c r="B185" s="431" t="s">
        <v>1494</v>
      </c>
      <c r="C185" s="431" t="s">
        <v>1495</v>
      </c>
      <c r="D185" s="431" t="s">
        <v>1588</v>
      </c>
      <c r="E185" s="431" t="s">
        <v>1589</v>
      </c>
      <c r="F185" s="434">
        <v>17</v>
      </c>
      <c r="G185" s="434">
        <v>8602</v>
      </c>
      <c r="H185" s="434">
        <v>1</v>
      </c>
      <c r="I185" s="434">
        <v>506</v>
      </c>
      <c r="J185" s="434">
        <v>12</v>
      </c>
      <c r="K185" s="434">
        <v>6078</v>
      </c>
      <c r="L185" s="434">
        <v>0.70657986514764004</v>
      </c>
      <c r="M185" s="434">
        <v>506.5</v>
      </c>
      <c r="N185" s="434"/>
      <c r="O185" s="434"/>
      <c r="P185" s="456"/>
      <c r="Q185" s="435"/>
    </row>
    <row r="186" spans="1:17" ht="14.4" customHeight="1" x14ac:dyDescent="0.3">
      <c r="A186" s="430" t="s">
        <v>1654</v>
      </c>
      <c r="B186" s="431" t="s">
        <v>1494</v>
      </c>
      <c r="C186" s="431" t="s">
        <v>1495</v>
      </c>
      <c r="D186" s="431" t="s">
        <v>1604</v>
      </c>
      <c r="E186" s="431" t="s">
        <v>1605</v>
      </c>
      <c r="F186" s="434"/>
      <c r="G186" s="434"/>
      <c r="H186" s="434"/>
      <c r="I186" s="434"/>
      <c r="J186" s="434">
        <v>5</v>
      </c>
      <c r="K186" s="434">
        <v>135</v>
      </c>
      <c r="L186" s="434"/>
      <c r="M186" s="434">
        <v>27</v>
      </c>
      <c r="N186" s="434"/>
      <c r="O186" s="434"/>
      <c r="P186" s="456"/>
      <c r="Q186" s="435"/>
    </row>
    <row r="187" spans="1:17" ht="14.4" customHeight="1" x14ac:dyDescent="0.3">
      <c r="A187" s="430" t="s">
        <v>1655</v>
      </c>
      <c r="B187" s="431" t="s">
        <v>1494</v>
      </c>
      <c r="C187" s="431" t="s">
        <v>1495</v>
      </c>
      <c r="D187" s="431" t="s">
        <v>1496</v>
      </c>
      <c r="E187" s="431" t="s">
        <v>1497</v>
      </c>
      <c r="F187" s="434">
        <v>1352</v>
      </c>
      <c r="G187" s="434">
        <v>214968</v>
      </c>
      <c r="H187" s="434">
        <v>1</v>
      </c>
      <c r="I187" s="434">
        <v>159</v>
      </c>
      <c r="J187" s="434">
        <v>1493</v>
      </c>
      <c r="K187" s="434">
        <v>238219</v>
      </c>
      <c r="L187" s="434">
        <v>1.1081602843213874</v>
      </c>
      <c r="M187" s="434">
        <v>159.55726724715339</v>
      </c>
      <c r="N187" s="434">
        <v>1688</v>
      </c>
      <c r="O187" s="434">
        <v>271768</v>
      </c>
      <c r="P187" s="456">
        <v>1.2642253730787838</v>
      </c>
      <c r="Q187" s="435">
        <v>161</v>
      </c>
    </row>
    <row r="188" spans="1:17" ht="14.4" customHeight="1" x14ac:dyDescent="0.3">
      <c r="A188" s="430" t="s">
        <v>1655</v>
      </c>
      <c r="B188" s="431" t="s">
        <v>1494</v>
      </c>
      <c r="C188" s="431" t="s">
        <v>1495</v>
      </c>
      <c r="D188" s="431" t="s">
        <v>1510</v>
      </c>
      <c r="E188" s="431" t="s">
        <v>1511</v>
      </c>
      <c r="F188" s="434">
        <v>312</v>
      </c>
      <c r="G188" s="434">
        <v>363480</v>
      </c>
      <c r="H188" s="434">
        <v>1</v>
      </c>
      <c r="I188" s="434">
        <v>1165</v>
      </c>
      <c r="J188" s="434">
        <v>510</v>
      </c>
      <c r="K188" s="434">
        <v>595374</v>
      </c>
      <c r="L188" s="434">
        <v>1.6379828326180257</v>
      </c>
      <c r="M188" s="434">
        <v>1167.4000000000001</v>
      </c>
      <c r="N188" s="434">
        <v>142</v>
      </c>
      <c r="O188" s="434">
        <v>165998</v>
      </c>
      <c r="P188" s="456">
        <v>0.45669087707714318</v>
      </c>
      <c r="Q188" s="435">
        <v>1169</v>
      </c>
    </row>
    <row r="189" spans="1:17" ht="14.4" customHeight="1" x14ac:dyDescent="0.3">
      <c r="A189" s="430" t="s">
        <v>1655</v>
      </c>
      <c r="B189" s="431" t="s">
        <v>1494</v>
      </c>
      <c r="C189" s="431" t="s">
        <v>1495</v>
      </c>
      <c r="D189" s="431" t="s">
        <v>1514</v>
      </c>
      <c r="E189" s="431" t="s">
        <v>1515</v>
      </c>
      <c r="F189" s="434">
        <v>560</v>
      </c>
      <c r="G189" s="434">
        <v>21840</v>
      </c>
      <c r="H189" s="434">
        <v>1</v>
      </c>
      <c r="I189" s="434">
        <v>39</v>
      </c>
      <c r="J189" s="434">
        <v>618</v>
      </c>
      <c r="K189" s="434">
        <v>23905</v>
      </c>
      <c r="L189" s="434">
        <v>1.0945512820512822</v>
      </c>
      <c r="M189" s="434">
        <v>38.681229773462782</v>
      </c>
      <c r="N189" s="434">
        <v>297</v>
      </c>
      <c r="O189" s="434">
        <v>11880</v>
      </c>
      <c r="P189" s="456">
        <v>0.54395604395604391</v>
      </c>
      <c r="Q189" s="435">
        <v>40</v>
      </c>
    </row>
    <row r="190" spans="1:17" ht="14.4" customHeight="1" x14ac:dyDescent="0.3">
      <c r="A190" s="430" t="s">
        <v>1655</v>
      </c>
      <c r="B190" s="431" t="s">
        <v>1494</v>
      </c>
      <c r="C190" s="431" t="s">
        <v>1495</v>
      </c>
      <c r="D190" s="431" t="s">
        <v>1516</v>
      </c>
      <c r="E190" s="431" t="s">
        <v>1517</v>
      </c>
      <c r="F190" s="434">
        <v>25</v>
      </c>
      <c r="G190" s="434">
        <v>9550</v>
      </c>
      <c r="H190" s="434">
        <v>1</v>
      </c>
      <c r="I190" s="434">
        <v>382</v>
      </c>
      <c r="J190" s="434">
        <v>48</v>
      </c>
      <c r="K190" s="434">
        <v>15312</v>
      </c>
      <c r="L190" s="434">
        <v>1.6033507853403142</v>
      </c>
      <c r="M190" s="434">
        <v>319</v>
      </c>
      <c r="N190" s="434">
        <v>32</v>
      </c>
      <c r="O190" s="434">
        <v>12256</v>
      </c>
      <c r="P190" s="456">
        <v>1.2833507853403141</v>
      </c>
      <c r="Q190" s="435">
        <v>383</v>
      </c>
    </row>
    <row r="191" spans="1:17" ht="14.4" customHeight="1" x14ac:dyDescent="0.3">
      <c r="A191" s="430" t="s">
        <v>1655</v>
      </c>
      <c r="B191" s="431" t="s">
        <v>1494</v>
      </c>
      <c r="C191" s="431" t="s">
        <v>1495</v>
      </c>
      <c r="D191" s="431" t="s">
        <v>1518</v>
      </c>
      <c r="E191" s="431" t="s">
        <v>1519</v>
      </c>
      <c r="F191" s="434">
        <v>12</v>
      </c>
      <c r="G191" s="434">
        <v>444</v>
      </c>
      <c r="H191" s="434">
        <v>1</v>
      </c>
      <c r="I191" s="434">
        <v>37</v>
      </c>
      <c r="J191" s="434">
        <v>14</v>
      </c>
      <c r="K191" s="434">
        <v>518</v>
      </c>
      <c r="L191" s="434">
        <v>1.1666666666666667</v>
      </c>
      <c r="M191" s="434">
        <v>37</v>
      </c>
      <c r="N191" s="434">
        <v>17</v>
      </c>
      <c r="O191" s="434">
        <v>629</v>
      </c>
      <c r="P191" s="456">
        <v>1.4166666666666667</v>
      </c>
      <c r="Q191" s="435">
        <v>37</v>
      </c>
    </row>
    <row r="192" spans="1:17" ht="14.4" customHeight="1" x14ac:dyDescent="0.3">
      <c r="A192" s="430" t="s">
        <v>1655</v>
      </c>
      <c r="B192" s="431" t="s">
        <v>1494</v>
      </c>
      <c r="C192" s="431" t="s">
        <v>1495</v>
      </c>
      <c r="D192" s="431" t="s">
        <v>1522</v>
      </c>
      <c r="E192" s="431" t="s">
        <v>1523</v>
      </c>
      <c r="F192" s="434">
        <v>75</v>
      </c>
      <c r="G192" s="434">
        <v>33300</v>
      </c>
      <c r="H192" s="434">
        <v>1</v>
      </c>
      <c r="I192" s="434">
        <v>444</v>
      </c>
      <c r="J192" s="434">
        <v>105</v>
      </c>
      <c r="K192" s="434">
        <v>36033</v>
      </c>
      <c r="L192" s="434">
        <v>1.082072072072072</v>
      </c>
      <c r="M192" s="434">
        <v>343.17142857142858</v>
      </c>
      <c r="N192" s="434">
        <v>66</v>
      </c>
      <c r="O192" s="434">
        <v>29370</v>
      </c>
      <c r="P192" s="456">
        <v>0.88198198198198197</v>
      </c>
      <c r="Q192" s="435">
        <v>445</v>
      </c>
    </row>
    <row r="193" spans="1:17" ht="14.4" customHeight="1" x14ac:dyDescent="0.3">
      <c r="A193" s="430" t="s">
        <v>1655</v>
      </c>
      <c r="B193" s="431" t="s">
        <v>1494</v>
      </c>
      <c r="C193" s="431" t="s">
        <v>1495</v>
      </c>
      <c r="D193" s="431" t="s">
        <v>1524</v>
      </c>
      <c r="E193" s="431" t="s">
        <v>1525</v>
      </c>
      <c r="F193" s="434">
        <v>160</v>
      </c>
      <c r="G193" s="434">
        <v>6560</v>
      </c>
      <c r="H193" s="434">
        <v>1</v>
      </c>
      <c r="I193" s="434">
        <v>41</v>
      </c>
      <c r="J193" s="434">
        <v>195</v>
      </c>
      <c r="K193" s="434">
        <v>7339</v>
      </c>
      <c r="L193" s="434">
        <v>1.1187499999999999</v>
      </c>
      <c r="M193" s="434">
        <v>37.635897435897434</v>
      </c>
      <c r="N193" s="434">
        <v>173</v>
      </c>
      <c r="O193" s="434">
        <v>7093</v>
      </c>
      <c r="P193" s="456">
        <v>1.08125</v>
      </c>
      <c r="Q193" s="435">
        <v>41</v>
      </c>
    </row>
    <row r="194" spans="1:17" ht="14.4" customHeight="1" x14ac:dyDescent="0.3">
      <c r="A194" s="430" t="s">
        <v>1655</v>
      </c>
      <c r="B194" s="431" t="s">
        <v>1494</v>
      </c>
      <c r="C194" s="431" t="s">
        <v>1495</v>
      </c>
      <c r="D194" s="431" t="s">
        <v>1526</v>
      </c>
      <c r="E194" s="431" t="s">
        <v>1527</v>
      </c>
      <c r="F194" s="434">
        <v>59</v>
      </c>
      <c r="G194" s="434">
        <v>28910</v>
      </c>
      <c r="H194" s="434">
        <v>1</v>
      </c>
      <c r="I194" s="434">
        <v>490</v>
      </c>
      <c r="J194" s="434">
        <v>105</v>
      </c>
      <c r="K194" s="434">
        <v>47600</v>
      </c>
      <c r="L194" s="434">
        <v>1.6464891041162228</v>
      </c>
      <c r="M194" s="434">
        <v>453.33333333333331</v>
      </c>
      <c r="N194" s="434">
        <v>73</v>
      </c>
      <c r="O194" s="434">
        <v>35843</v>
      </c>
      <c r="P194" s="456">
        <v>1.2398132134209616</v>
      </c>
      <c r="Q194" s="435">
        <v>491</v>
      </c>
    </row>
    <row r="195" spans="1:17" ht="14.4" customHeight="1" x14ac:dyDescent="0.3">
      <c r="A195" s="430" t="s">
        <v>1655</v>
      </c>
      <c r="B195" s="431" t="s">
        <v>1494</v>
      </c>
      <c r="C195" s="431" t="s">
        <v>1495</v>
      </c>
      <c r="D195" s="431" t="s">
        <v>1528</v>
      </c>
      <c r="E195" s="431" t="s">
        <v>1529</v>
      </c>
      <c r="F195" s="434">
        <v>165</v>
      </c>
      <c r="G195" s="434">
        <v>5115</v>
      </c>
      <c r="H195" s="434">
        <v>1</v>
      </c>
      <c r="I195" s="434">
        <v>31</v>
      </c>
      <c r="J195" s="434">
        <v>170</v>
      </c>
      <c r="K195" s="434">
        <v>5208</v>
      </c>
      <c r="L195" s="434">
        <v>1.0181818181818181</v>
      </c>
      <c r="M195" s="434">
        <v>30.63529411764706</v>
      </c>
      <c r="N195" s="434">
        <v>136</v>
      </c>
      <c r="O195" s="434">
        <v>4216</v>
      </c>
      <c r="P195" s="456">
        <v>0.82424242424242422</v>
      </c>
      <c r="Q195" s="435">
        <v>31</v>
      </c>
    </row>
    <row r="196" spans="1:17" ht="14.4" customHeight="1" x14ac:dyDescent="0.3">
      <c r="A196" s="430" t="s">
        <v>1655</v>
      </c>
      <c r="B196" s="431" t="s">
        <v>1494</v>
      </c>
      <c r="C196" s="431" t="s">
        <v>1495</v>
      </c>
      <c r="D196" s="431" t="s">
        <v>1532</v>
      </c>
      <c r="E196" s="431" t="s">
        <v>1533</v>
      </c>
      <c r="F196" s="434">
        <v>8</v>
      </c>
      <c r="G196" s="434">
        <v>1640</v>
      </c>
      <c r="H196" s="434">
        <v>1</v>
      </c>
      <c r="I196" s="434">
        <v>205</v>
      </c>
      <c r="J196" s="434">
        <v>9</v>
      </c>
      <c r="K196" s="434">
        <v>1853</v>
      </c>
      <c r="L196" s="434">
        <v>1.1298780487804878</v>
      </c>
      <c r="M196" s="434">
        <v>205.88888888888889</v>
      </c>
      <c r="N196" s="434">
        <v>16</v>
      </c>
      <c r="O196" s="434">
        <v>3312</v>
      </c>
      <c r="P196" s="456">
        <v>2.0195121951219512</v>
      </c>
      <c r="Q196" s="435">
        <v>207</v>
      </c>
    </row>
    <row r="197" spans="1:17" ht="14.4" customHeight="1" x14ac:dyDescent="0.3">
      <c r="A197" s="430" t="s">
        <v>1655</v>
      </c>
      <c r="B197" s="431" t="s">
        <v>1494</v>
      </c>
      <c r="C197" s="431" t="s">
        <v>1495</v>
      </c>
      <c r="D197" s="431" t="s">
        <v>1534</v>
      </c>
      <c r="E197" s="431" t="s">
        <v>1535</v>
      </c>
      <c r="F197" s="434">
        <v>10</v>
      </c>
      <c r="G197" s="434">
        <v>3770</v>
      </c>
      <c r="H197" s="434">
        <v>1</v>
      </c>
      <c r="I197" s="434">
        <v>377</v>
      </c>
      <c r="J197" s="434">
        <v>9</v>
      </c>
      <c r="K197" s="434">
        <v>3411</v>
      </c>
      <c r="L197" s="434">
        <v>0.90477453580901857</v>
      </c>
      <c r="M197" s="434">
        <v>379</v>
      </c>
      <c r="N197" s="434">
        <v>16</v>
      </c>
      <c r="O197" s="434">
        <v>6080</v>
      </c>
      <c r="P197" s="456">
        <v>1.6127320954907163</v>
      </c>
      <c r="Q197" s="435">
        <v>380</v>
      </c>
    </row>
    <row r="198" spans="1:17" ht="14.4" customHeight="1" x14ac:dyDescent="0.3">
      <c r="A198" s="430" t="s">
        <v>1655</v>
      </c>
      <c r="B198" s="431" t="s">
        <v>1494</v>
      </c>
      <c r="C198" s="431" t="s">
        <v>1495</v>
      </c>
      <c r="D198" s="431" t="s">
        <v>1538</v>
      </c>
      <c r="E198" s="431" t="s">
        <v>1539</v>
      </c>
      <c r="F198" s="434">
        <v>2</v>
      </c>
      <c r="G198" s="434">
        <v>258</v>
      </c>
      <c r="H198" s="434">
        <v>1</v>
      </c>
      <c r="I198" s="434">
        <v>129</v>
      </c>
      <c r="J198" s="434">
        <v>2</v>
      </c>
      <c r="K198" s="434">
        <v>260</v>
      </c>
      <c r="L198" s="434">
        <v>1.0077519379844961</v>
      </c>
      <c r="M198" s="434">
        <v>130</v>
      </c>
      <c r="N198" s="434"/>
      <c r="O198" s="434"/>
      <c r="P198" s="456"/>
      <c r="Q198" s="435"/>
    </row>
    <row r="199" spans="1:17" ht="14.4" customHeight="1" x14ac:dyDescent="0.3">
      <c r="A199" s="430" t="s">
        <v>1655</v>
      </c>
      <c r="B199" s="431" t="s">
        <v>1494</v>
      </c>
      <c r="C199" s="431" t="s">
        <v>1495</v>
      </c>
      <c r="D199" s="431" t="s">
        <v>1544</v>
      </c>
      <c r="E199" s="431" t="s">
        <v>1545</v>
      </c>
      <c r="F199" s="434">
        <v>546</v>
      </c>
      <c r="G199" s="434">
        <v>8736</v>
      </c>
      <c r="H199" s="434">
        <v>1</v>
      </c>
      <c r="I199" s="434">
        <v>16</v>
      </c>
      <c r="J199" s="434">
        <v>697</v>
      </c>
      <c r="K199" s="434">
        <v>10128</v>
      </c>
      <c r="L199" s="434">
        <v>1.1593406593406594</v>
      </c>
      <c r="M199" s="434">
        <v>14.530846484935438</v>
      </c>
      <c r="N199" s="434">
        <v>645</v>
      </c>
      <c r="O199" s="434">
        <v>10320</v>
      </c>
      <c r="P199" s="456">
        <v>1.1813186813186813</v>
      </c>
      <c r="Q199" s="435">
        <v>16</v>
      </c>
    </row>
    <row r="200" spans="1:17" ht="14.4" customHeight="1" x14ac:dyDescent="0.3">
      <c r="A200" s="430" t="s">
        <v>1655</v>
      </c>
      <c r="B200" s="431" t="s">
        <v>1494</v>
      </c>
      <c r="C200" s="431" t="s">
        <v>1495</v>
      </c>
      <c r="D200" s="431" t="s">
        <v>1546</v>
      </c>
      <c r="E200" s="431" t="s">
        <v>1547</v>
      </c>
      <c r="F200" s="434">
        <v>226</v>
      </c>
      <c r="G200" s="434">
        <v>30058</v>
      </c>
      <c r="H200" s="434">
        <v>1</v>
      </c>
      <c r="I200" s="434">
        <v>133</v>
      </c>
      <c r="J200" s="434">
        <v>381</v>
      </c>
      <c r="K200" s="434">
        <v>51237</v>
      </c>
      <c r="L200" s="434">
        <v>1.7046044314325637</v>
      </c>
      <c r="M200" s="434">
        <v>134.48031496062993</v>
      </c>
      <c r="N200" s="434">
        <v>274</v>
      </c>
      <c r="O200" s="434">
        <v>37264</v>
      </c>
      <c r="P200" s="456">
        <v>1.2397365094151307</v>
      </c>
      <c r="Q200" s="435">
        <v>136</v>
      </c>
    </row>
    <row r="201" spans="1:17" ht="14.4" customHeight="1" x14ac:dyDescent="0.3">
      <c r="A201" s="430" t="s">
        <v>1655</v>
      </c>
      <c r="B201" s="431" t="s">
        <v>1494</v>
      </c>
      <c r="C201" s="431" t="s">
        <v>1495</v>
      </c>
      <c r="D201" s="431" t="s">
        <v>1548</v>
      </c>
      <c r="E201" s="431" t="s">
        <v>1549</v>
      </c>
      <c r="F201" s="434">
        <v>260</v>
      </c>
      <c r="G201" s="434">
        <v>26520</v>
      </c>
      <c r="H201" s="434">
        <v>1</v>
      </c>
      <c r="I201" s="434">
        <v>102</v>
      </c>
      <c r="J201" s="434">
        <v>351</v>
      </c>
      <c r="K201" s="434">
        <v>35034</v>
      </c>
      <c r="L201" s="434">
        <v>1.3210407239819004</v>
      </c>
      <c r="M201" s="434">
        <v>99.811965811965806</v>
      </c>
      <c r="N201" s="434">
        <v>239</v>
      </c>
      <c r="O201" s="434">
        <v>24617</v>
      </c>
      <c r="P201" s="456">
        <v>0.92824283559577681</v>
      </c>
      <c r="Q201" s="435">
        <v>103</v>
      </c>
    </row>
    <row r="202" spans="1:17" ht="14.4" customHeight="1" x14ac:dyDescent="0.3">
      <c r="A202" s="430" t="s">
        <v>1655</v>
      </c>
      <c r="B202" s="431" t="s">
        <v>1494</v>
      </c>
      <c r="C202" s="431" t="s">
        <v>1495</v>
      </c>
      <c r="D202" s="431" t="s">
        <v>1554</v>
      </c>
      <c r="E202" s="431" t="s">
        <v>1555</v>
      </c>
      <c r="F202" s="434">
        <v>2122</v>
      </c>
      <c r="G202" s="434">
        <v>239786</v>
      </c>
      <c r="H202" s="434">
        <v>1</v>
      </c>
      <c r="I202" s="434">
        <v>113</v>
      </c>
      <c r="J202" s="434">
        <v>2458</v>
      </c>
      <c r="K202" s="434">
        <v>273874</v>
      </c>
      <c r="L202" s="434">
        <v>1.1421600927493682</v>
      </c>
      <c r="M202" s="434">
        <v>111.42148087876322</v>
      </c>
      <c r="N202" s="434">
        <v>2198</v>
      </c>
      <c r="O202" s="434">
        <v>254968</v>
      </c>
      <c r="P202" s="456">
        <v>1.0633147890202097</v>
      </c>
      <c r="Q202" s="435">
        <v>116</v>
      </c>
    </row>
    <row r="203" spans="1:17" ht="14.4" customHeight="1" x14ac:dyDescent="0.3">
      <c r="A203" s="430" t="s">
        <v>1655</v>
      </c>
      <c r="B203" s="431" t="s">
        <v>1494</v>
      </c>
      <c r="C203" s="431" t="s">
        <v>1495</v>
      </c>
      <c r="D203" s="431" t="s">
        <v>1556</v>
      </c>
      <c r="E203" s="431" t="s">
        <v>1557</v>
      </c>
      <c r="F203" s="434">
        <v>895</v>
      </c>
      <c r="G203" s="434">
        <v>75180</v>
      </c>
      <c r="H203" s="434">
        <v>1</v>
      </c>
      <c r="I203" s="434">
        <v>84</v>
      </c>
      <c r="J203" s="434">
        <v>921</v>
      </c>
      <c r="K203" s="434">
        <v>77713</v>
      </c>
      <c r="L203" s="434">
        <v>1.0336924714019686</v>
      </c>
      <c r="M203" s="434">
        <v>84.378935939196523</v>
      </c>
      <c r="N203" s="434">
        <v>1026</v>
      </c>
      <c r="O203" s="434">
        <v>87210</v>
      </c>
      <c r="P203" s="456">
        <v>1.1600159616919394</v>
      </c>
      <c r="Q203" s="435">
        <v>85</v>
      </c>
    </row>
    <row r="204" spans="1:17" ht="14.4" customHeight="1" x14ac:dyDescent="0.3">
      <c r="A204" s="430" t="s">
        <v>1655</v>
      </c>
      <c r="B204" s="431" t="s">
        <v>1494</v>
      </c>
      <c r="C204" s="431" t="s">
        <v>1495</v>
      </c>
      <c r="D204" s="431" t="s">
        <v>1558</v>
      </c>
      <c r="E204" s="431" t="s">
        <v>1559</v>
      </c>
      <c r="F204" s="434">
        <v>8</v>
      </c>
      <c r="G204" s="434">
        <v>768</v>
      </c>
      <c r="H204" s="434">
        <v>1</v>
      </c>
      <c r="I204" s="434">
        <v>96</v>
      </c>
      <c r="J204" s="434">
        <v>11</v>
      </c>
      <c r="K204" s="434">
        <v>1067</v>
      </c>
      <c r="L204" s="434">
        <v>1.3893229166666667</v>
      </c>
      <c r="M204" s="434">
        <v>97</v>
      </c>
      <c r="N204" s="434">
        <v>15</v>
      </c>
      <c r="O204" s="434">
        <v>1470</v>
      </c>
      <c r="P204" s="456">
        <v>1.9140625</v>
      </c>
      <c r="Q204" s="435">
        <v>98</v>
      </c>
    </row>
    <row r="205" spans="1:17" ht="14.4" customHeight="1" x14ac:dyDescent="0.3">
      <c r="A205" s="430" t="s">
        <v>1655</v>
      </c>
      <c r="B205" s="431" t="s">
        <v>1494</v>
      </c>
      <c r="C205" s="431" t="s">
        <v>1495</v>
      </c>
      <c r="D205" s="431" t="s">
        <v>1560</v>
      </c>
      <c r="E205" s="431" t="s">
        <v>1561</v>
      </c>
      <c r="F205" s="434">
        <v>174</v>
      </c>
      <c r="G205" s="434">
        <v>3654</v>
      </c>
      <c r="H205" s="434">
        <v>1</v>
      </c>
      <c r="I205" s="434">
        <v>21</v>
      </c>
      <c r="J205" s="434">
        <v>222</v>
      </c>
      <c r="K205" s="434">
        <v>4620</v>
      </c>
      <c r="L205" s="434">
        <v>1.264367816091954</v>
      </c>
      <c r="M205" s="434">
        <v>20.810810810810811</v>
      </c>
      <c r="N205" s="434">
        <v>166</v>
      </c>
      <c r="O205" s="434">
        <v>3486</v>
      </c>
      <c r="P205" s="456">
        <v>0.95402298850574707</v>
      </c>
      <c r="Q205" s="435">
        <v>21</v>
      </c>
    </row>
    <row r="206" spans="1:17" ht="14.4" customHeight="1" x14ac:dyDescent="0.3">
      <c r="A206" s="430" t="s">
        <v>1655</v>
      </c>
      <c r="B206" s="431" t="s">
        <v>1494</v>
      </c>
      <c r="C206" s="431" t="s">
        <v>1495</v>
      </c>
      <c r="D206" s="431" t="s">
        <v>1562</v>
      </c>
      <c r="E206" s="431" t="s">
        <v>1563</v>
      </c>
      <c r="F206" s="434">
        <v>393</v>
      </c>
      <c r="G206" s="434">
        <v>190998</v>
      </c>
      <c r="H206" s="434">
        <v>1</v>
      </c>
      <c r="I206" s="434">
        <v>486</v>
      </c>
      <c r="J206" s="434">
        <v>361</v>
      </c>
      <c r="K206" s="434">
        <v>167935</v>
      </c>
      <c r="L206" s="434">
        <v>0.87925004450308375</v>
      </c>
      <c r="M206" s="434">
        <v>465.19390581717454</v>
      </c>
      <c r="N206" s="434">
        <v>498</v>
      </c>
      <c r="O206" s="434">
        <v>242526</v>
      </c>
      <c r="P206" s="456">
        <v>1.2697829296641849</v>
      </c>
      <c r="Q206" s="435">
        <v>487</v>
      </c>
    </row>
    <row r="207" spans="1:17" ht="14.4" customHeight="1" x14ac:dyDescent="0.3">
      <c r="A207" s="430" t="s">
        <v>1655</v>
      </c>
      <c r="B207" s="431" t="s">
        <v>1494</v>
      </c>
      <c r="C207" s="431" t="s">
        <v>1495</v>
      </c>
      <c r="D207" s="431" t="s">
        <v>1570</v>
      </c>
      <c r="E207" s="431" t="s">
        <v>1571</v>
      </c>
      <c r="F207" s="434">
        <v>259</v>
      </c>
      <c r="G207" s="434">
        <v>10360</v>
      </c>
      <c r="H207" s="434">
        <v>1</v>
      </c>
      <c r="I207" s="434">
        <v>40</v>
      </c>
      <c r="J207" s="434">
        <v>230</v>
      </c>
      <c r="K207" s="434">
        <v>9043</v>
      </c>
      <c r="L207" s="434">
        <v>0.87287644787644791</v>
      </c>
      <c r="M207" s="434">
        <v>39.317391304347829</v>
      </c>
      <c r="N207" s="434">
        <v>259</v>
      </c>
      <c r="O207" s="434">
        <v>10619</v>
      </c>
      <c r="P207" s="456">
        <v>1.0249999999999999</v>
      </c>
      <c r="Q207" s="435">
        <v>41</v>
      </c>
    </row>
    <row r="208" spans="1:17" ht="14.4" customHeight="1" x14ac:dyDescent="0.3">
      <c r="A208" s="430" t="s">
        <v>1655</v>
      </c>
      <c r="B208" s="431" t="s">
        <v>1494</v>
      </c>
      <c r="C208" s="431" t="s">
        <v>1495</v>
      </c>
      <c r="D208" s="431" t="s">
        <v>1578</v>
      </c>
      <c r="E208" s="431" t="s">
        <v>1579</v>
      </c>
      <c r="F208" s="434">
        <v>13</v>
      </c>
      <c r="G208" s="434">
        <v>2795</v>
      </c>
      <c r="H208" s="434">
        <v>1</v>
      </c>
      <c r="I208" s="434">
        <v>215</v>
      </c>
      <c r="J208" s="434">
        <v>12</v>
      </c>
      <c r="K208" s="434">
        <v>2616</v>
      </c>
      <c r="L208" s="434">
        <v>0.93595706618962438</v>
      </c>
      <c r="M208" s="434">
        <v>218</v>
      </c>
      <c r="N208" s="434">
        <v>35</v>
      </c>
      <c r="O208" s="434">
        <v>7665</v>
      </c>
      <c r="P208" s="456">
        <v>2.742397137745975</v>
      </c>
      <c r="Q208" s="435">
        <v>219</v>
      </c>
    </row>
    <row r="209" spans="1:17" ht="14.4" customHeight="1" x14ac:dyDescent="0.3">
      <c r="A209" s="430" t="s">
        <v>1655</v>
      </c>
      <c r="B209" s="431" t="s">
        <v>1494</v>
      </c>
      <c r="C209" s="431" t="s">
        <v>1495</v>
      </c>
      <c r="D209" s="431" t="s">
        <v>1580</v>
      </c>
      <c r="E209" s="431" t="s">
        <v>1581</v>
      </c>
      <c r="F209" s="434">
        <v>1</v>
      </c>
      <c r="G209" s="434">
        <v>761</v>
      </c>
      <c r="H209" s="434">
        <v>1</v>
      </c>
      <c r="I209" s="434">
        <v>761</v>
      </c>
      <c r="J209" s="434"/>
      <c r="K209" s="434"/>
      <c r="L209" s="434"/>
      <c r="M209" s="434"/>
      <c r="N209" s="434"/>
      <c r="O209" s="434"/>
      <c r="P209" s="456"/>
      <c r="Q209" s="435"/>
    </row>
    <row r="210" spans="1:17" ht="14.4" customHeight="1" x14ac:dyDescent="0.3">
      <c r="A210" s="430" t="s">
        <v>1655</v>
      </c>
      <c r="B210" s="431" t="s">
        <v>1494</v>
      </c>
      <c r="C210" s="431" t="s">
        <v>1495</v>
      </c>
      <c r="D210" s="431" t="s">
        <v>1582</v>
      </c>
      <c r="E210" s="431" t="s">
        <v>1583</v>
      </c>
      <c r="F210" s="434"/>
      <c r="G210" s="434"/>
      <c r="H210" s="434"/>
      <c r="I210" s="434"/>
      <c r="J210" s="434">
        <v>1</v>
      </c>
      <c r="K210" s="434">
        <v>2059</v>
      </c>
      <c r="L210" s="434"/>
      <c r="M210" s="434">
        <v>2059</v>
      </c>
      <c r="N210" s="434"/>
      <c r="O210" s="434"/>
      <c r="P210" s="456"/>
      <c r="Q210" s="435"/>
    </row>
    <row r="211" spans="1:17" ht="14.4" customHeight="1" x14ac:dyDescent="0.3">
      <c r="A211" s="430" t="s">
        <v>1655</v>
      </c>
      <c r="B211" s="431" t="s">
        <v>1494</v>
      </c>
      <c r="C211" s="431" t="s">
        <v>1495</v>
      </c>
      <c r="D211" s="431" t="s">
        <v>1584</v>
      </c>
      <c r="E211" s="431" t="s">
        <v>1585</v>
      </c>
      <c r="F211" s="434">
        <v>20</v>
      </c>
      <c r="G211" s="434">
        <v>12080</v>
      </c>
      <c r="H211" s="434">
        <v>1</v>
      </c>
      <c r="I211" s="434">
        <v>604</v>
      </c>
      <c r="J211" s="434">
        <v>45</v>
      </c>
      <c r="K211" s="434">
        <v>27294</v>
      </c>
      <c r="L211" s="434">
        <v>2.2594370860927153</v>
      </c>
      <c r="M211" s="434">
        <v>606.5333333333333</v>
      </c>
      <c r="N211" s="434">
        <v>34</v>
      </c>
      <c r="O211" s="434">
        <v>20672</v>
      </c>
      <c r="P211" s="456">
        <v>1.7112582781456953</v>
      </c>
      <c r="Q211" s="435">
        <v>608</v>
      </c>
    </row>
    <row r="212" spans="1:17" ht="14.4" customHeight="1" x14ac:dyDescent="0.3">
      <c r="A212" s="430" t="s">
        <v>1655</v>
      </c>
      <c r="B212" s="431" t="s">
        <v>1494</v>
      </c>
      <c r="C212" s="431" t="s">
        <v>1495</v>
      </c>
      <c r="D212" s="431" t="s">
        <v>1586</v>
      </c>
      <c r="E212" s="431" t="s">
        <v>1587</v>
      </c>
      <c r="F212" s="434"/>
      <c r="G212" s="434"/>
      <c r="H212" s="434"/>
      <c r="I212" s="434"/>
      <c r="J212" s="434">
        <v>3</v>
      </c>
      <c r="K212" s="434">
        <v>962</v>
      </c>
      <c r="L212" s="434"/>
      <c r="M212" s="434">
        <v>320.66666666666669</v>
      </c>
      <c r="N212" s="434">
        <v>1</v>
      </c>
      <c r="O212" s="434">
        <v>962</v>
      </c>
      <c r="P212" s="456"/>
      <c r="Q212" s="435">
        <v>962</v>
      </c>
    </row>
    <row r="213" spans="1:17" ht="14.4" customHeight="1" x14ac:dyDescent="0.3">
      <c r="A213" s="430" t="s">
        <v>1655</v>
      </c>
      <c r="B213" s="431" t="s">
        <v>1494</v>
      </c>
      <c r="C213" s="431" t="s">
        <v>1495</v>
      </c>
      <c r="D213" s="431" t="s">
        <v>1588</v>
      </c>
      <c r="E213" s="431" t="s">
        <v>1589</v>
      </c>
      <c r="F213" s="434">
        <v>120</v>
      </c>
      <c r="G213" s="434">
        <v>60720</v>
      </c>
      <c r="H213" s="434">
        <v>1</v>
      </c>
      <c r="I213" s="434">
        <v>506</v>
      </c>
      <c r="J213" s="434">
        <v>84</v>
      </c>
      <c r="K213" s="434">
        <v>39564</v>
      </c>
      <c r="L213" s="434">
        <v>0.6515810276679842</v>
      </c>
      <c r="M213" s="434">
        <v>471</v>
      </c>
      <c r="N213" s="434">
        <v>10</v>
      </c>
      <c r="O213" s="434">
        <v>5090</v>
      </c>
      <c r="P213" s="456">
        <v>8.3827404479578399E-2</v>
      </c>
      <c r="Q213" s="435">
        <v>509</v>
      </c>
    </row>
    <row r="214" spans="1:17" ht="14.4" customHeight="1" x14ac:dyDescent="0.3">
      <c r="A214" s="430" t="s">
        <v>1655</v>
      </c>
      <c r="B214" s="431" t="s">
        <v>1494</v>
      </c>
      <c r="C214" s="431" t="s">
        <v>1495</v>
      </c>
      <c r="D214" s="431" t="s">
        <v>1602</v>
      </c>
      <c r="E214" s="431" t="s">
        <v>1603</v>
      </c>
      <c r="F214" s="434">
        <v>2</v>
      </c>
      <c r="G214" s="434">
        <v>304</v>
      </c>
      <c r="H214" s="434">
        <v>1</v>
      </c>
      <c r="I214" s="434">
        <v>152</v>
      </c>
      <c r="J214" s="434"/>
      <c r="K214" s="434"/>
      <c r="L214" s="434"/>
      <c r="M214" s="434"/>
      <c r="N214" s="434"/>
      <c r="O214" s="434"/>
      <c r="P214" s="456"/>
      <c r="Q214" s="435"/>
    </row>
    <row r="215" spans="1:17" ht="14.4" customHeight="1" x14ac:dyDescent="0.3">
      <c r="A215" s="430" t="s">
        <v>1655</v>
      </c>
      <c r="B215" s="431" t="s">
        <v>1494</v>
      </c>
      <c r="C215" s="431" t="s">
        <v>1495</v>
      </c>
      <c r="D215" s="431" t="s">
        <v>1604</v>
      </c>
      <c r="E215" s="431" t="s">
        <v>1605</v>
      </c>
      <c r="F215" s="434"/>
      <c r="G215" s="434"/>
      <c r="H215" s="434"/>
      <c r="I215" s="434"/>
      <c r="J215" s="434"/>
      <c r="K215" s="434"/>
      <c r="L215" s="434"/>
      <c r="M215" s="434"/>
      <c r="N215" s="434">
        <v>1</v>
      </c>
      <c r="O215" s="434">
        <v>27</v>
      </c>
      <c r="P215" s="456"/>
      <c r="Q215" s="435">
        <v>27</v>
      </c>
    </row>
    <row r="216" spans="1:17" ht="14.4" customHeight="1" x14ac:dyDescent="0.3">
      <c r="A216" s="430" t="s">
        <v>1655</v>
      </c>
      <c r="B216" s="431" t="s">
        <v>1494</v>
      </c>
      <c r="C216" s="431" t="s">
        <v>1495</v>
      </c>
      <c r="D216" s="431" t="s">
        <v>1608</v>
      </c>
      <c r="E216" s="431" t="s">
        <v>1609</v>
      </c>
      <c r="F216" s="434">
        <v>8</v>
      </c>
      <c r="G216" s="434">
        <v>2616</v>
      </c>
      <c r="H216" s="434">
        <v>1</v>
      </c>
      <c r="I216" s="434">
        <v>327</v>
      </c>
      <c r="J216" s="434">
        <v>3</v>
      </c>
      <c r="K216" s="434">
        <v>983</v>
      </c>
      <c r="L216" s="434">
        <v>0.37576452599388377</v>
      </c>
      <c r="M216" s="434">
        <v>327.66666666666669</v>
      </c>
      <c r="N216" s="434">
        <v>12</v>
      </c>
      <c r="O216" s="434">
        <v>3936</v>
      </c>
      <c r="P216" s="456">
        <v>1.5045871559633028</v>
      </c>
      <c r="Q216" s="435">
        <v>328</v>
      </c>
    </row>
    <row r="217" spans="1:17" ht="14.4" customHeight="1" x14ac:dyDescent="0.3">
      <c r="A217" s="430" t="s">
        <v>1655</v>
      </c>
      <c r="B217" s="431" t="s">
        <v>1494</v>
      </c>
      <c r="C217" s="431" t="s">
        <v>1495</v>
      </c>
      <c r="D217" s="431" t="s">
        <v>1610</v>
      </c>
      <c r="E217" s="431" t="s">
        <v>1611</v>
      </c>
      <c r="F217" s="434">
        <v>1</v>
      </c>
      <c r="G217" s="434">
        <v>28</v>
      </c>
      <c r="H217" s="434">
        <v>1</v>
      </c>
      <c r="I217" s="434">
        <v>28</v>
      </c>
      <c r="J217" s="434"/>
      <c r="K217" s="434"/>
      <c r="L217" s="434"/>
      <c r="M217" s="434"/>
      <c r="N217" s="434"/>
      <c r="O217" s="434"/>
      <c r="P217" s="456"/>
      <c r="Q217" s="435"/>
    </row>
    <row r="218" spans="1:17" ht="14.4" customHeight="1" x14ac:dyDescent="0.3">
      <c r="A218" s="430" t="s">
        <v>1656</v>
      </c>
      <c r="B218" s="431" t="s">
        <v>1494</v>
      </c>
      <c r="C218" s="431" t="s">
        <v>1495</v>
      </c>
      <c r="D218" s="431" t="s">
        <v>1496</v>
      </c>
      <c r="E218" s="431" t="s">
        <v>1497</v>
      </c>
      <c r="F218" s="434">
        <v>255</v>
      </c>
      <c r="G218" s="434">
        <v>40545</v>
      </c>
      <c r="H218" s="434">
        <v>1</v>
      </c>
      <c r="I218" s="434">
        <v>159</v>
      </c>
      <c r="J218" s="434">
        <v>252</v>
      </c>
      <c r="K218" s="434">
        <v>40262</v>
      </c>
      <c r="L218" s="434">
        <v>0.99302010112220984</v>
      </c>
      <c r="M218" s="434">
        <v>159.76984126984127</v>
      </c>
      <c r="N218" s="434">
        <v>240</v>
      </c>
      <c r="O218" s="434">
        <v>38640</v>
      </c>
      <c r="P218" s="456">
        <v>0.95301516833148359</v>
      </c>
      <c r="Q218" s="435">
        <v>161</v>
      </c>
    </row>
    <row r="219" spans="1:17" ht="14.4" customHeight="1" x14ac:dyDescent="0.3">
      <c r="A219" s="430" t="s">
        <v>1656</v>
      </c>
      <c r="B219" s="431" t="s">
        <v>1494</v>
      </c>
      <c r="C219" s="431" t="s">
        <v>1495</v>
      </c>
      <c r="D219" s="431" t="s">
        <v>1510</v>
      </c>
      <c r="E219" s="431" t="s">
        <v>1511</v>
      </c>
      <c r="F219" s="434">
        <v>5</v>
      </c>
      <c r="G219" s="434">
        <v>5825</v>
      </c>
      <c r="H219" s="434">
        <v>1</v>
      </c>
      <c r="I219" s="434">
        <v>1165</v>
      </c>
      <c r="J219" s="434"/>
      <c r="K219" s="434"/>
      <c r="L219" s="434"/>
      <c r="M219" s="434"/>
      <c r="N219" s="434">
        <v>2</v>
      </c>
      <c r="O219" s="434">
        <v>2338</v>
      </c>
      <c r="P219" s="456">
        <v>0.40137339055793991</v>
      </c>
      <c r="Q219" s="435">
        <v>1169</v>
      </c>
    </row>
    <row r="220" spans="1:17" ht="14.4" customHeight="1" x14ac:dyDescent="0.3">
      <c r="A220" s="430" t="s">
        <v>1656</v>
      </c>
      <c r="B220" s="431" t="s">
        <v>1494</v>
      </c>
      <c r="C220" s="431" t="s">
        <v>1495</v>
      </c>
      <c r="D220" s="431" t="s">
        <v>1514</v>
      </c>
      <c r="E220" s="431" t="s">
        <v>1515</v>
      </c>
      <c r="F220" s="434">
        <v>189</v>
      </c>
      <c r="G220" s="434">
        <v>7371</v>
      </c>
      <c r="H220" s="434">
        <v>1</v>
      </c>
      <c r="I220" s="434">
        <v>39</v>
      </c>
      <c r="J220" s="434">
        <v>179</v>
      </c>
      <c r="K220" s="434">
        <v>7119</v>
      </c>
      <c r="L220" s="434">
        <v>0.96581196581196582</v>
      </c>
      <c r="M220" s="434">
        <v>39.770949720670394</v>
      </c>
      <c r="N220" s="434">
        <v>150</v>
      </c>
      <c r="O220" s="434">
        <v>6000</v>
      </c>
      <c r="P220" s="456">
        <v>0.81400081400081403</v>
      </c>
      <c r="Q220" s="435">
        <v>40</v>
      </c>
    </row>
    <row r="221" spans="1:17" ht="14.4" customHeight="1" x14ac:dyDescent="0.3">
      <c r="A221" s="430" t="s">
        <v>1656</v>
      </c>
      <c r="B221" s="431" t="s">
        <v>1494</v>
      </c>
      <c r="C221" s="431" t="s">
        <v>1495</v>
      </c>
      <c r="D221" s="431" t="s">
        <v>1516</v>
      </c>
      <c r="E221" s="431" t="s">
        <v>1517</v>
      </c>
      <c r="F221" s="434">
        <v>28</v>
      </c>
      <c r="G221" s="434">
        <v>10696</v>
      </c>
      <c r="H221" s="434">
        <v>1</v>
      </c>
      <c r="I221" s="434">
        <v>382</v>
      </c>
      <c r="J221" s="434">
        <v>26</v>
      </c>
      <c r="K221" s="434">
        <v>9949</v>
      </c>
      <c r="L221" s="434">
        <v>0.93016080777860888</v>
      </c>
      <c r="M221" s="434">
        <v>382.65384615384613</v>
      </c>
      <c r="N221" s="434">
        <v>32</v>
      </c>
      <c r="O221" s="434">
        <v>12256</v>
      </c>
      <c r="P221" s="456">
        <v>1.1458489154824234</v>
      </c>
      <c r="Q221" s="435">
        <v>383</v>
      </c>
    </row>
    <row r="222" spans="1:17" ht="14.4" customHeight="1" x14ac:dyDescent="0.3">
      <c r="A222" s="430" t="s">
        <v>1656</v>
      </c>
      <c r="B222" s="431" t="s">
        <v>1494</v>
      </c>
      <c r="C222" s="431" t="s">
        <v>1495</v>
      </c>
      <c r="D222" s="431" t="s">
        <v>1518</v>
      </c>
      <c r="E222" s="431" t="s">
        <v>1519</v>
      </c>
      <c r="F222" s="434">
        <v>2</v>
      </c>
      <c r="G222" s="434">
        <v>74</v>
      </c>
      <c r="H222" s="434">
        <v>1</v>
      </c>
      <c r="I222" s="434">
        <v>37</v>
      </c>
      <c r="J222" s="434">
        <v>10</v>
      </c>
      <c r="K222" s="434">
        <v>370</v>
      </c>
      <c r="L222" s="434">
        <v>5</v>
      </c>
      <c r="M222" s="434">
        <v>37</v>
      </c>
      <c r="N222" s="434">
        <v>63</v>
      </c>
      <c r="O222" s="434">
        <v>2331</v>
      </c>
      <c r="P222" s="456">
        <v>31.5</v>
      </c>
      <c r="Q222" s="435">
        <v>37</v>
      </c>
    </row>
    <row r="223" spans="1:17" ht="14.4" customHeight="1" x14ac:dyDescent="0.3">
      <c r="A223" s="430" t="s">
        <v>1656</v>
      </c>
      <c r="B223" s="431" t="s">
        <v>1494</v>
      </c>
      <c r="C223" s="431" t="s">
        <v>1495</v>
      </c>
      <c r="D223" s="431" t="s">
        <v>1522</v>
      </c>
      <c r="E223" s="431" t="s">
        <v>1523</v>
      </c>
      <c r="F223" s="434">
        <v>33</v>
      </c>
      <c r="G223" s="434">
        <v>14652</v>
      </c>
      <c r="H223" s="434">
        <v>1</v>
      </c>
      <c r="I223" s="434">
        <v>444</v>
      </c>
      <c r="J223" s="434">
        <v>38</v>
      </c>
      <c r="K223" s="434">
        <v>16901</v>
      </c>
      <c r="L223" s="434">
        <v>1.1534944034944035</v>
      </c>
      <c r="M223" s="434">
        <v>444.76315789473682</v>
      </c>
      <c r="N223" s="434">
        <v>66</v>
      </c>
      <c r="O223" s="434">
        <v>29370</v>
      </c>
      <c r="P223" s="456">
        <v>2.0045045045045047</v>
      </c>
      <c r="Q223" s="435">
        <v>445</v>
      </c>
    </row>
    <row r="224" spans="1:17" ht="14.4" customHeight="1" x14ac:dyDescent="0.3">
      <c r="A224" s="430" t="s">
        <v>1656</v>
      </c>
      <c r="B224" s="431" t="s">
        <v>1494</v>
      </c>
      <c r="C224" s="431" t="s">
        <v>1495</v>
      </c>
      <c r="D224" s="431" t="s">
        <v>1524</v>
      </c>
      <c r="E224" s="431" t="s">
        <v>1525</v>
      </c>
      <c r="F224" s="434"/>
      <c r="G224" s="434"/>
      <c r="H224" s="434"/>
      <c r="I224" s="434"/>
      <c r="J224" s="434">
        <v>2</v>
      </c>
      <c r="K224" s="434">
        <v>82</v>
      </c>
      <c r="L224" s="434"/>
      <c r="M224" s="434">
        <v>41</v>
      </c>
      <c r="N224" s="434">
        <v>6</v>
      </c>
      <c r="O224" s="434">
        <v>246</v>
      </c>
      <c r="P224" s="456"/>
      <c r="Q224" s="435">
        <v>41</v>
      </c>
    </row>
    <row r="225" spans="1:17" ht="14.4" customHeight="1" x14ac:dyDescent="0.3">
      <c r="A225" s="430" t="s">
        <v>1656</v>
      </c>
      <c r="B225" s="431" t="s">
        <v>1494</v>
      </c>
      <c r="C225" s="431" t="s">
        <v>1495</v>
      </c>
      <c r="D225" s="431" t="s">
        <v>1526</v>
      </c>
      <c r="E225" s="431" t="s">
        <v>1527</v>
      </c>
      <c r="F225" s="434">
        <v>158</v>
      </c>
      <c r="G225" s="434">
        <v>77420</v>
      </c>
      <c r="H225" s="434">
        <v>1</v>
      </c>
      <c r="I225" s="434">
        <v>490</v>
      </c>
      <c r="J225" s="434">
        <v>154</v>
      </c>
      <c r="K225" s="434">
        <v>75594</v>
      </c>
      <c r="L225" s="434">
        <v>0.97641436321363984</v>
      </c>
      <c r="M225" s="434">
        <v>490.87012987012986</v>
      </c>
      <c r="N225" s="434">
        <v>161</v>
      </c>
      <c r="O225" s="434">
        <v>79051</v>
      </c>
      <c r="P225" s="456">
        <v>1.0210669077757686</v>
      </c>
      <c r="Q225" s="435">
        <v>491</v>
      </c>
    </row>
    <row r="226" spans="1:17" ht="14.4" customHeight="1" x14ac:dyDescent="0.3">
      <c r="A226" s="430" t="s">
        <v>1656</v>
      </c>
      <c r="B226" s="431" t="s">
        <v>1494</v>
      </c>
      <c r="C226" s="431" t="s">
        <v>1495</v>
      </c>
      <c r="D226" s="431" t="s">
        <v>1528</v>
      </c>
      <c r="E226" s="431" t="s">
        <v>1529</v>
      </c>
      <c r="F226" s="434">
        <v>3</v>
      </c>
      <c r="G226" s="434">
        <v>93</v>
      </c>
      <c r="H226" s="434">
        <v>1</v>
      </c>
      <c r="I226" s="434">
        <v>31</v>
      </c>
      <c r="J226" s="434">
        <v>5</v>
      </c>
      <c r="K226" s="434">
        <v>155</v>
      </c>
      <c r="L226" s="434">
        <v>1.6666666666666667</v>
      </c>
      <c r="M226" s="434">
        <v>31</v>
      </c>
      <c r="N226" s="434">
        <v>5</v>
      </c>
      <c r="O226" s="434">
        <v>155</v>
      </c>
      <c r="P226" s="456">
        <v>1.6666666666666667</v>
      </c>
      <c r="Q226" s="435">
        <v>31</v>
      </c>
    </row>
    <row r="227" spans="1:17" ht="14.4" customHeight="1" x14ac:dyDescent="0.3">
      <c r="A227" s="430" t="s">
        <v>1656</v>
      </c>
      <c r="B227" s="431" t="s">
        <v>1494</v>
      </c>
      <c r="C227" s="431" t="s">
        <v>1495</v>
      </c>
      <c r="D227" s="431" t="s">
        <v>1532</v>
      </c>
      <c r="E227" s="431" t="s">
        <v>1533</v>
      </c>
      <c r="F227" s="434">
        <v>2</v>
      </c>
      <c r="G227" s="434">
        <v>410</v>
      </c>
      <c r="H227" s="434">
        <v>1</v>
      </c>
      <c r="I227" s="434">
        <v>205</v>
      </c>
      <c r="J227" s="434">
        <v>2</v>
      </c>
      <c r="K227" s="434">
        <v>411</v>
      </c>
      <c r="L227" s="434">
        <v>1.0024390243902439</v>
      </c>
      <c r="M227" s="434">
        <v>205.5</v>
      </c>
      <c r="N227" s="434"/>
      <c r="O227" s="434"/>
      <c r="P227" s="456"/>
      <c r="Q227" s="435"/>
    </row>
    <row r="228" spans="1:17" ht="14.4" customHeight="1" x14ac:dyDescent="0.3">
      <c r="A228" s="430" t="s">
        <v>1656</v>
      </c>
      <c r="B228" s="431" t="s">
        <v>1494</v>
      </c>
      <c r="C228" s="431" t="s">
        <v>1495</v>
      </c>
      <c r="D228" s="431" t="s">
        <v>1534</v>
      </c>
      <c r="E228" s="431" t="s">
        <v>1535</v>
      </c>
      <c r="F228" s="434">
        <v>2</v>
      </c>
      <c r="G228" s="434">
        <v>754</v>
      </c>
      <c r="H228" s="434">
        <v>1</v>
      </c>
      <c r="I228" s="434">
        <v>377</v>
      </c>
      <c r="J228" s="434">
        <v>2</v>
      </c>
      <c r="K228" s="434">
        <v>756</v>
      </c>
      <c r="L228" s="434">
        <v>1.0026525198938991</v>
      </c>
      <c r="M228" s="434">
        <v>378</v>
      </c>
      <c r="N228" s="434"/>
      <c r="O228" s="434"/>
      <c r="P228" s="456"/>
      <c r="Q228" s="435"/>
    </row>
    <row r="229" spans="1:17" ht="14.4" customHeight="1" x14ac:dyDescent="0.3">
      <c r="A229" s="430" t="s">
        <v>1656</v>
      </c>
      <c r="B229" s="431" t="s">
        <v>1494</v>
      </c>
      <c r="C229" s="431" t="s">
        <v>1495</v>
      </c>
      <c r="D229" s="431" t="s">
        <v>1536</v>
      </c>
      <c r="E229" s="431" t="s">
        <v>1537</v>
      </c>
      <c r="F229" s="434">
        <v>154</v>
      </c>
      <c r="G229" s="434">
        <v>35574</v>
      </c>
      <c r="H229" s="434">
        <v>1</v>
      </c>
      <c r="I229" s="434">
        <v>231</v>
      </c>
      <c r="J229" s="434">
        <v>118</v>
      </c>
      <c r="K229" s="434">
        <v>27482</v>
      </c>
      <c r="L229" s="434">
        <v>0.77253049980322708</v>
      </c>
      <c r="M229" s="434">
        <v>232.89830508474577</v>
      </c>
      <c r="N229" s="434">
        <v>145</v>
      </c>
      <c r="O229" s="434">
        <v>33930</v>
      </c>
      <c r="P229" s="456">
        <v>0.95378647326699273</v>
      </c>
      <c r="Q229" s="435">
        <v>234</v>
      </c>
    </row>
    <row r="230" spans="1:17" ht="14.4" customHeight="1" x14ac:dyDescent="0.3">
      <c r="A230" s="430" t="s">
        <v>1656</v>
      </c>
      <c r="B230" s="431" t="s">
        <v>1494</v>
      </c>
      <c r="C230" s="431" t="s">
        <v>1495</v>
      </c>
      <c r="D230" s="431" t="s">
        <v>1538</v>
      </c>
      <c r="E230" s="431" t="s">
        <v>1539</v>
      </c>
      <c r="F230" s="434"/>
      <c r="G230" s="434"/>
      <c r="H230" s="434"/>
      <c r="I230" s="434"/>
      <c r="J230" s="434"/>
      <c r="K230" s="434"/>
      <c r="L230" s="434"/>
      <c r="M230" s="434"/>
      <c r="N230" s="434">
        <v>2</v>
      </c>
      <c r="O230" s="434">
        <v>262</v>
      </c>
      <c r="P230" s="456"/>
      <c r="Q230" s="435">
        <v>131</v>
      </c>
    </row>
    <row r="231" spans="1:17" ht="14.4" customHeight="1" x14ac:dyDescent="0.3">
      <c r="A231" s="430" t="s">
        <v>1656</v>
      </c>
      <c r="B231" s="431" t="s">
        <v>1494</v>
      </c>
      <c r="C231" s="431" t="s">
        <v>1495</v>
      </c>
      <c r="D231" s="431" t="s">
        <v>1544</v>
      </c>
      <c r="E231" s="431" t="s">
        <v>1545</v>
      </c>
      <c r="F231" s="434">
        <v>75</v>
      </c>
      <c r="G231" s="434">
        <v>1200</v>
      </c>
      <c r="H231" s="434">
        <v>1</v>
      </c>
      <c r="I231" s="434">
        <v>16</v>
      </c>
      <c r="J231" s="434">
        <v>78</v>
      </c>
      <c r="K231" s="434">
        <v>1248</v>
      </c>
      <c r="L231" s="434">
        <v>1.04</v>
      </c>
      <c r="M231" s="434">
        <v>16</v>
      </c>
      <c r="N231" s="434">
        <v>171</v>
      </c>
      <c r="O231" s="434">
        <v>2736</v>
      </c>
      <c r="P231" s="456">
        <v>2.2799999999999998</v>
      </c>
      <c r="Q231" s="435">
        <v>16</v>
      </c>
    </row>
    <row r="232" spans="1:17" ht="14.4" customHeight="1" x14ac:dyDescent="0.3">
      <c r="A232" s="430" t="s">
        <v>1656</v>
      </c>
      <c r="B232" s="431" t="s">
        <v>1494</v>
      </c>
      <c r="C232" s="431" t="s">
        <v>1495</v>
      </c>
      <c r="D232" s="431" t="s">
        <v>1546</v>
      </c>
      <c r="E232" s="431" t="s">
        <v>1547</v>
      </c>
      <c r="F232" s="434"/>
      <c r="G232" s="434"/>
      <c r="H232" s="434"/>
      <c r="I232" s="434"/>
      <c r="J232" s="434">
        <v>1</v>
      </c>
      <c r="K232" s="434">
        <v>135</v>
      </c>
      <c r="L232" s="434"/>
      <c r="M232" s="434">
        <v>135</v>
      </c>
      <c r="N232" s="434">
        <v>2</v>
      </c>
      <c r="O232" s="434">
        <v>272</v>
      </c>
      <c r="P232" s="456"/>
      <c r="Q232" s="435">
        <v>136</v>
      </c>
    </row>
    <row r="233" spans="1:17" ht="14.4" customHeight="1" x14ac:dyDescent="0.3">
      <c r="A233" s="430" t="s">
        <v>1656</v>
      </c>
      <c r="B233" s="431" t="s">
        <v>1494</v>
      </c>
      <c r="C233" s="431" t="s">
        <v>1495</v>
      </c>
      <c r="D233" s="431" t="s">
        <v>1548</v>
      </c>
      <c r="E233" s="431" t="s">
        <v>1549</v>
      </c>
      <c r="F233" s="434">
        <v>18</v>
      </c>
      <c r="G233" s="434">
        <v>1836</v>
      </c>
      <c r="H233" s="434">
        <v>1</v>
      </c>
      <c r="I233" s="434">
        <v>102</v>
      </c>
      <c r="J233" s="434">
        <v>12</v>
      </c>
      <c r="K233" s="434">
        <v>1236</v>
      </c>
      <c r="L233" s="434">
        <v>0.67320261437908502</v>
      </c>
      <c r="M233" s="434">
        <v>103</v>
      </c>
      <c r="N233" s="434">
        <v>15</v>
      </c>
      <c r="O233" s="434">
        <v>1545</v>
      </c>
      <c r="P233" s="456">
        <v>0.84150326797385622</v>
      </c>
      <c r="Q233" s="435">
        <v>103</v>
      </c>
    </row>
    <row r="234" spans="1:17" ht="14.4" customHeight="1" x14ac:dyDescent="0.3">
      <c r="A234" s="430" t="s">
        <v>1656</v>
      </c>
      <c r="B234" s="431" t="s">
        <v>1494</v>
      </c>
      <c r="C234" s="431" t="s">
        <v>1495</v>
      </c>
      <c r="D234" s="431" t="s">
        <v>1554</v>
      </c>
      <c r="E234" s="431" t="s">
        <v>1555</v>
      </c>
      <c r="F234" s="434">
        <v>444</v>
      </c>
      <c r="G234" s="434">
        <v>50172</v>
      </c>
      <c r="H234" s="434">
        <v>1</v>
      </c>
      <c r="I234" s="434">
        <v>113</v>
      </c>
      <c r="J234" s="434">
        <v>465</v>
      </c>
      <c r="K234" s="434">
        <v>52785</v>
      </c>
      <c r="L234" s="434">
        <v>1.0520808419038508</v>
      </c>
      <c r="M234" s="434">
        <v>113.51612903225806</v>
      </c>
      <c r="N234" s="434">
        <v>429</v>
      </c>
      <c r="O234" s="434">
        <v>49764</v>
      </c>
      <c r="P234" s="456">
        <v>0.99186797416885908</v>
      </c>
      <c r="Q234" s="435">
        <v>116</v>
      </c>
    </row>
    <row r="235" spans="1:17" ht="14.4" customHeight="1" x14ac:dyDescent="0.3">
      <c r="A235" s="430" t="s">
        <v>1656</v>
      </c>
      <c r="B235" s="431" t="s">
        <v>1494</v>
      </c>
      <c r="C235" s="431" t="s">
        <v>1495</v>
      </c>
      <c r="D235" s="431" t="s">
        <v>1556</v>
      </c>
      <c r="E235" s="431" t="s">
        <v>1557</v>
      </c>
      <c r="F235" s="434">
        <v>70</v>
      </c>
      <c r="G235" s="434">
        <v>5880</v>
      </c>
      <c r="H235" s="434">
        <v>1</v>
      </c>
      <c r="I235" s="434">
        <v>84</v>
      </c>
      <c r="J235" s="434">
        <v>67</v>
      </c>
      <c r="K235" s="434">
        <v>5678</v>
      </c>
      <c r="L235" s="434">
        <v>0.96564625850340136</v>
      </c>
      <c r="M235" s="434">
        <v>84.746268656716424</v>
      </c>
      <c r="N235" s="434">
        <v>51</v>
      </c>
      <c r="O235" s="434">
        <v>4335</v>
      </c>
      <c r="P235" s="456">
        <v>0.73724489795918369</v>
      </c>
      <c r="Q235" s="435">
        <v>85</v>
      </c>
    </row>
    <row r="236" spans="1:17" ht="14.4" customHeight="1" x14ac:dyDescent="0.3">
      <c r="A236" s="430" t="s">
        <v>1656</v>
      </c>
      <c r="B236" s="431" t="s">
        <v>1494</v>
      </c>
      <c r="C236" s="431" t="s">
        <v>1495</v>
      </c>
      <c r="D236" s="431" t="s">
        <v>1558</v>
      </c>
      <c r="E236" s="431" t="s">
        <v>1559</v>
      </c>
      <c r="F236" s="434">
        <v>398</v>
      </c>
      <c r="G236" s="434">
        <v>38208</v>
      </c>
      <c r="H236" s="434">
        <v>1</v>
      </c>
      <c r="I236" s="434">
        <v>96</v>
      </c>
      <c r="J236" s="434">
        <v>392</v>
      </c>
      <c r="K236" s="434">
        <v>37753</v>
      </c>
      <c r="L236" s="434">
        <v>0.98809149916247907</v>
      </c>
      <c r="M236" s="434">
        <v>96.308673469387756</v>
      </c>
      <c r="N236" s="434">
        <v>416</v>
      </c>
      <c r="O236" s="434">
        <v>40768</v>
      </c>
      <c r="P236" s="456">
        <v>1.067001675041876</v>
      </c>
      <c r="Q236" s="435">
        <v>98</v>
      </c>
    </row>
    <row r="237" spans="1:17" ht="14.4" customHeight="1" x14ac:dyDescent="0.3">
      <c r="A237" s="430" t="s">
        <v>1656</v>
      </c>
      <c r="B237" s="431" t="s">
        <v>1494</v>
      </c>
      <c r="C237" s="431" t="s">
        <v>1495</v>
      </c>
      <c r="D237" s="431" t="s">
        <v>1560</v>
      </c>
      <c r="E237" s="431" t="s">
        <v>1561</v>
      </c>
      <c r="F237" s="434">
        <v>20</v>
      </c>
      <c r="G237" s="434">
        <v>420</v>
      </c>
      <c r="H237" s="434">
        <v>1</v>
      </c>
      <c r="I237" s="434">
        <v>21</v>
      </c>
      <c r="J237" s="434">
        <v>30</v>
      </c>
      <c r="K237" s="434">
        <v>630</v>
      </c>
      <c r="L237" s="434">
        <v>1.5</v>
      </c>
      <c r="M237" s="434">
        <v>21</v>
      </c>
      <c r="N237" s="434">
        <v>20</v>
      </c>
      <c r="O237" s="434">
        <v>420</v>
      </c>
      <c r="P237" s="456">
        <v>1</v>
      </c>
      <c r="Q237" s="435">
        <v>21</v>
      </c>
    </row>
    <row r="238" spans="1:17" ht="14.4" customHeight="1" x14ac:dyDescent="0.3">
      <c r="A238" s="430" t="s">
        <v>1656</v>
      </c>
      <c r="B238" s="431" t="s">
        <v>1494</v>
      </c>
      <c r="C238" s="431" t="s">
        <v>1495</v>
      </c>
      <c r="D238" s="431" t="s">
        <v>1562</v>
      </c>
      <c r="E238" s="431" t="s">
        <v>1563</v>
      </c>
      <c r="F238" s="434">
        <v>55</v>
      </c>
      <c r="G238" s="434">
        <v>26730</v>
      </c>
      <c r="H238" s="434">
        <v>1</v>
      </c>
      <c r="I238" s="434">
        <v>486</v>
      </c>
      <c r="J238" s="434">
        <v>45</v>
      </c>
      <c r="K238" s="434">
        <v>21901</v>
      </c>
      <c r="L238" s="434">
        <v>0.8193415637860082</v>
      </c>
      <c r="M238" s="434">
        <v>486.68888888888887</v>
      </c>
      <c r="N238" s="434">
        <v>184</v>
      </c>
      <c r="O238" s="434">
        <v>89608</v>
      </c>
      <c r="P238" s="456">
        <v>3.3523381967826413</v>
      </c>
      <c r="Q238" s="435">
        <v>487</v>
      </c>
    </row>
    <row r="239" spans="1:17" ht="14.4" customHeight="1" x14ac:dyDescent="0.3">
      <c r="A239" s="430" t="s">
        <v>1656</v>
      </c>
      <c r="B239" s="431" t="s">
        <v>1494</v>
      </c>
      <c r="C239" s="431" t="s">
        <v>1495</v>
      </c>
      <c r="D239" s="431" t="s">
        <v>1570</v>
      </c>
      <c r="E239" s="431" t="s">
        <v>1571</v>
      </c>
      <c r="F239" s="434">
        <v>103</v>
      </c>
      <c r="G239" s="434">
        <v>4120</v>
      </c>
      <c r="H239" s="434">
        <v>1</v>
      </c>
      <c r="I239" s="434">
        <v>40</v>
      </c>
      <c r="J239" s="434">
        <v>91</v>
      </c>
      <c r="K239" s="434">
        <v>3713</v>
      </c>
      <c r="L239" s="434">
        <v>0.90121359223300967</v>
      </c>
      <c r="M239" s="434">
        <v>40.802197802197803</v>
      </c>
      <c r="N239" s="434">
        <v>144</v>
      </c>
      <c r="O239" s="434">
        <v>5904</v>
      </c>
      <c r="P239" s="456">
        <v>1.4330097087378642</v>
      </c>
      <c r="Q239" s="435">
        <v>41</v>
      </c>
    </row>
    <row r="240" spans="1:17" ht="14.4" customHeight="1" x14ac:dyDescent="0.3">
      <c r="A240" s="430" t="s">
        <v>1656</v>
      </c>
      <c r="B240" s="431" t="s">
        <v>1494</v>
      </c>
      <c r="C240" s="431" t="s">
        <v>1495</v>
      </c>
      <c r="D240" s="431" t="s">
        <v>1578</v>
      </c>
      <c r="E240" s="431" t="s">
        <v>1579</v>
      </c>
      <c r="F240" s="434"/>
      <c r="G240" s="434"/>
      <c r="H240" s="434"/>
      <c r="I240" s="434"/>
      <c r="J240" s="434"/>
      <c r="K240" s="434"/>
      <c r="L240" s="434"/>
      <c r="M240" s="434"/>
      <c r="N240" s="434">
        <v>1</v>
      </c>
      <c r="O240" s="434">
        <v>219</v>
      </c>
      <c r="P240" s="456"/>
      <c r="Q240" s="435">
        <v>219</v>
      </c>
    </row>
    <row r="241" spans="1:17" ht="14.4" customHeight="1" x14ac:dyDescent="0.3">
      <c r="A241" s="430" t="s">
        <v>1656</v>
      </c>
      <c r="B241" s="431" t="s">
        <v>1494</v>
      </c>
      <c r="C241" s="431" t="s">
        <v>1495</v>
      </c>
      <c r="D241" s="431" t="s">
        <v>1580</v>
      </c>
      <c r="E241" s="431" t="s">
        <v>1581</v>
      </c>
      <c r="F241" s="434"/>
      <c r="G241" s="434"/>
      <c r="H241" s="434"/>
      <c r="I241" s="434"/>
      <c r="J241" s="434">
        <v>1</v>
      </c>
      <c r="K241" s="434">
        <v>762</v>
      </c>
      <c r="L241" s="434"/>
      <c r="M241" s="434">
        <v>762</v>
      </c>
      <c r="N241" s="434"/>
      <c r="O241" s="434"/>
      <c r="P241" s="456"/>
      <c r="Q241" s="435"/>
    </row>
    <row r="242" spans="1:17" ht="14.4" customHeight="1" x14ac:dyDescent="0.3">
      <c r="A242" s="430" t="s">
        <v>1656</v>
      </c>
      <c r="B242" s="431" t="s">
        <v>1494</v>
      </c>
      <c r="C242" s="431" t="s">
        <v>1495</v>
      </c>
      <c r="D242" s="431" t="s">
        <v>1582</v>
      </c>
      <c r="E242" s="431" t="s">
        <v>1583</v>
      </c>
      <c r="F242" s="434"/>
      <c r="G242" s="434"/>
      <c r="H242" s="434"/>
      <c r="I242" s="434"/>
      <c r="J242" s="434">
        <v>1</v>
      </c>
      <c r="K242" s="434">
        <v>2059</v>
      </c>
      <c r="L242" s="434"/>
      <c r="M242" s="434">
        <v>2059</v>
      </c>
      <c r="N242" s="434">
        <v>1</v>
      </c>
      <c r="O242" s="434">
        <v>2072</v>
      </c>
      <c r="P242" s="456"/>
      <c r="Q242" s="435">
        <v>2072</v>
      </c>
    </row>
    <row r="243" spans="1:17" ht="14.4" customHeight="1" x14ac:dyDescent="0.3">
      <c r="A243" s="430" t="s">
        <v>1656</v>
      </c>
      <c r="B243" s="431" t="s">
        <v>1494</v>
      </c>
      <c r="C243" s="431" t="s">
        <v>1495</v>
      </c>
      <c r="D243" s="431" t="s">
        <v>1584</v>
      </c>
      <c r="E243" s="431" t="s">
        <v>1585</v>
      </c>
      <c r="F243" s="434">
        <v>2</v>
      </c>
      <c r="G243" s="434">
        <v>1208</v>
      </c>
      <c r="H243" s="434">
        <v>1</v>
      </c>
      <c r="I243" s="434">
        <v>604</v>
      </c>
      <c r="J243" s="434">
        <v>4</v>
      </c>
      <c r="K243" s="434">
        <v>2422</v>
      </c>
      <c r="L243" s="434">
        <v>2.0049668874172184</v>
      </c>
      <c r="M243" s="434">
        <v>605.5</v>
      </c>
      <c r="N243" s="434">
        <v>3</v>
      </c>
      <c r="O243" s="434">
        <v>1824</v>
      </c>
      <c r="P243" s="456">
        <v>1.509933774834437</v>
      </c>
      <c r="Q243" s="435">
        <v>608</v>
      </c>
    </row>
    <row r="244" spans="1:17" ht="14.4" customHeight="1" x14ac:dyDescent="0.3">
      <c r="A244" s="430" t="s">
        <v>1656</v>
      </c>
      <c r="B244" s="431" t="s">
        <v>1494</v>
      </c>
      <c r="C244" s="431" t="s">
        <v>1495</v>
      </c>
      <c r="D244" s="431" t="s">
        <v>1586</v>
      </c>
      <c r="E244" s="431" t="s">
        <v>1587</v>
      </c>
      <c r="F244" s="434">
        <v>4</v>
      </c>
      <c r="G244" s="434">
        <v>3844</v>
      </c>
      <c r="H244" s="434">
        <v>1</v>
      </c>
      <c r="I244" s="434">
        <v>961</v>
      </c>
      <c r="J244" s="434">
        <v>8</v>
      </c>
      <c r="K244" s="434">
        <v>7695</v>
      </c>
      <c r="L244" s="434">
        <v>2.001821019771072</v>
      </c>
      <c r="M244" s="434">
        <v>961.875</v>
      </c>
      <c r="N244" s="434">
        <v>5</v>
      </c>
      <c r="O244" s="434">
        <v>4810</v>
      </c>
      <c r="P244" s="456">
        <v>1.2513007284079085</v>
      </c>
      <c r="Q244" s="435">
        <v>962</v>
      </c>
    </row>
    <row r="245" spans="1:17" ht="14.4" customHeight="1" x14ac:dyDescent="0.3">
      <c r="A245" s="430" t="s">
        <v>1656</v>
      </c>
      <c r="B245" s="431" t="s">
        <v>1494</v>
      </c>
      <c r="C245" s="431" t="s">
        <v>1495</v>
      </c>
      <c r="D245" s="431" t="s">
        <v>1592</v>
      </c>
      <c r="E245" s="431" t="s">
        <v>1593</v>
      </c>
      <c r="F245" s="434"/>
      <c r="G245" s="434"/>
      <c r="H245" s="434"/>
      <c r="I245" s="434"/>
      <c r="J245" s="434"/>
      <c r="K245" s="434"/>
      <c r="L245" s="434"/>
      <c r="M245" s="434"/>
      <c r="N245" s="434">
        <v>2</v>
      </c>
      <c r="O245" s="434">
        <v>980</v>
      </c>
      <c r="P245" s="456"/>
      <c r="Q245" s="435">
        <v>490</v>
      </c>
    </row>
    <row r="246" spans="1:17" ht="14.4" customHeight="1" x14ac:dyDescent="0.3">
      <c r="A246" s="430" t="s">
        <v>1656</v>
      </c>
      <c r="B246" s="431" t="s">
        <v>1494</v>
      </c>
      <c r="C246" s="431" t="s">
        <v>1495</v>
      </c>
      <c r="D246" s="431" t="s">
        <v>1596</v>
      </c>
      <c r="E246" s="431" t="s">
        <v>1597</v>
      </c>
      <c r="F246" s="434">
        <v>154</v>
      </c>
      <c r="G246" s="434">
        <v>37730</v>
      </c>
      <c r="H246" s="434">
        <v>1</v>
      </c>
      <c r="I246" s="434">
        <v>245</v>
      </c>
      <c r="J246" s="434">
        <v>118</v>
      </c>
      <c r="K246" s="434">
        <v>29134</v>
      </c>
      <c r="L246" s="434">
        <v>0.77217068645640075</v>
      </c>
      <c r="M246" s="434">
        <v>246.89830508474577</v>
      </c>
      <c r="N246" s="434">
        <v>145</v>
      </c>
      <c r="O246" s="434">
        <v>35960</v>
      </c>
      <c r="P246" s="456">
        <v>0.95308772859793267</v>
      </c>
      <c r="Q246" s="435">
        <v>248</v>
      </c>
    </row>
    <row r="247" spans="1:17" ht="14.4" customHeight="1" x14ac:dyDescent="0.3">
      <c r="A247" s="430" t="s">
        <v>1656</v>
      </c>
      <c r="B247" s="431" t="s">
        <v>1494</v>
      </c>
      <c r="C247" s="431" t="s">
        <v>1495</v>
      </c>
      <c r="D247" s="431" t="s">
        <v>1602</v>
      </c>
      <c r="E247" s="431" t="s">
        <v>1603</v>
      </c>
      <c r="F247" s="434"/>
      <c r="G247" s="434"/>
      <c r="H247" s="434"/>
      <c r="I247" s="434"/>
      <c r="J247" s="434">
        <v>2</v>
      </c>
      <c r="K247" s="434">
        <v>304</v>
      </c>
      <c r="L247" s="434"/>
      <c r="M247" s="434">
        <v>152</v>
      </c>
      <c r="N247" s="434"/>
      <c r="O247" s="434"/>
      <c r="P247" s="456"/>
      <c r="Q247" s="435"/>
    </row>
    <row r="248" spans="1:17" ht="14.4" customHeight="1" x14ac:dyDescent="0.3">
      <c r="A248" s="430" t="s">
        <v>1656</v>
      </c>
      <c r="B248" s="431" t="s">
        <v>1494</v>
      </c>
      <c r="C248" s="431" t="s">
        <v>1495</v>
      </c>
      <c r="D248" s="431" t="s">
        <v>1604</v>
      </c>
      <c r="E248" s="431" t="s">
        <v>1605</v>
      </c>
      <c r="F248" s="434"/>
      <c r="G248" s="434"/>
      <c r="H248" s="434"/>
      <c r="I248" s="434"/>
      <c r="J248" s="434"/>
      <c r="K248" s="434"/>
      <c r="L248" s="434"/>
      <c r="M248" s="434"/>
      <c r="N248" s="434">
        <v>1</v>
      </c>
      <c r="O248" s="434">
        <v>27</v>
      </c>
      <c r="P248" s="456"/>
      <c r="Q248" s="435">
        <v>27</v>
      </c>
    </row>
    <row r="249" spans="1:17" ht="14.4" customHeight="1" x14ac:dyDescent="0.3">
      <c r="A249" s="430" t="s">
        <v>1657</v>
      </c>
      <c r="B249" s="431" t="s">
        <v>1494</v>
      </c>
      <c r="C249" s="431" t="s">
        <v>1495</v>
      </c>
      <c r="D249" s="431" t="s">
        <v>1496</v>
      </c>
      <c r="E249" s="431" t="s">
        <v>1497</v>
      </c>
      <c r="F249" s="434">
        <v>216</v>
      </c>
      <c r="G249" s="434">
        <v>34344</v>
      </c>
      <c r="H249" s="434">
        <v>1</v>
      </c>
      <c r="I249" s="434">
        <v>159</v>
      </c>
      <c r="J249" s="434">
        <v>168</v>
      </c>
      <c r="K249" s="434">
        <v>25862</v>
      </c>
      <c r="L249" s="434">
        <v>0.75302818541812255</v>
      </c>
      <c r="M249" s="434">
        <v>153.9404761904762</v>
      </c>
      <c r="N249" s="434">
        <v>182</v>
      </c>
      <c r="O249" s="434">
        <v>29302</v>
      </c>
      <c r="P249" s="456">
        <v>0.85319124155602144</v>
      </c>
      <c r="Q249" s="435">
        <v>161</v>
      </c>
    </row>
    <row r="250" spans="1:17" ht="14.4" customHeight="1" x14ac:dyDescent="0.3">
      <c r="A250" s="430" t="s">
        <v>1657</v>
      </c>
      <c r="B250" s="431" t="s">
        <v>1494</v>
      </c>
      <c r="C250" s="431" t="s">
        <v>1495</v>
      </c>
      <c r="D250" s="431" t="s">
        <v>1510</v>
      </c>
      <c r="E250" s="431" t="s">
        <v>1511</v>
      </c>
      <c r="F250" s="434">
        <v>13</v>
      </c>
      <c r="G250" s="434">
        <v>15145</v>
      </c>
      <c r="H250" s="434">
        <v>1</v>
      </c>
      <c r="I250" s="434">
        <v>1165</v>
      </c>
      <c r="J250" s="434">
        <v>21</v>
      </c>
      <c r="K250" s="434">
        <v>24495</v>
      </c>
      <c r="L250" s="434">
        <v>1.6173654671508748</v>
      </c>
      <c r="M250" s="434">
        <v>1166.4285714285713</v>
      </c>
      <c r="N250" s="434">
        <v>25</v>
      </c>
      <c r="O250" s="434">
        <v>29225</v>
      </c>
      <c r="P250" s="456">
        <v>1.9296797622977881</v>
      </c>
      <c r="Q250" s="435">
        <v>1169</v>
      </c>
    </row>
    <row r="251" spans="1:17" ht="14.4" customHeight="1" x14ac:dyDescent="0.3">
      <c r="A251" s="430" t="s">
        <v>1657</v>
      </c>
      <c r="B251" s="431" t="s">
        <v>1494</v>
      </c>
      <c r="C251" s="431" t="s">
        <v>1495</v>
      </c>
      <c r="D251" s="431" t="s">
        <v>1514</v>
      </c>
      <c r="E251" s="431" t="s">
        <v>1515</v>
      </c>
      <c r="F251" s="434">
        <v>3080</v>
      </c>
      <c r="G251" s="434">
        <v>120120</v>
      </c>
      <c r="H251" s="434">
        <v>1</v>
      </c>
      <c r="I251" s="434">
        <v>39</v>
      </c>
      <c r="J251" s="434">
        <v>2312</v>
      </c>
      <c r="K251" s="434">
        <v>90967</v>
      </c>
      <c r="L251" s="434">
        <v>0.7573010323010323</v>
      </c>
      <c r="M251" s="434">
        <v>39.345588235294116</v>
      </c>
      <c r="N251" s="434">
        <v>1949</v>
      </c>
      <c r="O251" s="434">
        <v>77960</v>
      </c>
      <c r="P251" s="456">
        <v>0.64901764901764902</v>
      </c>
      <c r="Q251" s="435">
        <v>40</v>
      </c>
    </row>
    <row r="252" spans="1:17" ht="14.4" customHeight="1" x14ac:dyDescent="0.3">
      <c r="A252" s="430" t="s">
        <v>1657</v>
      </c>
      <c r="B252" s="431" t="s">
        <v>1494</v>
      </c>
      <c r="C252" s="431" t="s">
        <v>1495</v>
      </c>
      <c r="D252" s="431" t="s">
        <v>1516</v>
      </c>
      <c r="E252" s="431" t="s">
        <v>1517</v>
      </c>
      <c r="F252" s="434">
        <v>6</v>
      </c>
      <c r="G252" s="434">
        <v>2292</v>
      </c>
      <c r="H252" s="434">
        <v>1</v>
      </c>
      <c r="I252" s="434">
        <v>382</v>
      </c>
      <c r="J252" s="434">
        <v>6</v>
      </c>
      <c r="K252" s="434">
        <v>2298</v>
      </c>
      <c r="L252" s="434">
        <v>1.0026178010471205</v>
      </c>
      <c r="M252" s="434">
        <v>383</v>
      </c>
      <c r="N252" s="434">
        <v>1</v>
      </c>
      <c r="O252" s="434">
        <v>383</v>
      </c>
      <c r="P252" s="456">
        <v>0.16710296684118672</v>
      </c>
      <c r="Q252" s="435">
        <v>383</v>
      </c>
    </row>
    <row r="253" spans="1:17" ht="14.4" customHeight="1" x14ac:dyDescent="0.3">
      <c r="A253" s="430" t="s">
        <v>1657</v>
      </c>
      <c r="B253" s="431" t="s">
        <v>1494</v>
      </c>
      <c r="C253" s="431" t="s">
        <v>1495</v>
      </c>
      <c r="D253" s="431" t="s">
        <v>1518</v>
      </c>
      <c r="E253" s="431" t="s">
        <v>1519</v>
      </c>
      <c r="F253" s="434">
        <v>4</v>
      </c>
      <c r="G253" s="434">
        <v>148</v>
      </c>
      <c r="H253" s="434">
        <v>1</v>
      </c>
      <c r="I253" s="434">
        <v>37</v>
      </c>
      <c r="J253" s="434">
        <v>14</v>
      </c>
      <c r="K253" s="434">
        <v>518</v>
      </c>
      <c r="L253" s="434">
        <v>3.5</v>
      </c>
      <c r="M253" s="434">
        <v>37</v>
      </c>
      <c r="N253" s="434">
        <v>24</v>
      </c>
      <c r="O253" s="434">
        <v>888</v>
      </c>
      <c r="P253" s="456">
        <v>6</v>
      </c>
      <c r="Q253" s="435">
        <v>37</v>
      </c>
    </row>
    <row r="254" spans="1:17" ht="14.4" customHeight="1" x14ac:dyDescent="0.3">
      <c r="A254" s="430" t="s">
        <v>1657</v>
      </c>
      <c r="B254" s="431" t="s">
        <v>1494</v>
      </c>
      <c r="C254" s="431" t="s">
        <v>1495</v>
      </c>
      <c r="D254" s="431" t="s">
        <v>1522</v>
      </c>
      <c r="E254" s="431" t="s">
        <v>1523</v>
      </c>
      <c r="F254" s="434">
        <v>6</v>
      </c>
      <c r="G254" s="434">
        <v>2664</v>
      </c>
      <c r="H254" s="434">
        <v>1</v>
      </c>
      <c r="I254" s="434">
        <v>444</v>
      </c>
      <c r="J254" s="434">
        <v>12</v>
      </c>
      <c r="K254" s="434">
        <v>5340</v>
      </c>
      <c r="L254" s="434">
        <v>2.0045045045045047</v>
      </c>
      <c r="M254" s="434">
        <v>445</v>
      </c>
      <c r="N254" s="434">
        <v>9</v>
      </c>
      <c r="O254" s="434">
        <v>4005</v>
      </c>
      <c r="P254" s="456">
        <v>1.5033783783783783</v>
      </c>
      <c r="Q254" s="435">
        <v>445</v>
      </c>
    </row>
    <row r="255" spans="1:17" ht="14.4" customHeight="1" x14ac:dyDescent="0.3">
      <c r="A255" s="430" t="s">
        <v>1657</v>
      </c>
      <c r="B255" s="431" t="s">
        <v>1494</v>
      </c>
      <c r="C255" s="431" t="s">
        <v>1495</v>
      </c>
      <c r="D255" s="431" t="s">
        <v>1526</v>
      </c>
      <c r="E255" s="431" t="s">
        <v>1527</v>
      </c>
      <c r="F255" s="434">
        <v>2</v>
      </c>
      <c r="G255" s="434">
        <v>980</v>
      </c>
      <c r="H255" s="434">
        <v>1</v>
      </c>
      <c r="I255" s="434">
        <v>490</v>
      </c>
      <c r="J255" s="434">
        <v>2</v>
      </c>
      <c r="K255" s="434">
        <v>982</v>
      </c>
      <c r="L255" s="434">
        <v>1.0020408163265306</v>
      </c>
      <c r="M255" s="434">
        <v>491</v>
      </c>
      <c r="N255" s="434">
        <v>9</v>
      </c>
      <c r="O255" s="434">
        <v>4419</v>
      </c>
      <c r="P255" s="456">
        <v>4.509183673469388</v>
      </c>
      <c r="Q255" s="435">
        <v>491</v>
      </c>
    </row>
    <row r="256" spans="1:17" ht="14.4" customHeight="1" x14ac:dyDescent="0.3">
      <c r="A256" s="430" t="s">
        <v>1657</v>
      </c>
      <c r="B256" s="431" t="s">
        <v>1494</v>
      </c>
      <c r="C256" s="431" t="s">
        <v>1495</v>
      </c>
      <c r="D256" s="431" t="s">
        <v>1528</v>
      </c>
      <c r="E256" s="431" t="s">
        <v>1529</v>
      </c>
      <c r="F256" s="434">
        <v>10</v>
      </c>
      <c r="G256" s="434">
        <v>310</v>
      </c>
      <c r="H256" s="434">
        <v>1</v>
      </c>
      <c r="I256" s="434">
        <v>31</v>
      </c>
      <c r="J256" s="434">
        <v>5</v>
      </c>
      <c r="K256" s="434">
        <v>155</v>
      </c>
      <c r="L256" s="434">
        <v>0.5</v>
      </c>
      <c r="M256" s="434">
        <v>31</v>
      </c>
      <c r="N256" s="434">
        <v>7</v>
      </c>
      <c r="O256" s="434">
        <v>217</v>
      </c>
      <c r="P256" s="456">
        <v>0.7</v>
      </c>
      <c r="Q256" s="435">
        <v>31</v>
      </c>
    </row>
    <row r="257" spans="1:17" ht="14.4" customHeight="1" x14ac:dyDescent="0.3">
      <c r="A257" s="430" t="s">
        <v>1657</v>
      </c>
      <c r="B257" s="431" t="s">
        <v>1494</v>
      </c>
      <c r="C257" s="431" t="s">
        <v>1495</v>
      </c>
      <c r="D257" s="431" t="s">
        <v>1536</v>
      </c>
      <c r="E257" s="431" t="s">
        <v>1537</v>
      </c>
      <c r="F257" s="434">
        <v>23</v>
      </c>
      <c r="G257" s="434">
        <v>5313</v>
      </c>
      <c r="H257" s="434">
        <v>1</v>
      </c>
      <c r="I257" s="434">
        <v>231</v>
      </c>
      <c r="J257" s="434">
        <v>4</v>
      </c>
      <c r="K257" s="434">
        <v>926</v>
      </c>
      <c r="L257" s="434">
        <v>0.17428947863730473</v>
      </c>
      <c r="M257" s="434">
        <v>231.5</v>
      </c>
      <c r="N257" s="434">
        <v>12</v>
      </c>
      <c r="O257" s="434">
        <v>2808</v>
      </c>
      <c r="P257" s="456">
        <v>0.52851496329757197</v>
      </c>
      <c r="Q257" s="435">
        <v>234</v>
      </c>
    </row>
    <row r="258" spans="1:17" ht="14.4" customHeight="1" x14ac:dyDescent="0.3">
      <c r="A258" s="430" t="s">
        <v>1657</v>
      </c>
      <c r="B258" s="431" t="s">
        <v>1494</v>
      </c>
      <c r="C258" s="431" t="s">
        <v>1495</v>
      </c>
      <c r="D258" s="431" t="s">
        <v>1544</v>
      </c>
      <c r="E258" s="431" t="s">
        <v>1545</v>
      </c>
      <c r="F258" s="434">
        <v>52</v>
      </c>
      <c r="G258" s="434">
        <v>832</v>
      </c>
      <c r="H258" s="434">
        <v>1</v>
      </c>
      <c r="I258" s="434">
        <v>16</v>
      </c>
      <c r="J258" s="434">
        <v>111</v>
      </c>
      <c r="K258" s="434">
        <v>1680</v>
      </c>
      <c r="L258" s="434">
        <v>2.0192307692307692</v>
      </c>
      <c r="M258" s="434">
        <v>15.135135135135135</v>
      </c>
      <c r="N258" s="434">
        <v>170</v>
      </c>
      <c r="O258" s="434">
        <v>2720</v>
      </c>
      <c r="P258" s="456">
        <v>3.2692307692307692</v>
      </c>
      <c r="Q258" s="435">
        <v>16</v>
      </c>
    </row>
    <row r="259" spans="1:17" ht="14.4" customHeight="1" x14ac:dyDescent="0.3">
      <c r="A259" s="430" t="s">
        <v>1657</v>
      </c>
      <c r="B259" s="431" t="s">
        <v>1494</v>
      </c>
      <c r="C259" s="431" t="s">
        <v>1495</v>
      </c>
      <c r="D259" s="431" t="s">
        <v>1546</v>
      </c>
      <c r="E259" s="431" t="s">
        <v>1547</v>
      </c>
      <c r="F259" s="434"/>
      <c r="G259" s="434"/>
      <c r="H259" s="434"/>
      <c r="I259" s="434"/>
      <c r="J259" s="434">
        <v>1</v>
      </c>
      <c r="K259" s="434">
        <v>133</v>
      </c>
      <c r="L259" s="434"/>
      <c r="M259" s="434">
        <v>133</v>
      </c>
      <c r="N259" s="434"/>
      <c r="O259" s="434"/>
      <c r="P259" s="456"/>
      <c r="Q259" s="435"/>
    </row>
    <row r="260" spans="1:17" ht="14.4" customHeight="1" x14ac:dyDescent="0.3">
      <c r="A260" s="430" t="s">
        <v>1657</v>
      </c>
      <c r="B260" s="431" t="s">
        <v>1494</v>
      </c>
      <c r="C260" s="431" t="s">
        <v>1495</v>
      </c>
      <c r="D260" s="431" t="s">
        <v>1548</v>
      </c>
      <c r="E260" s="431" t="s">
        <v>1549</v>
      </c>
      <c r="F260" s="434">
        <v>19</v>
      </c>
      <c r="G260" s="434">
        <v>1938</v>
      </c>
      <c r="H260" s="434">
        <v>1</v>
      </c>
      <c r="I260" s="434">
        <v>102</v>
      </c>
      <c r="J260" s="434">
        <v>10</v>
      </c>
      <c r="K260" s="434">
        <v>1030</v>
      </c>
      <c r="L260" s="434">
        <v>0.53147574819401444</v>
      </c>
      <c r="M260" s="434">
        <v>103</v>
      </c>
      <c r="N260" s="434">
        <v>12</v>
      </c>
      <c r="O260" s="434">
        <v>1236</v>
      </c>
      <c r="P260" s="456">
        <v>0.63777089783281737</v>
      </c>
      <c r="Q260" s="435">
        <v>103</v>
      </c>
    </row>
    <row r="261" spans="1:17" ht="14.4" customHeight="1" x14ac:dyDescent="0.3">
      <c r="A261" s="430" t="s">
        <v>1657</v>
      </c>
      <c r="B261" s="431" t="s">
        <v>1494</v>
      </c>
      <c r="C261" s="431" t="s">
        <v>1495</v>
      </c>
      <c r="D261" s="431" t="s">
        <v>1554</v>
      </c>
      <c r="E261" s="431" t="s">
        <v>1555</v>
      </c>
      <c r="F261" s="434">
        <v>1903</v>
      </c>
      <c r="G261" s="434">
        <v>215039</v>
      </c>
      <c r="H261" s="434">
        <v>1</v>
      </c>
      <c r="I261" s="434">
        <v>113</v>
      </c>
      <c r="J261" s="434">
        <v>1748</v>
      </c>
      <c r="K261" s="434">
        <v>194744</v>
      </c>
      <c r="L261" s="434">
        <v>0.90562177093457463</v>
      </c>
      <c r="M261" s="434">
        <v>111.40961098398169</v>
      </c>
      <c r="N261" s="434">
        <v>1631</v>
      </c>
      <c r="O261" s="434">
        <v>189196</v>
      </c>
      <c r="P261" s="456">
        <v>0.87982179976655395</v>
      </c>
      <c r="Q261" s="435">
        <v>116</v>
      </c>
    </row>
    <row r="262" spans="1:17" ht="14.4" customHeight="1" x14ac:dyDescent="0.3">
      <c r="A262" s="430" t="s">
        <v>1657</v>
      </c>
      <c r="B262" s="431" t="s">
        <v>1494</v>
      </c>
      <c r="C262" s="431" t="s">
        <v>1495</v>
      </c>
      <c r="D262" s="431" t="s">
        <v>1556</v>
      </c>
      <c r="E262" s="431" t="s">
        <v>1557</v>
      </c>
      <c r="F262" s="434">
        <v>118</v>
      </c>
      <c r="G262" s="434">
        <v>9912</v>
      </c>
      <c r="H262" s="434">
        <v>1</v>
      </c>
      <c r="I262" s="434">
        <v>84</v>
      </c>
      <c r="J262" s="434">
        <v>110</v>
      </c>
      <c r="K262" s="434">
        <v>8307</v>
      </c>
      <c r="L262" s="434">
        <v>0.83807506053268765</v>
      </c>
      <c r="M262" s="434">
        <v>75.518181818181816</v>
      </c>
      <c r="N262" s="434">
        <v>85</v>
      </c>
      <c r="O262" s="434">
        <v>7225</v>
      </c>
      <c r="P262" s="456">
        <v>0.72891444713478615</v>
      </c>
      <c r="Q262" s="435">
        <v>85</v>
      </c>
    </row>
    <row r="263" spans="1:17" ht="14.4" customHeight="1" x14ac:dyDescent="0.3">
      <c r="A263" s="430" t="s">
        <v>1657</v>
      </c>
      <c r="B263" s="431" t="s">
        <v>1494</v>
      </c>
      <c r="C263" s="431" t="s">
        <v>1495</v>
      </c>
      <c r="D263" s="431" t="s">
        <v>1558</v>
      </c>
      <c r="E263" s="431" t="s">
        <v>1559</v>
      </c>
      <c r="F263" s="434">
        <v>23</v>
      </c>
      <c r="G263" s="434">
        <v>2208</v>
      </c>
      <c r="H263" s="434">
        <v>1</v>
      </c>
      <c r="I263" s="434">
        <v>96</v>
      </c>
      <c r="J263" s="434">
        <v>17</v>
      </c>
      <c r="K263" s="434">
        <v>1648</v>
      </c>
      <c r="L263" s="434">
        <v>0.74637681159420288</v>
      </c>
      <c r="M263" s="434">
        <v>96.941176470588232</v>
      </c>
      <c r="N263" s="434">
        <v>28</v>
      </c>
      <c r="O263" s="434">
        <v>2744</v>
      </c>
      <c r="P263" s="456">
        <v>1.2427536231884058</v>
      </c>
      <c r="Q263" s="435">
        <v>98</v>
      </c>
    </row>
    <row r="264" spans="1:17" ht="14.4" customHeight="1" x14ac:dyDescent="0.3">
      <c r="A264" s="430" t="s">
        <v>1657</v>
      </c>
      <c r="B264" s="431" t="s">
        <v>1494</v>
      </c>
      <c r="C264" s="431" t="s">
        <v>1495</v>
      </c>
      <c r="D264" s="431" t="s">
        <v>1560</v>
      </c>
      <c r="E264" s="431" t="s">
        <v>1561</v>
      </c>
      <c r="F264" s="434">
        <v>150</v>
      </c>
      <c r="G264" s="434">
        <v>3150</v>
      </c>
      <c r="H264" s="434">
        <v>1</v>
      </c>
      <c r="I264" s="434">
        <v>21</v>
      </c>
      <c r="J264" s="434">
        <v>215</v>
      </c>
      <c r="K264" s="434">
        <v>4389</v>
      </c>
      <c r="L264" s="434">
        <v>1.3933333333333333</v>
      </c>
      <c r="M264" s="434">
        <v>20.413953488372094</v>
      </c>
      <c r="N264" s="434">
        <v>96</v>
      </c>
      <c r="O264" s="434">
        <v>2016</v>
      </c>
      <c r="P264" s="456">
        <v>0.64</v>
      </c>
      <c r="Q264" s="435">
        <v>21</v>
      </c>
    </row>
    <row r="265" spans="1:17" ht="14.4" customHeight="1" x14ac:dyDescent="0.3">
      <c r="A265" s="430" t="s">
        <v>1657</v>
      </c>
      <c r="B265" s="431" t="s">
        <v>1494</v>
      </c>
      <c r="C265" s="431" t="s">
        <v>1495</v>
      </c>
      <c r="D265" s="431" t="s">
        <v>1562</v>
      </c>
      <c r="E265" s="431" t="s">
        <v>1563</v>
      </c>
      <c r="F265" s="434">
        <v>98</v>
      </c>
      <c r="G265" s="434">
        <v>47628</v>
      </c>
      <c r="H265" s="434">
        <v>1</v>
      </c>
      <c r="I265" s="434">
        <v>486</v>
      </c>
      <c r="J265" s="434">
        <v>210</v>
      </c>
      <c r="K265" s="434">
        <v>98322</v>
      </c>
      <c r="L265" s="434">
        <v>2.064373897707231</v>
      </c>
      <c r="M265" s="434">
        <v>468.2</v>
      </c>
      <c r="N265" s="434">
        <v>348</v>
      </c>
      <c r="O265" s="434">
        <v>169476</v>
      </c>
      <c r="P265" s="456">
        <v>3.5583270345175109</v>
      </c>
      <c r="Q265" s="435">
        <v>487</v>
      </c>
    </row>
    <row r="266" spans="1:17" ht="14.4" customHeight="1" x14ac:dyDescent="0.3">
      <c r="A266" s="430" t="s">
        <v>1657</v>
      </c>
      <c r="B266" s="431" t="s">
        <v>1494</v>
      </c>
      <c r="C266" s="431" t="s">
        <v>1495</v>
      </c>
      <c r="D266" s="431" t="s">
        <v>1564</v>
      </c>
      <c r="E266" s="431" t="s">
        <v>1565</v>
      </c>
      <c r="F266" s="434"/>
      <c r="G266" s="434"/>
      <c r="H266" s="434"/>
      <c r="I266" s="434"/>
      <c r="J266" s="434"/>
      <c r="K266" s="434"/>
      <c r="L266" s="434"/>
      <c r="M266" s="434"/>
      <c r="N266" s="434">
        <v>0</v>
      </c>
      <c r="O266" s="434">
        <v>0</v>
      </c>
      <c r="P266" s="456"/>
      <c r="Q266" s="435"/>
    </row>
    <row r="267" spans="1:17" ht="14.4" customHeight="1" x14ac:dyDescent="0.3">
      <c r="A267" s="430" t="s">
        <v>1657</v>
      </c>
      <c r="B267" s="431" t="s">
        <v>1494</v>
      </c>
      <c r="C267" s="431" t="s">
        <v>1495</v>
      </c>
      <c r="D267" s="431" t="s">
        <v>1568</v>
      </c>
      <c r="E267" s="431" t="s">
        <v>1569</v>
      </c>
      <c r="F267" s="434"/>
      <c r="G267" s="434"/>
      <c r="H267" s="434"/>
      <c r="I267" s="434"/>
      <c r="J267" s="434"/>
      <c r="K267" s="434"/>
      <c r="L267" s="434"/>
      <c r="M267" s="434"/>
      <c r="N267" s="434">
        <v>0</v>
      </c>
      <c r="O267" s="434">
        <v>0</v>
      </c>
      <c r="P267" s="456"/>
      <c r="Q267" s="435"/>
    </row>
    <row r="268" spans="1:17" ht="14.4" customHeight="1" x14ac:dyDescent="0.3">
      <c r="A268" s="430" t="s">
        <v>1657</v>
      </c>
      <c r="B268" s="431" t="s">
        <v>1494</v>
      </c>
      <c r="C268" s="431" t="s">
        <v>1495</v>
      </c>
      <c r="D268" s="431" t="s">
        <v>1570</v>
      </c>
      <c r="E268" s="431" t="s">
        <v>1571</v>
      </c>
      <c r="F268" s="434">
        <v>73</v>
      </c>
      <c r="G268" s="434">
        <v>2920</v>
      </c>
      <c r="H268" s="434">
        <v>1</v>
      </c>
      <c r="I268" s="434">
        <v>40</v>
      </c>
      <c r="J268" s="434">
        <v>71</v>
      </c>
      <c r="K268" s="434">
        <v>2571</v>
      </c>
      <c r="L268" s="434">
        <v>0.8804794520547945</v>
      </c>
      <c r="M268" s="434">
        <v>36.2112676056338</v>
      </c>
      <c r="N268" s="434">
        <v>136</v>
      </c>
      <c r="O268" s="434">
        <v>5576</v>
      </c>
      <c r="P268" s="456">
        <v>1.9095890410958904</v>
      </c>
      <c r="Q268" s="435">
        <v>41</v>
      </c>
    </row>
    <row r="269" spans="1:17" ht="14.4" customHeight="1" x14ac:dyDescent="0.3">
      <c r="A269" s="430" t="s">
        <v>1657</v>
      </c>
      <c r="B269" s="431" t="s">
        <v>1494</v>
      </c>
      <c r="C269" s="431" t="s">
        <v>1495</v>
      </c>
      <c r="D269" s="431" t="s">
        <v>1584</v>
      </c>
      <c r="E269" s="431" t="s">
        <v>1585</v>
      </c>
      <c r="F269" s="434">
        <v>4</v>
      </c>
      <c r="G269" s="434">
        <v>2416</v>
      </c>
      <c r="H269" s="434">
        <v>1</v>
      </c>
      <c r="I269" s="434">
        <v>604</v>
      </c>
      <c r="J269" s="434">
        <v>3</v>
      </c>
      <c r="K269" s="434">
        <v>1818</v>
      </c>
      <c r="L269" s="434">
        <v>0.75248344370860931</v>
      </c>
      <c r="M269" s="434">
        <v>606</v>
      </c>
      <c r="N269" s="434">
        <v>9</v>
      </c>
      <c r="O269" s="434">
        <v>5472</v>
      </c>
      <c r="P269" s="456">
        <v>2.2649006622516556</v>
      </c>
      <c r="Q269" s="435">
        <v>608</v>
      </c>
    </row>
    <row r="270" spans="1:17" ht="14.4" customHeight="1" x14ac:dyDescent="0.3">
      <c r="A270" s="430" t="s">
        <v>1657</v>
      </c>
      <c r="B270" s="431" t="s">
        <v>1494</v>
      </c>
      <c r="C270" s="431" t="s">
        <v>1495</v>
      </c>
      <c r="D270" s="431" t="s">
        <v>1588</v>
      </c>
      <c r="E270" s="431" t="s">
        <v>1589</v>
      </c>
      <c r="F270" s="434">
        <v>1</v>
      </c>
      <c r="G270" s="434">
        <v>506</v>
      </c>
      <c r="H270" s="434">
        <v>1</v>
      </c>
      <c r="I270" s="434">
        <v>506</v>
      </c>
      <c r="J270" s="434">
        <v>2</v>
      </c>
      <c r="K270" s="434">
        <v>1016</v>
      </c>
      <c r="L270" s="434">
        <v>2.0079051383399209</v>
      </c>
      <c r="M270" s="434">
        <v>508</v>
      </c>
      <c r="N270" s="434"/>
      <c r="O270" s="434"/>
      <c r="P270" s="456"/>
      <c r="Q270" s="435"/>
    </row>
    <row r="271" spans="1:17" ht="14.4" customHeight="1" x14ac:dyDescent="0.3">
      <c r="A271" s="430" t="s">
        <v>1657</v>
      </c>
      <c r="B271" s="431" t="s">
        <v>1494</v>
      </c>
      <c r="C271" s="431" t="s">
        <v>1495</v>
      </c>
      <c r="D271" s="431" t="s">
        <v>1596</v>
      </c>
      <c r="E271" s="431" t="s">
        <v>1597</v>
      </c>
      <c r="F271" s="434">
        <v>23</v>
      </c>
      <c r="G271" s="434">
        <v>5635</v>
      </c>
      <c r="H271" s="434">
        <v>1</v>
      </c>
      <c r="I271" s="434">
        <v>245</v>
      </c>
      <c r="J271" s="434">
        <v>4</v>
      </c>
      <c r="K271" s="434">
        <v>982</v>
      </c>
      <c r="L271" s="434">
        <v>0.17426796805678793</v>
      </c>
      <c r="M271" s="434">
        <v>245.5</v>
      </c>
      <c r="N271" s="434">
        <v>12</v>
      </c>
      <c r="O271" s="434">
        <v>2976</v>
      </c>
      <c r="P271" s="456">
        <v>0.52812777284826973</v>
      </c>
      <c r="Q271" s="435">
        <v>248</v>
      </c>
    </row>
    <row r="272" spans="1:17" ht="14.4" customHeight="1" x14ac:dyDescent="0.3">
      <c r="A272" s="430" t="s">
        <v>1657</v>
      </c>
      <c r="B272" s="431" t="s">
        <v>1494</v>
      </c>
      <c r="C272" s="431" t="s">
        <v>1495</v>
      </c>
      <c r="D272" s="431" t="s">
        <v>1604</v>
      </c>
      <c r="E272" s="431" t="s">
        <v>1605</v>
      </c>
      <c r="F272" s="434">
        <v>386</v>
      </c>
      <c r="G272" s="434">
        <v>10422</v>
      </c>
      <c r="H272" s="434">
        <v>1</v>
      </c>
      <c r="I272" s="434">
        <v>27</v>
      </c>
      <c r="J272" s="434">
        <v>274</v>
      </c>
      <c r="K272" s="434">
        <v>7074</v>
      </c>
      <c r="L272" s="434">
        <v>0.67875647668393779</v>
      </c>
      <c r="M272" s="434">
        <v>25.817518248175183</v>
      </c>
      <c r="N272" s="434">
        <v>253</v>
      </c>
      <c r="O272" s="434">
        <v>6831</v>
      </c>
      <c r="P272" s="456">
        <v>0.65544041450777202</v>
      </c>
      <c r="Q272" s="435">
        <v>27</v>
      </c>
    </row>
    <row r="273" spans="1:17" ht="14.4" customHeight="1" x14ac:dyDescent="0.3">
      <c r="A273" s="430" t="s">
        <v>1658</v>
      </c>
      <c r="B273" s="431" t="s">
        <v>1494</v>
      </c>
      <c r="C273" s="431" t="s">
        <v>1495</v>
      </c>
      <c r="D273" s="431" t="s">
        <v>1496</v>
      </c>
      <c r="E273" s="431" t="s">
        <v>1497</v>
      </c>
      <c r="F273" s="434">
        <v>989</v>
      </c>
      <c r="G273" s="434">
        <v>157251</v>
      </c>
      <c r="H273" s="434">
        <v>1</v>
      </c>
      <c r="I273" s="434">
        <v>159</v>
      </c>
      <c r="J273" s="434">
        <v>946</v>
      </c>
      <c r="K273" s="434">
        <v>148857</v>
      </c>
      <c r="L273" s="434">
        <v>0.94662037125360088</v>
      </c>
      <c r="M273" s="434">
        <v>157.35412262156447</v>
      </c>
      <c r="N273" s="434">
        <v>1075</v>
      </c>
      <c r="O273" s="434">
        <v>173075</v>
      </c>
      <c r="P273" s="456">
        <v>1.10062893081761</v>
      </c>
      <c r="Q273" s="435">
        <v>161</v>
      </c>
    </row>
    <row r="274" spans="1:17" ht="14.4" customHeight="1" x14ac:dyDescent="0.3">
      <c r="A274" s="430" t="s">
        <v>1658</v>
      </c>
      <c r="B274" s="431" t="s">
        <v>1494</v>
      </c>
      <c r="C274" s="431" t="s">
        <v>1495</v>
      </c>
      <c r="D274" s="431" t="s">
        <v>1498</v>
      </c>
      <c r="E274" s="431" t="s">
        <v>1499</v>
      </c>
      <c r="F274" s="434"/>
      <c r="G274" s="434"/>
      <c r="H274" s="434"/>
      <c r="I274" s="434"/>
      <c r="J274" s="434">
        <v>2</v>
      </c>
      <c r="K274" s="434">
        <v>0</v>
      </c>
      <c r="L274" s="434"/>
      <c r="M274" s="434">
        <v>0</v>
      </c>
      <c r="N274" s="434"/>
      <c r="O274" s="434"/>
      <c r="P274" s="456"/>
      <c r="Q274" s="435"/>
    </row>
    <row r="275" spans="1:17" ht="14.4" customHeight="1" x14ac:dyDescent="0.3">
      <c r="A275" s="430" t="s">
        <v>1658</v>
      </c>
      <c r="B275" s="431" t="s">
        <v>1494</v>
      </c>
      <c r="C275" s="431" t="s">
        <v>1495</v>
      </c>
      <c r="D275" s="431" t="s">
        <v>1504</v>
      </c>
      <c r="E275" s="431" t="s">
        <v>1505</v>
      </c>
      <c r="F275" s="434"/>
      <c r="G275" s="434"/>
      <c r="H275" s="434"/>
      <c r="I275" s="434"/>
      <c r="J275" s="434">
        <v>2</v>
      </c>
      <c r="K275" s="434">
        <v>0</v>
      </c>
      <c r="L275" s="434"/>
      <c r="M275" s="434">
        <v>0</v>
      </c>
      <c r="N275" s="434"/>
      <c r="O275" s="434"/>
      <c r="P275" s="456"/>
      <c r="Q275" s="435"/>
    </row>
    <row r="276" spans="1:17" ht="14.4" customHeight="1" x14ac:dyDescent="0.3">
      <c r="A276" s="430" t="s">
        <v>1658</v>
      </c>
      <c r="B276" s="431" t="s">
        <v>1494</v>
      </c>
      <c r="C276" s="431" t="s">
        <v>1495</v>
      </c>
      <c r="D276" s="431" t="s">
        <v>1506</v>
      </c>
      <c r="E276" s="431" t="s">
        <v>1507</v>
      </c>
      <c r="F276" s="434"/>
      <c r="G276" s="434"/>
      <c r="H276" s="434"/>
      <c r="I276" s="434"/>
      <c r="J276" s="434">
        <v>4</v>
      </c>
      <c r="K276" s="434">
        <v>0</v>
      </c>
      <c r="L276" s="434"/>
      <c r="M276" s="434">
        <v>0</v>
      </c>
      <c r="N276" s="434"/>
      <c r="O276" s="434"/>
      <c r="P276" s="456"/>
      <c r="Q276" s="435"/>
    </row>
    <row r="277" spans="1:17" ht="14.4" customHeight="1" x14ac:dyDescent="0.3">
      <c r="A277" s="430" t="s">
        <v>1658</v>
      </c>
      <c r="B277" s="431" t="s">
        <v>1494</v>
      </c>
      <c r="C277" s="431" t="s">
        <v>1495</v>
      </c>
      <c r="D277" s="431" t="s">
        <v>1510</v>
      </c>
      <c r="E277" s="431" t="s">
        <v>1511</v>
      </c>
      <c r="F277" s="434">
        <v>89</v>
      </c>
      <c r="G277" s="434">
        <v>103685</v>
      </c>
      <c r="H277" s="434">
        <v>1</v>
      </c>
      <c r="I277" s="434">
        <v>1165</v>
      </c>
      <c r="J277" s="434">
        <v>122</v>
      </c>
      <c r="K277" s="434">
        <v>142442</v>
      </c>
      <c r="L277" s="434">
        <v>1.3737956309977335</v>
      </c>
      <c r="M277" s="434">
        <v>1167.5573770491803</v>
      </c>
      <c r="N277" s="434">
        <v>171</v>
      </c>
      <c r="O277" s="434">
        <v>199899</v>
      </c>
      <c r="P277" s="456">
        <v>1.9279452186912283</v>
      </c>
      <c r="Q277" s="435">
        <v>1169</v>
      </c>
    </row>
    <row r="278" spans="1:17" ht="14.4" customHeight="1" x14ac:dyDescent="0.3">
      <c r="A278" s="430" t="s">
        <v>1658</v>
      </c>
      <c r="B278" s="431" t="s">
        <v>1494</v>
      </c>
      <c r="C278" s="431" t="s">
        <v>1495</v>
      </c>
      <c r="D278" s="431" t="s">
        <v>1514</v>
      </c>
      <c r="E278" s="431" t="s">
        <v>1515</v>
      </c>
      <c r="F278" s="434">
        <v>4102</v>
      </c>
      <c r="G278" s="434">
        <v>159978</v>
      </c>
      <c r="H278" s="434">
        <v>1</v>
      </c>
      <c r="I278" s="434">
        <v>39</v>
      </c>
      <c r="J278" s="434">
        <v>3655</v>
      </c>
      <c r="K278" s="434">
        <v>144715</v>
      </c>
      <c r="L278" s="434">
        <v>0.90459313155558885</v>
      </c>
      <c r="M278" s="434">
        <v>39.593707250342</v>
      </c>
      <c r="N278" s="434">
        <v>3894</v>
      </c>
      <c r="O278" s="434">
        <v>155760</v>
      </c>
      <c r="P278" s="456">
        <v>0.97363387465776541</v>
      </c>
      <c r="Q278" s="435">
        <v>40</v>
      </c>
    </row>
    <row r="279" spans="1:17" ht="14.4" customHeight="1" x14ac:dyDescent="0.3">
      <c r="A279" s="430" t="s">
        <v>1658</v>
      </c>
      <c r="B279" s="431" t="s">
        <v>1494</v>
      </c>
      <c r="C279" s="431" t="s">
        <v>1495</v>
      </c>
      <c r="D279" s="431" t="s">
        <v>1516</v>
      </c>
      <c r="E279" s="431" t="s">
        <v>1517</v>
      </c>
      <c r="F279" s="434">
        <v>70</v>
      </c>
      <c r="G279" s="434">
        <v>26740</v>
      </c>
      <c r="H279" s="434">
        <v>1</v>
      </c>
      <c r="I279" s="434">
        <v>382</v>
      </c>
      <c r="J279" s="434">
        <v>67</v>
      </c>
      <c r="K279" s="434">
        <v>25640</v>
      </c>
      <c r="L279" s="434">
        <v>0.95886312640239346</v>
      </c>
      <c r="M279" s="434">
        <v>382.68656716417911</v>
      </c>
      <c r="N279" s="434">
        <v>76</v>
      </c>
      <c r="O279" s="434">
        <v>29108</v>
      </c>
      <c r="P279" s="456">
        <v>1.0885564697083021</v>
      </c>
      <c r="Q279" s="435">
        <v>383</v>
      </c>
    </row>
    <row r="280" spans="1:17" ht="14.4" customHeight="1" x14ac:dyDescent="0.3">
      <c r="A280" s="430" t="s">
        <v>1658</v>
      </c>
      <c r="B280" s="431" t="s">
        <v>1494</v>
      </c>
      <c r="C280" s="431" t="s">
        <v>1495</v>
      </c>
      <c r="D280" s="431" t="s">
        <v>1518</v>
      </c>
      <c r="E280" s="431" t="s">
        <v>1519</v>
      </c>
      <c r="F280" s="434">
        <v>735</v>
      </c>
      <c r="G280" s="434">
        <v>27195</v>
      </c>
      <c r="H280" s="434">
        <v>1</v>
      </c>
      <c r="I280" s="434">
        <v>37</v>
      </c>
      <c r="J280" s="434">
        <v>947</v>
      </c>
      <c r="K280" s="434">
        <v>35039</v>
      </c>
      <c r="L280" s="434">
        <v>1.2884353741496599</v>
      </c>
      <c r="M280" s="434">
        <v>37</v>
      </c>
      <c r="N280" s="434">
        <v>1290</v>
      </c>
      <c r="O280" s="434">
        <v>47730</v>
      </c>
      <c r="P280" s="456">
        <v>1.7551020408163265</v>
      </c>
      <c r="Q280" s="435">
        <v>37</v>
      </c>
    </row>
    <row r="281" spans="1:17" ht="14.4" customHeight="1" x14ac:dyDescent="0.3">
      <c r="A281" s="430" t="s">
        <v>1658</v>
      </c>
      <c r="B281" s="431" t="s">
        <v>1494</v>
      </c>
      <c r="C281" s="431" t="s">
        <v>1495</v>
      </c>
      <c r="D281" s="431" t="s">
        <v>1522</v>
      </c>
      <c r="E281" s="431" t="s">
        <v>1523</v>
      </c>
      <c r="F281" s="434">
        <v>609</v>
      </c>
      <c r="G281" s="434">
        <v>270396</v>
      </c>
      <c r="H281" s="434">
        <v>1</v>
      </c>
      <c r="I281" s="434">
        <v>444</v>
      </c>
      <c r="J281" s="434">
        <v>613</v>
      </c>
      <c r="K281" s="434">
        <v>272642</v>
      </c>
      <c r="L281" s="434">
        <v>1.0083063358925428</v>
      </c>
      <c r="M281" s="434">
        <v>444.76672104404565</v>
      </c>
      <c r="N281" s="434">
        <v>653</v>
      </c>
      <c r="O281" s="434">
        <v>290585</v>
      </c>
      <c r="P281" s="456">
        <v>1.0746645660438763</v>
      </c>
      <c r="Q281" s="435">
        <v>445</v>
      </c>
    </row>
    <row r="282" spans="1:17" ht="14.4" customHeight="1" x14ac:dyDescent="0.3">
      <c r="A282" s="430" t="s">
        <v>1658</v>
      </c>
      <c r="B282" s="431" t="s">
        <v>1494</v>
      </c>
      <c r="C282" s="431" t="s">
        <v>1495</v>
      </c>
      <c r="D282" s="431" t="s">
        <v>1524</v>
      </c>
      <c r="E282" s="431" t="s">
        <v>1525</v>
      </c>
      <c r="F282" s="434">
        <v>3</v>
      </c>
      <c r="G282" s="434">
        <v>123</v>
      </c>
      <c r="H282" s="434">
        <v>1</v>
      </c>
      <c r="I282" s="434">
        <v>41</v>
      </c>
      <c r="J282" s="434"/>
      <c r="K282" s="434"/>
      <c r="L282" s="434"/>
      <c r="M282" s="434"/>
      <c r="N282" s="434"/>
      <c r="O282" s="434"/>
      <c r="P282" s="456"/>
      <c r="Q282" s="435"/>
    </row>
    <row r="283" spans="1:17" ht="14.4" customHeight="1" x14ac:dyDescent="0.3">
      <c r="A283" s="430" t="s">
        <v>1658</v>
      </c>
      <c r="B283" s="431" t="s">
        <v>1494</v>
      </c>
      <c r="C283" s="431" t="s">
        <v>1495</v>
      </c>
      <c r="D283" s="431" t="s">
        <v>1526</v>
      </c>
      <c r="E283" s="431" t="s">
        <v>1527</v>
      </c>
      <c r="F283" s="434">
        <v>72</v>
      </c>
      <c r="G283" s="434">
        <v>35280</v>
      </c>
      <c r="H283" s="434">
        <v>1</v>
      </c>
      <c r="I283" s="434">
        <v>490</v>
      </c>
      <c r="J283" s="434">
        <v>106</v>
      </c>
      <c r="K283" s="434">
        <v>52015</v>
      </c>
      <c r="L283" s="434">
        <v>1.4743480725623583</v>
      </c>
      <c r="M283" s="434">
        <v>490.70754716981133</v>
      </c>
      <c r="N283" s="434">
        <v>892</v>
      </c>
      <c r="O283" s="434">
        <v>437972</v>
      </c>
      <c r="P283" s="456">
        <v>12.414172335600908</v>
      </c>
      <c r="Q283" s="435">
        <v>491</v>
      </c>
    </row>
    <row r="284" spans="1:17" ht="14.4" customHeight="1" x14ac:dyDescent="0.3">
      <c r="A284" s="430" t="s">
        <v>1658</v>
      </c>
      <c r="B284" s="431" t="s">
        <v>1494</v>
      </c>
      <c r="C284" s="431" t="s">
        <v>1495</v>
      </c>
      <c r="D284" s="431" t="s">
        <v>1528</v>
      </c>
      <c r="E284" s="431" t="s">
        <v>1529</v>
      </c>
      <c r="F284" s="434">
        <v>189</v>
      </c>
      <c r="G284" s="434">
        <v>5859</v>
      </c>
      <c r="H284" s="434">
        <v>1</v>
      </c>
      <c r="I284" s="434">
        <v>31</v>
      </c>
      <c r="J284" s="434">
        <v>161</v>
      </c>
      <c r="K284" s="434">
        <v>4991</v>
      </c>
      <c r="L284" s="434">
        <v>0.85185185185185186</v>
      </c>
      <c r="M284" s="434">
        <v>31</v>
      </c>
      <c r="N284" s="434">
        <v>212</v>
      </c>
      <c r="O284" s="434">
        <v>6572</v>
      </c>
      <c r="P284" s="456">
        <v>1.1216931216931216</v>
      </c>
      <c r="Q284" s="435">
        <v>31</v>
      </c>
    </row>
    <row r="285" spans="1:17" ht="14.4" customHeight="1" x14ac:dyDescent="0.3">
      <c r="A285" s="430" t="s">
        <v>1658</v>
      </c>
      <c r="B285" s="431" t="s">
        <v>1494</v>
      </c>
      <c r="C285" s="431" t="s">
        <v>1495</v>
      </c>
      <c r="D285" s="431" t="s">
        <v>1532</v>
      </c>
      <c r="E285" s="431" t="s">
        <v>1533</v>
      </c>
      <c r="F285" s="434">
        <v>16</v>
      </c>
      <c r="G285" s="434">
        <v>3280</v>
      </c>
      <c r="H285" s="434">
        <v>1</v>
      </c>
      <c r="I285" s="434">
        <v>205</v>
      </c>
      <c r="J285" s="434">
        <v>7</v>
      </c>
      <c r="K285" s="434">
        <v>1439</v>
      </c>
      <c r="L285" s="434">
        <v>0.43871951219512195</v>
      </c>
      <c r="M285" s="434">
        <v>205.57142857142858</v>
      </c>
      <c r="N285" s="434">
        <v>11</v>
      </c>
      <c r="O285" s="434">
        <v>2277</v>
      </c>
      <c r="P285" s="456">
        <v>0.69420731707317074</v>
      </c>
      <c r="Q285" s="435">
        <v>207</v>
      </c>
    </row>
    <row r="286" spans="1:17" ht="14.4" customHeight="1" x14ac:dyDescent="0.3">
      <c r="A286" s="430" t="s">
        <v>1658</v>
      </c>
      <c r="B286" s="431" t="s">
        <v>1494</v>
      </c>
      <c r="C286" s="431" t="s">
        <v>1495</v>
      </c>
      <c r="D286" s="431" t="s">
        <v>1534</v>
      </c>
      <c r="E286" s="431" t="s">
        <v>1535</v>
      </c>
      <c r="F286" s="434">
        <v>16</v>
      </c>
      <c r="G286" s="434">
        <v>6032</v>
      </c>
      <c r="H286" s="434">
        <v>1</v>
      </c>
      <c r="I286" s="434">
        <v>377</v>
      </c>
      <c r="J286" s="434">
        <v>7</v>
      </c>
      <c r="K286" s="434">
        <v>2645</v>
      </c>
      <c r="L286" s="434">
        <v>0.43849469496021221</v>
      </c>
      <c r="M286" s="434">
        <v>377.85714285714283</v>
      </c>
      <c r="N286" s="434">
        <v>11</v>
      </c>
      <c r="O286" s="434">
        <v>4180</v>
      </c>
      <c r="P286" s="456">
        <v>0.69297082228116713</v>
      </c>
      <c r="Q286" s="435">
        <v>380</v>
      </c>
    </row>
    <row r="287" spans="1:17" ht="14.4" customHeight="1" x14ac:dyDescent="0.3">
      <c r="A287" s="430" t="s">
        <v>1658</v>
      </c>
      <c r="B287" s="431" t="s">
        <v>1494</v>
      </c>
      <c r="C287" s="431" t="s">
        <v>1495</v>
      </c>
      <c r="D287" s="431" t="s">
        <v>1536</v>
      </c>
      <c r="E287" s="431" t="s">
        <v>1537</v>
      </c>
      <c r="F287" s="434">
        <v>4</v>
      </c>
      <c r="G287" s="434">
        <v>924</v>
      </c>
      <c r="H287" s="434">
        <v>1</v>
      </c>
      <c r="I287" s="434">
        <v>231</v>
      </c>
      <c r="J287" s="434">
        <v>6</v>
      </c>
      <c r="K287" s="434">
        <v>1394</v>
      </c>
      <c r="L287" s="434">
        <v>1.5086580086580086</v>
      </c>
      <c r="M287" s="434">
        <v>232.33333333333334</v>
      </c>
      <c r="N287" s="434">
        <v>1</v>
      </c>
      <c r="O287" s="434">
        <v>234</v>
      </c>
      <c r="P287" s="456">
        <v>0.25324675324675322</v>
      </c>
      <c r="Q287" s="435">
        <v>234</v>
      </c>
    </row>
    <row r="288" spans="1:17" ht="14.4" customHeight="1" x14ac:dyDescent="0.3">
      <c r="A288" s="430" t="s">
        <v>1658</v>
      </c>
      <c r="B288" s="431" t="s">
        <v>1494</v>
      </c>
      <c r="C288" s="431" t="s">
        <v>1495</v>
      </c>
      <c r="D288" s="431" t="s">
        <v>1538</v>
      </c>
      <c r="E288" s="431" t="s">
        <v>1539</v>
      </c>
      <c r="F288" s="434">
        <v>91</v>
      </c>
      <c r="G288" s="434">
        <v>11739</v>
      </c>
      <c r="H288" s="434">
        <v>1</v>
      </c>
      <c r="I288" s="434">
        <v>129</v>
      </c>
      <c r="J288" s="434">
        <v>101</v>
      </c>
      <c r="K288" s="434">
        <v>13110</v>
      </c>
      <c r="L288" s="434">
        <v>1.1167901865576284</v>
      </c>
      <c r="M288" s="434">
        <v>129.80198019801981</v>
      </c>
      <c r="N288" s="434">
        <v>135</v>
      </c>
      <c r="O288" s="434">
        <v>17685</v>
      </c>
      <c r="P288" s="456">
        <v>1.5065167390748786</v>
      </c>
      <c r="Q288" s="435">
        <v>131</v>
      </c>
    </row>
    <row r="289" spans="1:17" ht="14.4" customHeight="1" x14ac:dyDescent="0.3">
      <c r="A289" s="430" t="s">
        <v>1658</v>
      </c>
      <c r="B289" s="431" t="s">
        <v>1494</v>
      </c>
      <c r="C289" s="431" t="s">
        <v>1495</v>
      </c>
      <c r="D289" s="431" t="s">
        <v>1540</v>
      </c>
      <c r="E289" s="431" t="s">
        <v>1541</v>
      </c>
      <c r="F289" s="434"/>
      <c r="G289" s="434"/>
      <c r="H289" s="434"/>
      <c r="I289" s="434"/>
      <c r="J289" s="434">
        <v>1</v>
      </c>
      <c r="K289" s="434">
        <v>198</v>
      </c>
      <c r="L289" s="434"/>
      <c r="M289" s="434">
        <v>198</v>
      </c>
      <c r="N289" s="434"/>
      <c r="O289" s="434"/>
      <c r="P289" s="456"/>
      <c r="Q289" s="435"/>
    </row>
    <row r="290" spans="1:17" ht="14.4" customHeight="1" x14ac:dyDescent="0.3">
      <c r="A290" s="430" t="s">
        <v>1658</v>
      </c>
      <c r="B290" s="431" t="s">
        <v>1494</v>
      </c>
      <c r="C290" s="431" t="s">
        <v>1495</v>
      </c>
      <c r="D290" s="431" t="s">
        <v>1544</v>
      </c>
      <c r="E290" s="431" t="s">
        <v>1545</v>
      </c>
      <c r="F290" s="434">
        <v>1823</v>
      </c>
      <c r="G290" s="434">
        <v>29168</v>
      </c>
      <c r="H290" s="434">
        <v>1</v>
      </c>
      <c r="I290" s="434">
        <v>16</v>
      </c>
      <c r="J290" s="434">
        <v>1933</v>
      </c>
      <c r="K290" s="434">
        <v>30864</v>
      </c>
      <c r="L290" s="434">
        <v>1.0581459133296764</v>
      </c>
      <c r="M290" s="434">
        <v>15.966890843248835</v>
      </c>
      <c r="N290" s="434">
        <v>2150</v>
      </c>
      <c r="O290" s="434">
        <v>34400</v>
      </c>
      <c r="P290" s="456">
        <v>1.17937465715853</v>
      </c>
      <c r="Q290" s="435">
        <v>16</v>
      </c>
    </row>
    <row r="291" spans="1:17" ht="14.4" customHeight="1" x14ac:dyDescent="0.3">
      <c r="A291" s="430" t="s">
        <v>1658</v>
      </c>
      <c r="B291" s="431" t="s">
        <v>1494</v>
      </c>
      <c r="C291" s="431" t="s">
        <v>1495</v>
      </c>
      <c r="D291" s="431" t="s">
        <v>1546</v>
      </c>
      <c r="E291" s="431" t="s">
        <v>1547</v>
      </c>
      <c r="F291" s="434">
        <v>58</v>
      </c>
      <c r="G291" s="434">
        <v>7714</v>
      </c>
      <c r="H291" s="434">
        <v>1</v>
      </c>
      <c r="I291" s="434">
        <v>133</v>
      </c>
      <c r="J291" s="434">
        <v>36</v>
      </c>
      <c r="K291" s="434">
        <v>4828</v>
      </c>
      <c r="L291" s="434">
        <v>0.62587503240860776</v>
      </c>
      <c r="M291" s="434">
        <v>134.11111111111111</v>
      </c>
      <c r="N291" s="434">
        <v>77</v>
      </c>
      <c r="O291" s="434">
        <v>10472</v>
      </c>
      <c r="P291" s="456">
        <v>1.3575317604355717</v>
      </c>
      <c r="Q291" s="435">
        <v>136</v>
      </c>
    </row>
    <row r="292" spans="1:17" ht="14.4" customHeight="1" x14ac:dyDescent="0.3">
      <c r="A292" s="430" t="s">
        <v>1658</v>
      </c>
      <c r="B292" s="431" t="s">
        <v>1494</v>
      </c>
      <c r="C292" s="431" t="s">
        <v>1495</v>
      </c>
      <c r="D292" s="431" t="s">
        <v>1548</v>
      </c>
      <c r="E292" s="431" t="s">
        <v>1549</v>
      </c>
      <c r="F292" s="434">
        <v>108</v>
      </c>
      <c r="G292" s="434">
        <v>11016</v>
      </c>
      <c r="H292" s="434">
        <v>1</v>
      </c>
      <c r="I292" s="434">
        <v>102</v>
      </c>
      <c r="J292" s="434">
        <v>75</v>
      </c>
      <c r="K292" s="434">
        <v>7081</v>
      </c>
      <c r="L292" s="434">
        <v>0.64279230210602756</v>
      </c>
      <c r="M292" s="434">
        <v>94.413333333333327</v>
      </c>
      <c r="N292" s="434">
        <v>64</v>
      </c>
      <c r="O292" s="434">
        <v>6592</v>
      </c>
      <c r="P292" s="456">
        <v>0.59840232389252002</v>
      </c>
      <c r="Q292" s="435">
        <v>103</v>
      </c>
    </row>
    <row r="293" spans="1:17" ht="14.4" customHeight="1" x14ac:dyDescent="0.3">
      <c r="A293" s="430" t="s">
        <v>1658</v>
      </c>
      <c r="B293" s="431" t="s">
        <v>1494</v>
      </c>
      <c r="C293" s="431" t="s">
        <v>1495</v>
      </c>
      <c r="D293" s="431" t="s">
        <v>1552</v>
      </c>
      <c r="E293" s="431" t="s">
        <v>1553</v>
      </c>
      <c r="F293" s="434"/>
      <c r="G293" s="434"/>
      <c r="H293" s="434"/>
      <c r="I293" s="434"/>
      <c r="J293" s="434">
        <v>4</v>
      </c>
      <c r="K293" s="434">
        <v>0</v>
      </c>
      <c r="L293" s="434"/>
      <c r="M293" s="434">
        <v>0</v>
      </c>
      <c r="N293" s="434"/>
      <c r="O293" s="434"/>
      <c r="P293" s="456"/>
      <c r="Q293" s="435"/>
    </row>
    <row r="294" spans="1:17" ht="14.4" customHeight="1" x14ac:dyDescent="0.3">
      <c r="A294" s="430" t="s">
        <v>1658</v>
      </c>
      <c r="B294" s="431" t="s">
        <v>1494</v>
      </c>
      <c r="C294" s="431" t="s">
        <v>1495</v>
      </c>
      <c r="D294" s="431" t="s">
        <v>1554</v>
      </c>
      <c r="E294" s="431" t="s">
        <v>1555</v>
      </c>
      <c r="F294" s="434">
        <v>2202</v>
      </c>
      <c r="G294" s="434">
        <v>248826</v>
      </c>
      <c r="H294" s="434">
        <v>1</v>
      </c>
      <c r="I294" s="434">
        <v>113</v>
      </c>
      <c r="J294" s="434">
        <v>1953</v>
      </c>
      <c r="K294" s="434">
        <v>217211</v>
      </c>
      <c r="L294" s="434">
        <v>0.87294334193372081</v>
      </c>
      <c r="M294" s="434">
        <v>111.21915002560164</v>
      </c>
      <c r="N294" s="434">
        <v>2091</v>
      </c>
      <c r="O294" s="434">
        <v>242556</v>
      </c>
      <c r="P294" s="456">
        <v>0.97480166863591422</v>
      </c>
      <c r="Q294" s="435">
        <v>116</v>
      </c>
    </row>
    <row r="295" spans="1:17" ht="14.4" customHeight="1" x14ac:dyDescent="0.3">
      <c r="A295" s="430" t="s">
        <v>1658</v>
      </c>
      <c r="B295" s="431" t="s">
        <v>1494</v>
      </c>
      <c r="C295" s="431" t="s">
        <v>1495</v>
      </c>
      <c r="D295" s="431" t="s">
        <v>1556</v>
      </c>
      <c r="E295" s="431" t="s">
        <v>1557</v>
      </c>
      <c r="F295" s="434">
        <v>374</v>
      </c>
      <c r="G295" s="434">
        <v>31416</v>
      </c>
      <c r="H295" s="434">
        <v>1</v>
      </c>
      <c r="I295" s="434">
        <v>84</v>
      </c>
      <c r="J295" s="434">
        <v>385</v>
      </c>
      <c r="K295" s="434">
        <v>32259</v>
      </c>
      <c r="L295" s="434">
        <v>1.02683346065699</v>
      </c>
      <c r="M295" s="434">
        <v>83.789610389610388</v>
      </c>
      <c r="N295" s="434">
        <v>507</v>
      </c>
      <c r="O295" s="434">
        <v>43095</v>
      </c>
      <c r="P295" s="456">
        <v>1.3717532467532467</v>
      </c>
      <c r="Q295" s="435">
        <v>85</v>
      </c>
    </row>
    <row r="296" spans="1:17" ht="14.4" customHeight="1" x14ac:dyDescent="0.3">
      <c r="A296" s="430" t="s">
        <v>1658</v>
      </c>
      <c r="B296" s="431" t="s">
        <v>1494</v>
      </c>
      <c r="C296" s="431" t="s">
        <v>1495</v>
      </c>
      <c r="D296" s="431" t="s">
        <v>1558</v>
      </c>
      <c r="E296" s="431" t="s">
        <v>1559</v>
      </c>
      <c r="F296" s="434">
        <v>50</v>
      </c>
      <c r="G296" s="434">
        <v>4800</v>
      </c>
      <c r="H296" s="434">
        <v>1</v>
      </c>
      <c r="I296" s="434">
        <v>96</v>
      </c>
      <c r="J296" s="434">
        <v>65</v>
      </c>
      <c r="K296" s="434">
        <v>6285</v>
      </c>
      <c r="L296" s="434">
        <v>1.309375</v>
      </c>
      <c r="M296" s="434">
        <v>96.692307692307693</v>
      </c>
      <c r="N296" s="434">
        <v>66</v>
      </c>
      <c r="O296" s="434">
        <v>6468</v>
      </c>
      <c r="P296" s="456">
        <v>1.3474999999999999</v>
      </c>
      <c r="Q296" s="435">
        <v>98</v>
      </c>
    </row>
    <row r="297" spans="1:17" ht="14.4" customHeight="1" x14ac:dyDescent="0.3">
      <c r="A297" s="430" t="s">
        <v>1658</v>
      </c>
      <c r="B297" s="431" t="s">
        <v>1494</v>
      </c>
      <c r="C297" s="431" t="s">
        <v>1495</v>
      </c>
      <c r="D297" s="431" t="s">
        <v>1560</v>
      </c>
      <c r="E297" s="431" t="s">
        <v>1561</v>
      </c>
      <c r="F297" s="434">
        <v>302</v>
      </c>
      <c r="G297" s="434">
        <v>6342</v>
      </c>
      <c r="H297" s="434">
        <v>1</v>
      </c>
      <c r="I297" s="434">
        <v>21</v>
      </c>
      <c r="J297" s="434">
        <v>321</v>
      </c>
      <c r="K297" s="434">
        <v>6489</v>
      </c>
      <c r="L297" s="434">
        <v>1.0231788079470199</v>
      </c>
      <c r="M297" s="434">
        <v>20.214953271028037</v>
      </c>
      <c r="N297" s="434">
        <v>334</v>
      </c>
      <c r="O297" s="434">
        <v>7014</v>
      </c>
      <c r="P297" s="456">
        <v>1.1059602649006623</v>
      </c>
      <c r="Q297" s="435">
        <v>21</v>
      </c>
    </row>
    <row r="298" spans="1:17" ht="14.4" customHeight="1" x14ac:dyDescent="0.3">
      <c r="A298" s="430" t="s">
        <v>1658</v>
      </c>
      <c r="B298" s="431" t="s">
        <v>1494</v>
      </c>
      <c r="C298" s="431" t="s">
        <v>1495</v>
      </c>
      <c r="D298" s="431" t="s">
        <v>1562</v>
      </c>
      <c r="E298" s="431" t="s">
        <v>1563</v>
      </c>
      <c r="F298" s="434">
        <v>2827</v>
      </c>
      <c r="G298" s="434">
        <v>1373922</v>
      </c>
      <c r="H298" s="434">
        <v>1</v>
      </c>
      <c r="I298" s="434">
        <v>486</v>
      </c>
      <c r="J298" s="434">
        <v>3290</v>
      </c>
      <c r="K298" s="434">
        <v>1596605</v>
      </c>
      <c r="L298" s="434">
        <v>1.1620783421475165</v>
      </c>
      <c r="M298" s="434">
        <v>485.290273556231</v>
      </c>
      <c r="N298" s="434">
        <v>3443</v>
      </c>
      <c r="O298" s="434">
        <v>1676741</v>
      </c>
      <c r="P298" s="456">
        <v>1.2204047973611312</v>
      </c>
      <c r="Q298" s="435">
        <v>487</v>
      </c>
    </row>
    <row r="299" spans="1:17" ht="14.4" customHeight="1" x14ac:dyDescent="0.3">
      <c r="A299" s="430" t="s">
        <v>1658</v>
      </c>
      <c r="B299" s="431" t="s">
        <v>1494</v>
      </c>
      <c r="C299" s="431" t="s">
        <v>1495</v>
      </c>
      <c r="D299" s="431" t="s">
        <v>1564</v>
      </c>
      <c r="E299" s="431" t="s">
        <v>1565</v>
      </c>
      <c r="F299" s="434"/>
      <c r="G299" s="434"/>
      <c r="H299" s="434"/>
      <c r="I299" s="434"/>
      <c r="J299" s="434">
        <v>2</v>
      </c>
      <c r="K299" s="434">
        <v>0</v>
      </c>
      <c r="L299" s="434"/>
      <c r="M299" s="434">
        <v>0</v>
      </c>
      <c r="N299" s="434"/>
      <c r="O299" s="434"/>
      <c r="P299" s="456"/>
      <c r="Q299" s="435"/>
    </row>
    <row r="300" spans="1:17" ht="14.4" customHeight="1" x14ac:dyDescent="0.3">
      <c r="A300" s="430" t="s">
        <v>1658</v>
      </c>
      <c r="B300" s="431" t="s">
        <v>1494</v>
      </c>
      <c r="C300" s="431" t="s">
        <v>1495</v>
      </c>
      <c r="D300" s="431" t="s">
        <v>1570</v>
      </c>
      <c r="E300" s="431" t="s">
        <v>1571</v>
      </c>
      <c r="F300" s="434">
        <v>606</v>
      </c>
      <c r="G300" s="434">
        <v>24240</v>
      </c>
      <c r="H300" s="434">
        <v>1</v>
      </c>
      <c r="I300" s="434">
        <v>40</v>
      </c>
      <c r="J300" s="434">
        <v>511</v>
      </c>
      <c r="K300" s="434">
        <v>20724</v>
      </c>
      <c r="L300" s="434">
        <v>0.85495049504950493</v>
      </c>
      <c r="M300" s="434">
        <v>40.555772994129157</v>
      </c>
      <c r="N300" s="434">
        <v>597</v>
      </c>
      <c r="O300" s="434">
        <v>24477</v>
      </c>
      <c r="P300" s="456">
        <v>1.0097772277227723</v>
      </c>
      <c r="Q300" s="435">
        <v>41</v>
      </c>
    </row>
    <row r="301" spans="1:17" ht="14.4" customHeight="1" x14ac:dyDescent="0.3">
      <c r="A301" s="430" t="s">
        <v>1658</v>
      </c>
      <c r="B301" s="431" t="s">
        <v>1494</v>
      </c>
      <c r="C301" s="431" t="s">
        <v>1495</v>
      </c>
      <c r="D301" s="431" t="s">
        <v>1572</v>
      </c>
      <c r="E301" s="431" t="s">
        <v>1573</v>
      </c>
      <c r="F301" s="434"/>
      <c r="G301" s="434"/>
      <c r="H301" s="434"/>
      <c r="I301" s="434"/>
      <c r="J301" s="434">
        <v>4</v>
      </c>
      <c r="K301" s="434">
        <v>0</v>
      </c>
      <c r="L301" s="434"/>
      <c r="M301" s="434">
        <v>0</v>
      </c>
      <c r="N301" s="434"/>
      <c r="O301" s="434"/>
      <c r="P301" s="456"/>
      <c r="Q301" s="435"/>
    </row>
    <row r="302" spans="1:17" ht="14.4" customHeight="1" x14ac:dyDescent="0.3">
      <c r="A302" s="430" t="s">
        <v>1658</v>
      </c>
      <c r="B302" s="431" t="s">
        <v>1494</v>
      </c>
      <c r="C302" s="431" t="s">
        <v>1495</v>
      </c>
      <c r="D302" s="431" t="s">
        <v>1578</v>
      </c>
      <c r="E302" s="431" t="s">
        <v>1579</v>
      </c>
      <c r="F302" s="434">
        <v>10</v>
      </c>
      <c r="G302" s="434">
        <v>2150</v>
      </c>
      <c r="H302" s="434">
        <v>1</v>
      </c>
      <c r="I302" s="434">
        <v>215</v>
      </c>
      <c r="J302" s="434">
        <v>4</v>
      </c>
      <c r="K302" s="434">
        <v>869</v>
      </c>
      <c r="L302" s="434">
        <v>0.40418604651162793</v>
      </c>
      <c r="M302" s="434">
        <v>217.25</v>
      </c>
      <c r="N302" s="434">
        <v>9</v>
      </c>
      <c r="O302" s="434">
        <v>1971</v>
      </c>
      <c r="P302" s="456">
        <v>0.91674418604651164</v>
      </c>
      <c r="Q302" s="435">
        <v>219</v>
      </c>
    </row>
    <row r="303" spans="1:17" ht="14.4" customHeight="1" x14ac:dyDescent="0.3">
      <c r="A303" s="430" t="s">
        <v>1658</v>
      </c>
      <c r="B303" s="431" t="s">
        <v>1494</v>
      </c>
      <c r="C303" s="431" t="s">
        <v>1495</v>
      </c>
      <c r="D303" s="431" t="s">
        <v>1580</v>
      </c>
      <c r="E303" s="431" t="s">
        <v>1581</v>
      </c>
      <c r="F303" s="434">
        <v>28</v>
      </c>
      <c r="G303" s="434">
        <v>21308</v>
      </c>
      <c r="H303" s="434">
        <v>1</v>
      </c>
      <c r="I303" s="434">
        <v>761</v>
      </c>
      <c r="J303" s="434">
        <v>29</v>
      </c>
      <c r="K303" s="434">
        <v>22093</v>
      </c>
      <c r="L303" s="434">
        <v>1.0368406232400975</v>
      </c>
      <c r="M303" s="434">
        <v>761.82758620689651</v>
      </c>
      <c r="N303" s="434">
        <v>35</v>
      </c>
      <c r="O303" s="434">
        <v>26670</v>
      </c>
      <c r="P303" s="456">
        <v>1.2516425755584757</v>
      </c>
      <c r="Q303" s="435">
        <v>762</v>
      </c>
    </row>
    <row r="304" spans="1:17" ht="14.4" customHeight="1" x14ac:dyDescent="0.3">
      <c r="A304" s="430" t="s">
        <v>1658</v>
      </c>
      <c r="B304" s="431" t="s">
        <v>1494</v>
      </c>
      <c r="C304" s="431" t="s">
        <v>1495</v>
      </c>
      <c r="D304" s="431" t="s">
        <v>1582</v>
      </c>
      <c r="E304" s="431" t="s">
        <v>1583</v>
      </c>
      <c r="F304" s="434">
        <v>38</v>
      </c>
      <c r="G304" s="434">
        <v>77102</v>
      </c>
      <c r="H304" s="434">
        <v>1</v>
      </c>
      <c r="I304" s="434">
        <v>2029</v>
      </c>
      <c r="J304" s="434">
        <v>87</v>
      </c>
      <c r="K304" s="434">
        <v>178743</v>
      </c>
      <c r="L304" s="434">
        <v>2.3182667116287514</v>
      </c>
      <c r="M304" s="434">
        <v>2054.5172413793102</v>
      </c>
      <c r="N304" s="434">
        <v>47</v>
      </c>
      <c r="O304" s="434">
        <v>97384</v>
      </c>
      <c r="P304" s="456">
        <v>1.2630541360794791</v>
      </c>
      <c r="Q304" s="435">
        <v>2072</v>
      </c>
    </row>
    <row r="305" spans="1:17" ht="14.4" customHeight="1" x14ac:dyDescent="0.3">
      <c r="A305" s="430" t="s">
        <v>1658</v>
      </c>
      <c r="B305" s="431" t="s">
        <v>1494</v>
      </c>
      <c r="C305" s="431" t="s">
        <v>1495</v>
      </c>
      <c r="D305" s="431" t="s">
        <v>1584</v>
      </c>
      <c r="E305" s="431" t="s">
        <v>1585</v>
      </c>
      <c r="F305" s="434">
        <v>118</v>
      </c>
      <c r="G305" s="434">
        <v>71272</v>
      </c>
      <c r="H305" s="434">
        <v>1</v>
      </c>
      <c r="I305" s="434">
        <v>604</v>
      </c>
      <c r="J305" s="434">
        <v>177</v>
      </c>
      <c r="K305" s="434">
        <v>107304</v>
      </c>
      <c r="L305" s="434">
        <v>1.5055561791446852</v>
      </c>
      <c r="M305" s="434">
        <v>606.23728813559319</v>
      </c>
      <c r="N305" s="434">
        <v>150</v>
      </c>
      <c r="O305" s="434">
        <v>91200</v>
      </c>
      <c r="P305" s="456">
        <v>1.2796048939274891</v>
      </c>
      <c r="Q305" s="435">
        <v>608</v>
      </c>
    </row>
    <row r="306" spans="1:17" ht="14.4" customHeight="1" x14ac:dyDescent="0.3">
      <c r="A306" s="430" t="s">
        <v>1658</v>
      </c>
      <c r="B306" s="431" t="s">
        <v>1494</v>
      </c>
      <c r="C306" s="431" t="s">
        <v>1495</v>
      </c>
      <c r="D306" s="431" t="s">
        <v>1586</v>
      </c>
      <c r="E306" s="431" t="s">
        <v>1587</v>
      </c>
      <c r="F306" s="434">
        <v>1</v>
      </c>
      <c r="G306" s="434">
        <v>961</v>
      </c>
      <c r="H306" s="434">
        <v>1</v>
      </c>
      <c r="I306" s="434">
        <v>961</v>
      </c>
      <c r="J306" s="434"/>
      <c r="K306" s="434"/>
      <c r="L306" s="434"/>
      <c r="M306" s="434"/>
      <c r="N306" s="434">
        <v>3</v>
      </c>
      <c r="O306" s="434">
        <v>2886</v>
      </c>
      <c r="P306" s="456">
        <v>3.0031217481789803</v>
      </c>
      <c r="Q306" s="435">
        <v>962</v>
      </c>
    </row>
    <row r="307" spans="1:17" ht="14.4" customHeight="1" x14ac:dyDescent="0.3">
      <c r="A307" s="430" t="s">
        <v>1658</v>
      </c>
      <c r="B307" s="431" t="s">
        <v>1494</v>
      </c>
      <c r="C307" s="431" t="s">
        <v>1495</v>
      </c>
      <c r="D307" s="431" t="s">
        <v>1588</v>
      </c>
      <c r="E307" s="431" t="s">
        <v>1589</v>
      </c>
      <c r="F307" s="434">
        <v>44</v>
      </c>
      <c r="G307" s="434">
        <v>22264</v>
      </c>
      <c r="H307" s="434">
        <v>1</v>
      </c>
      <c r="I307" s="434">
        <v>506</v>
      </c>
      <c r="J307" s="434">
        <v>12</v>
      </c>
      <c r="K307" s="434">
        <v>6090</v>
      </c>
      <c r="L307" s="434">
        <v>0.27353575278476466</v>
      </c>
      <c r="M307" s="434">
        <v>507.5</v>
      </c>
      <c r="N307" s="434">
        <v>3</v>
      </c>
      <c r="O307" s="434">
        <v>1527</v>
      </c>
      <c r="P307" s="456">
        <v>6.8586058210564141E-2</v>
      </c>
      <c r="Q307" s="435">
        <v>509</v>
      </c>
    </row>
    <row r="308" spans="1:17" ht="14.4" customHeight="1" x14ac:dyDescent="0.3">
      <c r="A308" s="430" t="s">
        <v>1658</v>
      </c>
      <c r="B308" s="431" t="s">
        <v>1494</v>
      </c>
      <c r="C308" s="431" t="s">
        <v>1495</v>
      </c>
      <c r="D308" s="431" t="s">
        <v>1590</v>
      </c>
      <c r="E308" s="431" t="s">
        <v>1591</v>
      </c>
      <c r="F308" s="434">
        <v>3</v>
      </c>
      <c r="G308" s="434">
        <v>5115</v>
      </c>
      <c r="H308" s="434">
        <v>1</v>
      </c>
      <c r="I308" s="434">
        <v>1705</v>
      </c>
      <c r="J308" s="434">
        <v>7</v>
      </c>
      <c r="K308" s="434">
        <v>12065</v>
      </c>
      <c r="L308" s="434">
        <v>2.3587487781036169</v>
      </c>
      <c r="M308" s="434">
        <v>1723.5714285714287</v>
      </c>
      <c r="N308" s="434">
        <v>18</v>
      </c>
      <c r="O308" s="434">
        <v>31356</v>
      </c>
      <c r="P308" s="456">
        <v>6.1302052785923751</v>
      </c>
      <c r="Q308" s="435">
        <v>1742</v>
      </c>
    </row>
    <row r="309" spans="1:17" ht="14.4" customHeight="1" x14ac:dyDescent="0.3">
      <c r="A309" s="430" t="s">
        <v>1658</v>
      </c>
      <c r="B309" s="431" t="s">
        <v>1494</v>
      </c>
      <c r="C309" s="431" t="s">
        <v>1495</v>
      </c>
      <c r="D309" s="431" t="s">
        <v>1596</v>
      </c>
      <c r="E309" s="431" t="s">
        <v>1597</v>
      </c>
      <c r="F309" s="434">
        <v>4</v>
      </c>
      <c r="G309" s="434">
        <v>980</v>
      </c>
      <c r="H309" s="434">
        <v>1</v>
      </c>
      <c r="I309" s="434">
        <v>245</v>
      </c>
      <c r="J309" s="434">
        <v>6</v>
      </c>
      <c r="K309" s="434">
        <v>1478</v>
      </c>
      <c r="L309" s="434">
        <v>1.5081632653061225</v>
      </c>
      <c r="M309" s="434">
        <v>246.33333333333334</v>
      </c>
      <c r="N309" s="434">
        <v>1</v>
      </c>
      <c r="O309" s="434">
        <v>248</v>
      </c>
      <c r="P309" s="456">
        <v>0.2530612244897959</v>
      </c>
      <c r="Q309" s="435">
        <v>248</v>
      </c>
    </row>
    <row r="310" spans="1:17" ht="14.4" customHeight="1" x14ac:dyDescent="0.3">
      <c r="A310" s="430" t="s">
        <v>1658</v>
      </c>
      <c r="B310" s="431" t="s">
        <v>1494</v>
      </c>
      <c r="C310" s="431" t="s">
        <v>1495</v>
      </c>
      <c r="D310" s="431" t="s">
        <v>1602</v>
      </c>
      <c r="E310" s="431" t="s">
        <v>1603</v>
      </c>
      <c r="F310" s="434">
        <v>598</v>
      </c>
      <c r="G310" s="434">
        <v>90896</v>
      </c>
      <c r="H310" s="434">
        <v>1</v>
      </c>
      <c r="I310" s="434">
        <v>152</v>
      </c>
      <c r="J310" s="434">
        <v>784</v>
      </c>
      <c r="K310" s="434">
        <v>119168</v>
      </c>
      <c r="L310" s="434">
        <v>1.3110367892976589</v>
      </c>
      <c r="M310" s="434">
        <v>152</v>
      </c>
      <c r="N310" s="434">
        <v>124</v>
      </c>
      <c r="O310" s="434">
        <v>18848</v>
      </c>
      <c r="P310" s="456">
        <v>0.20735785953177258</v>
      </c>
      <c r="Q310" s="435">
        <v>152</v>
      </c>
    </row>
    <row r="311" spans="1:17" ht="14.4" customHeight="1" x14ac:dyDescent="0.3">
      <c r="A311" s="430" t="s">
        <v>1658</v>
      </c>
      <c r="B311" s="431" t="s">
        <v>1494</v>
      </c>
      <c r="C311" s="431" t="s">
        <v>1495</v>
      </c>
      <c r="D311" s="431" t="s">
        <v>1604</v>
      </c>
      <c r="E311" s="431" t="s">
        <v>1605</v>
      </c>
      <c r="F311" s="434">
        <v>115</v>
      </c>
      <c r="G311" s="434">
        <v>3105</v>
      </c>
      <c r="H311" s="434">
        <v>1</v>
      </c>
      <c r="I311" s="434">
        <v>27</v>
      </c>
      <c r="J311" s="434">
        <v>120</v>
      </c>
      <c r="K311" s="434">
        <v>3240</v>
      </c>
      <c r="L311" s="434">
        <v>1.0434782608695652</v>
      </c>
      <c r="M311" s="434">
        <v>27</v>
      </c>
      <c r="N311" s="434">
        <v>145</v>
      </c>
      <c r="O311" s="434">
        <v>3915</v>
      </c>
      <c r="P311" s="456">
        <v>1.2608695652173914</v>
      </c>
      <c r="Q311" s="435">
        <v>27</v>
      </c>
    </row>
    <row r="312" spans="1:17" ht="14.4" customHeight="1" x14ac:dyDescent="0.3">
      <c r="A312" s="430" t="s">
        <v>1658</v>
      </c>
      <c r="B312" s="431" t="s">
        <v>1494</v>
      </c>
      <c r="C312" s="431" t="s">
        <v>1495</v>
      </c>
      <c r="D312" s="431" t="s">
        <v>1608</v>
      </c>
      <c r="E312" s="431" t="s">
        <v>1609</v>
      </c>
      <c r="F312" s="434">
        <v>8</v>
      </c>
      <c r="G312" s="434">
        <v>2616</v>
      </c>
      <c r="H312" s="434">
        <v>1</v>
      </c>
      <c r="I312" s="434">
        <v>327</v>
      </c>
      <c r="J312" s="434">
        <v>2</v>
      </c>
      <c r="K312" s="434">
        <v>655</v>
      </c>
      <c r="L312" s="434">
        <v>0.25038226299694188</v>
      </c>
      <c r="M312" s="434">
        <v>327.5</v>
      </c>
      <c r="N312" s="434">
        <v>4</v>
      </c>
      <c r="O312" s="434">
        <v>1312</v>
      </c>
      <c r="P312" s="456">
        <v>0.50152905198776754</v>
      </c>
      <c r="Q312" s="435">
        <v>328</v>
      </c>
    </row>
    <row r="313" spans="1:17" ht="14.4" customHeight="1" x14ac:dyDescent="0.3">
      <c r="A313" s="430" t="s">
        <v>1658</v>
      </c>
      <c r="B313" s="431" t="s">
        <v>1494</v>
      </c>
      <c r="C313" s="431" t="s">
        <v>1495</v>
      </c>
      <c r="D313" s="431" t="s">
        <v>1610</v>
      </c>
      <c r="E313" s="431" t="s">
        <v>1611</v>
      </c>
      <c r="F313" s="434">
        <v>3</v>
      </c>
      <c r="G313" s="434">
        <v>84</v>
      </c>
      <c r="H313" s="434">
        <v>1</v>
      </c>
      <c r="I313" s="434">
        <v>28</v>
      </c>
      <c r="J313" s="434">
        <v>1</v>
      </c>
      <c r="K313" s="434">
        <v>29</v>
      </c>
      <c r="L313" s="434">
        <v>0.34523809523809523</v>
      </c>
      <c r="M313" s="434">
        <v>29</v>
      </c>
      <c r="N313" s="434">
        <v>1</v>
      </c>
      <c r="O313" s="434">
        <v>29</v>
      </c>
      <c r="P313" s="456">
        <v>0.34523809523809523</v>
      </c>
      <c r="Q313" s="435">
        <v>29</v>
      </c>
    </row>
    <row r="314" spans="1:17" ht="14.4" customHeight="1" x14ac:dyDescent="0.3">
      <c r="A314" s="430" t="s">
        <v>1658</v>
      </c>
      <c r="B314" s="431" t="s">
        <v>1494</v>
      </c>
      <c r="C314" s="431" t="s">
        <v>1495</v>
      </c>
      <c r="D314" s="431" t="s">
        <v>1612</v>
      </c>
      <c r="E314" s="431" t="s">
        <v>1613</v>
      </c>
      <c r="F314" s="434"/>
      <c r="G314" s="434"/>
      <c r="H314" s="434"/>
      <c r="I314" s="434"/>
      <c r="J314" s="434"/>
      <c r="K314" s="434"/>
      <c r="L314" s="434"/>
      <c r="M314" s="434"/>
      <c r="N314" s="434">
        <v>1</v>
      </c>
      <c r="O314" s="434">
        <v>118</v>
      </c>
      <c r="P314" s="456"/>
      <c r="Q314" s="435">
        <v>118</v>
      </c>
    </row>
    <row r="315" spans="1:17" ht="14.4" customHeight="1" x14ac:dyDescent="0.3">
      <c r="A315" s="430" t="s">
        <v>1659</v>
      </c>
      <c r="B315" s="431" t="s">
        <v>1494</v>
      </c>
      <c r="C315" s="431" t="s">
        <v>1495</v>
      </c>
      <c r="D315" s="431" t="s">
        <v>1496</v>
      </c>
      <c r="E315" s="431" t="s">
        <v>1497</v>
      </c>
      <c r="F315" s="434">
        <v>2571</v>
      </c>
      <c r="G315" s="434">
        <v>408789</v>
      </c>
      <c r="H315" s="434">
        <v>1</v>
      </c>
      <c r="I315" s="434">
        <v>159</v>
      </c>
      <c r="J315" s="434">
        <v>2551</v>
      </c>
      <c r="K315" s="434">
        <v>407411</v>
      </c>
      <c r="L315" s="434">
        <v>0.99662906780759752</v>
      </c>
      <c r="M315" s="434">
        <v>159.70638965111721</v>
      </c>
      <c r="N315" s="434">
        <v>2735</v>
      </c>
      <c r="O315" s="434">
        <v>440335</v>
      </c>
      <c r="P315" s="456">
        <v>1.0771693954582926</v>
      </c>
      <c r="Q315" s="435">
        <v>161</v>
      </c>
    </row>
    <row r="316" spans="1:17" ht="14.4" customHeight="1" x14ac:dyDescent="0.3">
      <c r="A316" s="430" t="s">
        <v>1659</v>
      </c>
      <c r="B316" s="431" t="s">
        <v>1494</v>
      </c>
      <c r="C316" s="431" t="s">
        <v>1495</v>
      </c>
      <c r="D316" s="431" t="s">
        <v>1510</v>
      </c>
      <c r="E316" s="431" t="s">
        <v>1511</v>
      </c>
      <c r="F316" s="434">
        <v>25</v>
      </c>
      <c r="G316" s="434">
        <v>29125</v>
      </c>
      <c r="H316" s="434">
        <v>1</v>
      </c>
      <c r="I316" s="434">
        <v>1165</v>
      </c>
      <c r="J316" s="434">
        <v>18</v>
      </c>
      <c r="K316" s="434">
        <v>20997</v>
      </c>
      <c r="L316" s="434">
        <v>0.72092703862660945</v>
      </c>
      <c r="M316" s="434">
        <v>1166.5</v>
      </c>
      <c r="N316" s="434">
        <v>13</v>
      </c>
      <c r="O316" s="434">
        <v>15197</v>
      </c>
      <c r="P316" s="456">
        <v>0.52178540772532189</v>
      </c>
      <c r="Q316" s="435">
        <v>1169</v>
      </c>
    </row>
    <row r="317" spans="1:17" ht="14.4" customHeight="1" x14ac:dyDescent="0.3">
      <c r="A317" s="430" t="s">
        <v>1659</v>
      </c>
      <c r="B317" s="431" t="s">
        <v>1494</v>
      </c>
      <c r="C317" s="431" t="s">
        <v>1495</v>
      </c>
      <c r="D317" s="431" t="s">
        <v>1514</v>
      </c>
      <c r="E317" s="431" t="s">
        <v>1515</v>
      </c>
      <c r="F317" s="434">
        <v>102</v>
      </c>
      <c r="G317" s="434">
        <v>3978</v>
      </c>
      <c r="H317" s="434">
        <v>1</v>
      </c>
      <c r="I317" s="434">
        <v>39</v>
      </c>
      <c r="J317" s="434">
        <v>59</v>
      </c>
      <c r="K317" s="434">
        <v>2340</v>
      </c>
      <c r="L317" s="434">
        <v>0.58823529411764708</v>
      </c>
      <c r="M317" s="434">
        <v>39.66101694915254</v>
      </c>
      <c r="N317" s="434">
        <v>87</v>
      </c>
      <c r="O317" s="434">
        <v>3480</v>
      </c>
      <c r="P317" s="456">
        <v>0.87481146304675717</v>
      </c>
      <c r="Q317" s="435">
        <v>40</v>
      </c>
    </row>
    <row r="318" spans="1:17" ht="14.4" customHeight="1" x14ac:dyDescent="0.3">
      <c r="A318" s="430" t="s">
        <v>1659</v>
      </c>
      <c r="B318" s="431" t="s">
        <v>1494</v>
      </c>
      <c r="C318" s="431" t="s">
        <v>1495</v>
      </c>
      <c r="D318" s="431" t="s">
        <v>1516</v>
      </c>
      <c r="E318" s="431" t="s">
        <v>1517</v>
      </c>
      <c r="F318" s="434">
        <v>13</v>
      </c>
      <c r="G318" s="434">
        <v>4966</v>
      </c>
      <c r="H318" s="434">
        <v>1</v>
      </c>
      <c r="I318" s="434">
        <v>382</v>
      </c>
      <c r="J318" s="434">
        <v>6</v>
      </c>
      <c r="K318" s="434">
        <v>2296</v>
      </c>
      <c r="L318" s="434">
        <v>0.46234393878372937</v>
      </c>
      <c r="M318" s="434">
        <v>382.66666666666669</v>
      </c>
      <c r="N318" s="434">
        <v>8</v>
      </c>
      <c r="O318" s="434">
        <v>3064</v>
      </c>
      <c r="P318" s="456">
        <v>0.61699556987515103</v>
      </c>
      <c r="Q318" s="435">
        <v>383</v>
      </c>
    </row>
    <row r="319" spans="1:17" ht="14.4" customHeight="1" x14ac:dyDescent="0.3">
      <c r="A319" s="430" t="s">
        <v>1659</v>
      </c>
      <c r="B319" s="431" t="s">
        <v>1494</v>
      </c>
      <c r="C319" s="431" t="s">
        <v>1495</v>
      </c>
      <c r="D319" s="431" t="s">
        <v>1518</v>
      </c>
      <c r="E319" s="431" t="s">
        <v>1519</v>
      </c>
      <c r="F319" s="434">
        <v>54</v>
      </c>
      <c r="G319" s="434">
        <v>1998</v>
      </c>
      <c r="H319" s="434">
        <v>1</v>
      </c>
      <c r="I319" s="434">
        <v>37</v>
      </c>
      <c r="J319" s="434">
        <v>40</v>
      </c>
      <c r="K319" s="434">
        <v>1480</v>
      </c>
      <c r="L319" s="434">
        <v>0.7407407407407407</v>
      </c>
      <c r="M319" s="434">
        <v>37</v>
      </c>
      <c r="N319" s="434">
        <v>62</v>
      </c>
      <c r="O319" s="434">
        <v>2294</v>
      </c>
      <c r="P319" s="456">
        <v>1.1481481481481481</v>
      </c>
      <c r="Q319" s="435">
        <v>37</v>
      </c>
    </row>
    <row r="320" spans="1:17" ht="14.4" customHeight="1" x14ac:dyDescent="0.3">
      <c r="A320" s="430" t="s">
        <v>1659</v>
      </c>
      <c r="B320" s="431" t="s">
        <v>1494</v>
      </c>
      <c r="C320" s="431" t="s">
        <v>1495</v>
      </c>
      <c r="D320" s="431" t="s">
        <v>1522</v>
      </c>
      <c r="E320" s="431" t="s">
        <v>1523</v>
      </c>
      <c r="F320" s="434">
        <v>3</v>
      </c>
      <c r="G320" s="434">
        <v>1332</v>
      </c>
      <c r="H320" s="434">
        <v>1</v>
      </c>
      <c r="I320" s="434">
        <v>444</v>
      </c>
      <c r="J320" s="434"/>
      <c r="K320" s="434"/>
      <c r="L320" s="434"/>
      <c r="M320" s="434"/>
      <c r="N320" s="434"/>
      <c r="O320" s="434"/>
      <c r="P320" s="456"/>
      <c r="Q320" s="435"/>
    </row>
    <row r="321" spans="1:17" ht="14.4" customHeight="1" x14ac:dyDescent="0.3">
      <c r="A321" s="430" t="s">
        <v>1659</v>
      </c>
      <c r="B321" s="431" t="s">
        <v>1494</v>
      </c>
      <c r="C321" s="431" t="s">
        <v>1495</v>
      </c>
      <c r="D321" s="431" t="s">
        <v>1524</v>
      </c>
      <c r="E321" s="431" t="s">
        <v>1525</v>
      </c>
      <c r="F321" s="434">
        <v>42</v>
      </c>
      <c r="G321" s="434">
        <v>1722</v>
      </c>
      <c r="H321" s="434">
        <v>1</v>
      </c>
      <c r="I321" s="434">
        <v>41</v>
      </c>
      <c r="J321" s="434">
        <v>2</v>
      </c>
      <c r="K321" s="434">
        <v>82</v>
      </c>
      <c r="L321" s="434">
        <v>4.7619047619047616E-2</v>
      </c>
      <c r="M321" s="434">
        <v>41</v>
      </c>
      <c r="N321" s="434">
        <v>3</v>
      </c>
      <c r="O321" s="434">
        <v>123</v>
      </c>
      <c r="P321" s="456">
        <v>7.1428571428571425E-2</v>
      </c>
      <c r="Q321" s="435">
        <v>41</v>
      </c>
    </row>
    <row r="322" spans="1:17" ht="14.4" customHeight="1" x14ac:dyDescent="0.3">
      <c r="A322" s="430" t="s">
        <v>1659</v>
      </c>
      <c r="B322" s="431" t="s">
        <v>1494</v>
      </c>
      <c r="C322" s="431" t="s">
        <v>1495</v>
      </c>
      <c r="D322" s="431" t="s">
        <v>1526</v>
      </c>
      <c r="E322" s="431" t="s">
        <v>1527</v>
      </c>
      <c r="F322" s="434">
        <v>11</v>
      </c>
      <c r="G322" s="434">
        <v>5390</v>
      </c>
      <c r="H322" s="434">
        <v>1</v>
      </c>
      <c r="I322" s="434">
        <v>490</v>
      </c>
      <c r="J322" s="434">
        <v>10</v>
      </c>
      <c r="K322" s="434">
        <v>4907</v>
      </c>
      <c r="L322" s="434">
        <v>0.91038961038961042</v>
      </c>
      <c r="M322" s="434">
        <v>490.7</v>
      </c>
      <c r="N322" s="434">
        <v>15</v>
      </c>
      <c r="O322" s="434">
        <v>7365</v>
      </c>
      <c r="P322" s="456">
        <v>1.3664192949907235</v>
      </c>
      <c r="Q322" s="435">
        <v>491</v>
      </c>
    </row>
    <row r="323" spans="1:17" ht="14.4" customHeight="1" x14ac:dyDescent="0.3">
      <c r="A323" s="430" t="s">
        <v>1659</v>
      </c>
      <c r="B323" s="431" t="s">
        <v>1494</v>
      </c>
      <c r="C323" s="431" t="s">
        <v>1495</v>
      </c>
      <c r="D323" s="431" t="s">
        <v>1528</v>
      </c>
      <c r="E323" s="431" t="s">
        <v>1529</v>
      </c>
      <c r="F323" s="434">
        <v>18</v>
      </c>
      <c r="G323" s="434">
        <v>558</v>
      </c>
      <c r="H323" s="434">
        <v>1</v>
      </c>
      <c r="I323" s="434">
        <v>31</v>
      </c>
      <c r="J323" s="434">
        <v>20</v>
      </c>
      <c r="K323" s="434">
        <v>620</v>
      </c>
      <c r="L323" s="434">
        <v>1.1111111111111112</v>
      </c>
      <c r="M323" s="434">
        <v>31</v>
      </c>
      <c r="N323" s="434">
        <v>12</v>
      </c>
      <c r="O323" s="434">
        <v>372</v>
      </c>
      <c r="P323" s="456">
        <v>0.66666666666666663</v>
      </c>
      <c r="Q323" s="435">
        <v>31</v>
      </c>
    </row>
    <row r="324" spans="1:17" ht="14.4" customHeight="1" x14ac:dyDescent="0.3">
      <c r="A324" s="430" t="s">
        <v>1659</v>
      </c>
      <c r="B324" s="431" t="s">
        <v>1494</v>
      </c>
      <c r="C324" s="431" t="s">
        <v>1495</v>
      </c>
      <c r="D324" s="431" t="s">
        <v>1532</v>
      </c>
      <c r="E324" s="431" t="s">
        <v>1533</v>
      </c>
      <c r="F324" s="434">
        <v>68</v>
      </c>
      <c r="G324" s="434">
        <v>13940</v>
      </c>
      <c r="H324" s="434">
        <v>1</v>
      </c>
      <c r="I324" s="434">
        <v>205</v>
      </c>
      <c r="J324" s="434">
        <v>61</v>
      </c>
      <c r="K324" s="434">
        <v>12545</v>
      </c>
      <c r="L324" s="434">
        <v>0.89992826398852221</v>
      </c>
      <c r="M324" s="434">
        <v>205.65573770491804</v>
      </c>
      <c r="N324" s="434">
        <v>53</v>
      </c>
      <c r="O324" s="434">
        <v>10971</v>
      </c>
      <c r="P324" s="456">
        <v>0.78701578192252508</v>
      </c>
      <c r="Q324" s="435">
        <v>207</v>
      </c>
    </row>
    <row r="325" spans="1:17" ht="14.4" customHeight="1" x14ac:dyDescent="0.3">
      <c r="A325" s="430" t="s">
        <v>1659</v>
      </c>
      <c r="B325" s="431" t="s">
        <v>1494</v>
      </c>
      <c r="C325" s="431" t="s">
        <v>1495</v>
      </c>
      <c r="D325" s="431" t="s">
        <v>1534</v>
      </c>
      <c r="E325" s="431" t="s">
        <v>1535</v>
      </c>
      <c r="F325" s="434">
        <v>70</v>
      </c>
      <c r="G325" s="434">
        <v>26390</v>
      </c>
      <c r="H325" s="434">
        <v>1</v>
      </c>
      <c r="I325" s="434">
        <v>377</v>
      </c>
      <c r="J325" s="434">
        <v>61</v>
      </c>
      <c r="K325" s="434">
        <v>23075</v>
      </c>
      <c r="L325" s="434">
        <v>0.87438423645320196</v>
      </c>
      <c r="M325" s="434">
        <v>378.27868852459017</v>
      </c>
      <c r="N325" s="434">
        <v>53</v>
      </c>
      <c r="O325" s="434">
        <v>20140</v>
      </c>
      <c r="P325" s="456">
        <v>0.76316786661614244</v>
      </c>
      <c r="Q325" s="435">
        <v>380</v>
      </c>
    </row>
    <row r="326" spans="1:17" ht="14.4" customHeight="1" x14ac:dyDescent="0.3">
      <c r="A326" s="430" t="s">
        <v>1659</v>
      </c>
      <c r="B326" s="431" t="s">
        <v>1494</v>
      </c>
      <c r="C326" s="431" t="s">
        <v>1495</v>
      </c>
      <c r="D326" s="431" t="s">
        <v>1544</v>
      </c>
      <c r="E326" s="431" t="s">
        <v>1545</v>
      </c>
      <c r="F326" s="434">
        <v>179</v>
      </c>
      <c r="G326" s="434">
        <v>2864</v>
      </c>
      <c r="H326" s="434">
        <v>1</v>
      </c>
      <c r="I326" s="434">
        <v>16</v>
      </c>
      <c r="J326" s="434">
        <v>60</v>
      </c>
      <c r="K326" s="434">
        <v>960</v>
      </c>
      <c r="L326" s="434">
        <v>0.33519553072625696</v>
      </c>
      <c r="M326" s="434">
        <v>16</v>
      </c>
      <c r="N326" s="434">
        <v>76</v>
      </c>
      <c r="O326" s="434">
        <v>1216</v>
      </c>
      <c r="P326" s="456">
        <v>0.42458100558659218</v>
      </c>
      <c r="Q326" s="435">
        <v>16</v>
      </c>
    </row>
    <row r="327" spans="1:17" ht="14.4" customHeight="1" x14ac:dyDescent="0.3">
      <c r="A327" s="430" t="s">
        <v>1659</v>
      </c>
      <c r="B327" s="431" t="s">
        <v>1494</v>
      </c>
      <c r="C327" s="431" t="s">
        <v>1495</v>
      </c>
      <c r="D327" s="431" t="s">
        <v>1546</v>
      </c>
      <c r="E327" s="431" t="s">
        <v>1547</v>
      </c>
      <c r="F327" s="434">
        <v>1</v>
      </c>
      <c r="G327" s="434">
        <v>133</v>
      </c>
      <c r="H327" s="434">
        <v>1</v>
      </c>
      <c r="I327" s="434">
        <v>133</v>
      </c>
      <c r="J327" s="434">
        <v>1</v>
      </c>
      <c r="K327" s="434">
        <v>135</v>
      </c>
      <c r="L327" s="434">
        <v>1.0150375939849625</v>
      </c>
      <c r="M327" s="434">
        <v>135</v>
      </c>
      <c r="N327" s="434">
        <v>5</v>
      </c>
      <c r="O327" s="434">
        <v>680</v>
      </c>
      <c r="P327" s="456">
        <v>5.1127819548872182</v>
      </c>
      <c r="Q327" s="435">
        <v>136</v>
      </c>
    </row>
    <row r="328" spans="1:17" ht="14.4" customHeight="1" x14ac:dyDescent="0.3">
      <c r="A328" s="430" t="s">
        <v>1659</v>
      </c>
      <c r="B328" s="431" t="s">
        <v>1494</v>
      </c>
      <c r="C328" s="431" t="s">
        <v>1495</v>
      </c>
      <c r="D328" s="431" t="s">
        <v>1548</v>
      </c>
      <c r="E328" s="431" t="s">
        <v>1549</v>
      </c>
      <c r="F328" s="434">
        <v>4</v>
      </c>
      <c r="G328" s="434">
        <v>408</v>
      </c>
      <c r="H328" s="434">
        <v>1</v>
      </c>
      <c r="I328" s="434">
        <v>102</v>
      </c>
      <c r="J328" s="434">
        <v>4</v>
      </c>
      <c r="K328" s="434">
        <v>412</v>
      </c>
      <c r="L328" s="434">
        <v>1.0098039215686274</v>
      </c>
      <c r="M328" s="434">
        <v>103</v>
      </c>
      <c r="N328" s="434">
        <v>8</v>
      </c>
      <c r="O328" s="434">
        <v>824</v>
      </c>
      <c r="P328" s="456">
        <v>2.0196078431372548</v>
      </c>
      <c r="Q328" s="435">
        <v>103</v>
      </c>
    </row>
    <row r="329" spans="1:17" ht="14.4" customHeight="1" x14ac:dyDescent="0.3">
      <c r="A329" s="430" t="s">
        <v>1659</v>
      </c>
      <c r="B329" s="431" t="s">
        <v>1494</v>
      </c>
      <c r="C329" s="431" t="s">
        <v>1495</v>
      </c>
      <c r="D329" s="431" t="s">
        <v>1554</v>
      </c>
      <c r="E329" s="431" t="s">
        <v>1555</v>
      </c>
      <c r="F329" s="434">
        <v>327</v>
      </c>
      <c r="G329" s="434">
        <v>36951</v>
      </c>
      <c r="H329" s="434">
        <v>1</v>
      </c>
      <c r="I329" s="434">
        <v>113</v>
      </c>
      <c r="J329" s="434">
        <v>216</v>
      </c>
      <c r="K329" s="434">
        <v>24700</v>
      </c>
      <c r="L329" s="434">
        <v>0.66845281589131555</v>
      </c>
      <c r="M329" s="434">
        <v>114.35185185185185</v>
      </c>
      <c r="N329" s="434">
        <v>303</v>
      </c>
      <c r="O329" s="434">
        <v>35148</v>
      </c>
      <c r="P329" s="456">
        <v>0.95120565072663799</v>
      </c>
      <c r="Q329" s="435">
        <v>116</v>
      </c>
    </row>
    <row r="330" spans="1:17" ht="14.4" customHeight="1" x14ac:dyDescent="0.3">
      <c r="A330" s="430" t="s">
        <v>1659</v>
      </c>
      <c r="B330" s="431" t="s">
        <v>1494</v>
      </c>
      <c r="C330" s="431" t="s">
        <v>1495</v>
      </c>
      <c r="D330" s="431" t="s">
        <v>1556</v>
      </c>
      <c r="E330" s="431" t="s">
        <v>1557</v>
      </c>
      <c r="F330" s="434">
        <v>264</v>
      </c>
      <c r="G330" s="434">
        <v>22176</v>
      </c>
      <c r="H330" s="434">
        <v>1</v>
      </c>
      <c r="I330" s="434">
        <v>84</v>
      </c>
      <c r="J330" s="434">
        <v>218</v>
      </c>
      <c r="K330" s="434">
        <v>18463</v>
      </c>
      <c r="L330" s="434">
        <v>0.83256673881673882</v>
      </c>
      <c r="M330" s="434">
        <v>84.692660550458712</v>
      </c>
      <c r="N330" s="434">
        <v>237</v>
      </c>
      <c r="O330" s="434">
        <v>20145</v>
      </c>
      <c r="P330" s="456">
        <v>0.90841450216450215</v>
      </c>
      <c r="Q330" s="435">
        <v>85</v>
      </c>
    </row>
    <row r="331" spans="1:17" ht="14.4" customHeight="1" x14ac:dyDescent="0.3">
      <c r="A331" s="430" t="s">
        <v>1659</v>
      </c>
      <c r="B331" s="431" t="s">
        <v>1494</v>
      </c>
      <c r="C331" s="431" t="s">
        <v>1495</v>
      </c>
      <c r="D331" s="431" t="s">
        <v>1558</v>
      </c>
      <c r="E331" s="431" t="s">
        <v>1559</v>
      </c>
      <c r="F331" s="434"/>
      <c r="G331" s="434"/>
      <c r="H331" s="434"/>
      <c r="I331" s="434"/>
      <c r="J331" s="434">
        <v>1</v>
      </c>
      <c r="K331" s="434">
        <v>96</v>
      </c>
      <c r="L331" s="434"/>
      <c r="M331" s="434">
        <v>96</v>
      </c>
      <c r="N331" s="434"/>
      <c r="O331" s="434"/>
      <c r="P331" s="456"/>
      <c r="Q331" s="435"/>
    </row>
    <row r="332" spans="1:17" ht="14.4" customHeight="1" x14ac:dyDescent="0.3">
      <c r="A332" s="430" t="s">
        <v>1659</v>
      </c>
      <c r="B332" s="431" t="s">
        <v>1494</v>
      </c>
      <c r="C332" s="431" t="s">
        <v>1495</v>
      </c>
      <c r="D332" s="431" t="s">
        <v>1560</v>
      </c>
      <c r="E332" s="431" t="s">
        <v>1561</v>
      </c>
      <c r="F332" s="434">
        <v>29</v>
      </c>
      <c r="G332" s="434">
        <v>609</v>
      </c>
      <c r="H332" s="434">
        <v>1</v>
      </c>
      <c r="I332" s="434">
        <v>21</v>
      </c>
      <c r="J332" s="434">
        <v>49</v>
      </c>
      <c r="K332" s="434">
        <v>1029</v>
      </c>
      <c r="L332" s="434">
        <v>1.6896551724137931</v>
      </c>
      <c r="M332" s="434">
        <v>21</v>
      </c>
      <c r="N332" s="434">
        <v>43</v>
      </c>
      <c r="O332" s="434">
        <v>903</v>
      </c>
      <c r="P332" s="456">
        <v>1.4827586206896552</v>
      </c>
      <c r="Q332" s="435">
        <v>21</v>
      </c>
    </row>
    <row r="333" spans="1:17" ht="14.4" customHeight="1" x14ac:dyDescent="0.3">
      <c r="A333" s="430" t="s">
        <v>1659</v>
      </c>
      <c r="B333" s="431" t="s">
        <v>1494</v>
      </c>
      <c r="C333" s="431" t="s">
        <v>1495</v>
      </c>
      <c r="D333" s="431" t="s">
        <v>1562</v>
      </c>
      <c r="E333" s="431" t="s">
        <v>1563</v>
      </c>
      <c r="F333" s="434">
        <v>100</v>
      </c>
      <c r="G333" s="434">
        <v>48600</v>
      </c>
      <c r="H333" s="434">
        <v>1</v>
      </c>
      <c r="I333" s="434">
        <v>486</v>
      </c>
      <c r="J333" s="434">
        <v>65</v>
      </c>
      <c r="K333" s="434">
        <v>31628</v>
      </c>
      <c r="L333" s="434">
        <v>0.65078189300411526</v>
      </c>
      <c r="M333" s="434">
        <v>486.5846153846154</v>
      </c>
      <c r="N333" s="434">
        <v>83</v>
      </c>
      <c r="O333" s="434">
        <v>40421</v>
      </c>
      <c r="P333" s="456">
        <v>0.8317078189300412</v>
      </c>
      <c r="Q333" s="435">
        <v>487</v>
      </c>
    </row>
    <row r="334" spans="1:17" ht="14.4" customHeight="1" x14ac:dyDescent="0.3">
      <c r="A334" s="430" t="s">
        <v>1659</v>
      </c>
      <c r="B334" s="431" t="s">
        <v>1494</v>
      </c>
      <c r="C334" s="431" t="s">
        <v>1495</v>
      </c>
      <c r="D334" s="431" t="s">
        <v>1570</v>
      </c>
      <c r="E334" s="431" t="s">
        <v>1571</v>
      </c>
      <c r="F334" s="434">
        <v>76</v>
      </c>
      <c r="G334" s="434">
        <v>3040</v>
      </c>
      <c r="H334" s="434">
        <v>1</v>
      </c>
      <c r="I334" s="434">
        <v>40</v>
      </c>
      <c r="J334" s="434">
        <v>61</v>
      </c>
      <c r="K334" s="434">
        <v>2479</v>
      </c>
      <c r="L334" s="434">
        <v>0.81546052631578947</v>
      </c>
      <c r="M334" s="434">
        <v>40.639344262295083</v>
      </c>
      <c r="N334" s="434">
        <v>101</v>
      </c>
      <c r="O334" s="434">
        <v>4141</v>
      </c>
      <c r="P334" s="456">
        <v>1.3621710526315789</v>
      </c>
      <c r="Q334" s="435">
        <v>41</v>
      </c>
    </row>
    <row r="335" spans="1:17" ht="14.4" customHeight="1" x14ac:dyDescent="0.3">
      <c r="A335" s="430" t="s">
        <v>1659</v>
      </c>
      <c r="B335" s="431" t="s">
        <v>1494</v>
      </c>
      <c r="C335" s="431" t="s">
        <v>1495</v>
      </c>
      <c r="D335" s="431" t="s">
        <v>1580</v>
      </c>
      <c r="E335" s="431" t="s">
        <v>1581</v>
      </c>
      <c r="F335" s="434"/>
      <c r="G335" s="434"/>
      <c r="H335" s="434"/>
      <c r="I335" s="434"/>
      <c r="J335" s="434"/>
      <c r="K335" s="434"/>
      <c r="L335" s="434"/>
      <c r="M335" s="434"/>
      <c r="N335" s="434">
        <v>2</v>
      </c>
      <c r="O335" s="434">
        <v>1524</v>
      </c>
      <c r="P335" s="456"/>
      <c r="Q335" s="435">
        <v>762</v>
      </c>
    </row>
    <row r="336" spans="1:17" ht="14.4" customHeight="1" x14ac:dyDescent="0.3">
      <c r="A336" s="430" t="s">
        <v>1659</v>
      </c>
      <c r="B336" s="431" t="s">
        <v>1494</v>
      </c>
      <c r="C336" s="431" t="s">
        <v>1495</v>
      </c>
      <c r="D336" s="431" t="s">
        <v>1582</v>
      </c>
      <c r="E336" s="431" t="s">
        <v>1583</v>
      </c>
      <c r="F336" s="434">
        <v>2</v>
      </c>
      <c r="G336" s="434">
        <v>4058</v>
      </c>
      <c r="H336" s="434">
        <v>1</v>
      </c>
      <c r="I336" s="434">
        <v>2029</v>
      </c>
      <c r="J336" s="434">
        <v>3</v>
      </c>
      <c r="K336" s="434">
        <v>6117</v>
      </c>
      <c r="L336" s="434">
        <v>1.5073928043371119</v>
      </c>
      <c r="M336" s="434">
        <v>2039</v>
      </c>
      <c r="N336" s="434">
        <v>1</v>
      </c>
      <c r="O336" s="434">
        <v>2072</v>
      </c>
      <c r="P336" s="456">
        <v>0.51059635288319372</v>
      </c>
      <c r="Q336" s="435">
        <v>2072</v>
      </c>
    </row>
    <row r="337" spans="1:17" ht="14.4" customHeight="1" x14ac:dyDescent="0.3">
      <c r="A337" s="430" t="s">
        <v>1659</v>
      </c>
      <c r="B337" s="431" t="s">
        <v>1494</v>
      </c>
      <c r="C337" s="431" t="s">
        <v>1495</v>
      </c>
      <c r="D337" s="431" t="s">
        <v>1584</v>
      </c>
      <c r="E337" s="431" t="s">
        <v>1585</v>
      </c>
      <c r="F337" s="434">
        <v>3</v>
      </c>
      <c r="G337" s="434">
        <v>1812</v>
      </c>
      <c r="H337" s="434">
        <v>1</v>
      </c>
      <c r="I337" s="434">
        <v>604</v>
      </c>
      <c r="J337" s="434">
        <v>13</v>
      </c>
      <c r="K337" s="434">
        <v>7882</v>
      </c>
      <c r="L337" s="434">
        <v>4.3498896247240619</v>
      </c>
      <c r="M337" s="434">
        <v>606.30769230769226</v>
      </c>
      <c r="N337" s="434">
        <v>8</v>
      </c>
      <c r="O337" s="434">
        <v>4864</v>
      </c>
      <c r="P337" s="456">
        <v>2.684326710816777</v>
      </c>
      <c r="Q337" s="435">
        <v>608</v>
      </c>
    </row>
    <row r="338" spans="1:17" ht="14.4" customHeight="1" x14ac:dyDescent="0.3">
      <c r="A338" s="430" t="s">
        <v>1659</v>
      </c>
      <c r="B338" s="431" t="s">
        <v>1494</v>
      </c>
      <c r="C338" s="431" t="s">
        <v>1495</v>
      </c>
      <c r="D338" s="431" t="s">
        <v>1586</v>
      </c>
      <c r="E338" s="431" t="s">
        <v>1587</v>
      </c>
      <c r="F338" s="434">
        <v>1</v>
      </c>
      <c r="G338" s="434">
        <v>961</v>
      </c>
      <c r="H338" s="434">
        <v>1</v>
      </c>
      <c r="I338" s="434">
        <v>961</v>
      </c>
      <c r="J338" s="434"/>
      <c r="K338" s="434"/>
      <c r="L338" s="434"/>
      <c r="M338" s="434"/>
      <c r="N338" s="434"/>
      <c r="O338" s="434"/>
      <c r="P338" s="456"/>
      <c r="Q338" s="435"/>
    </row>
    <row r="339" spans="1:17" ht="14.4" customHeight="1" x14ac:dyDescent="0.3">
      <c r="A339" s="430" t="s">
        <v>1659</v>
      </c>
      <c r="B339" s="431" t="s">
        <v>1494</v>
      </c>
      <c r="C339" s="431" t="s">
        <v>1495</v>
      </c>
      <c r="D339" s="431" t="s">
        <v>1588</v>
      </c>
      <c r="E339" s="431" t="s">
        <v>1589</v>
      </c>
      <c r="F339" s="434">
        <v>1</v>
      </c>
      <c r="G339" s="434">
        <v>506</v>
      </c>
      <c r="H339" s="434">
        <v>1</v>
      </c>
      <c r="I339" s="434">
        <v>506</v>
      </c>
      <c r="J339" s="434">
        <v>1</v>
      </c>
      <c r="K339" s="434">
        <v>508</v>
      </c>
      <c r="L339" s="434">
        <v>1.0039525691699605</v>
      </c>
      <c r="M339" s="434">
        <v>508</v>
      </c>
      <c r="N339" s="434">
        <v>1</v>
      </c>
      <c r="O339" s="434">
        <v>509</v>
      </c>
      <c r="P339" s="456">
        <v>1.0059288537549407</v>
      </c>
      <c r="Q339" s="435">
        <v>509</v>
      </c>
    </row>
    <row r="340" spans="1:17" ht="14.4" customHeight="1" x14ac:dyDescent="0.3">
      <c r="A340" s="430" t="s">
        <v>1659</v>
      </c>
      <c r="B340" s="431" t="s">
        <v>1494</v>
      </c>
      <c r="C340" s="431" t="s">
        <v>1495</v>
      </c>
      <c r="D340" s="431" t="s">
        <v>1602</v>
      </c>
      <c r="E340" s="431" t="s">
        <v>1603</v>
      </c>
      <c r="F340" s="434"/>
      <c r="G340" s="434"/>
      <c r="H340" s="434"/>
      <c r="I340" s="434"/>
      <c r="J340" s="434">
        <v>2</v>
      </c>
      <c r="K340" s="434">
        <v>304</v>
      </c>
      <c r="L340" s="434"/>
      <c r="M340" s="434">
        <v>152</v>
      </c>
      <c r="N340" s="434"/>
      <c r="O340" s="434"/>
      <c r="P340" s="456"/>
      <c r="Q340" s="435"/>
    </row>
    <row r="341" spans="1:17" ht="14.4" customHeight="1" x14ac:dyDescent="0.3">
      <c r="A341" s="430" t="s">
        <v>1659</v>
      </c>
      <c r="B341" s="431" t="s">
        <v>1494</v>
      </c>
      <c r="C341" s="431" t="s">
        <v>1495</v>
      </c>
      <c r="D341" s="431" t="s">
        <v>1660</v>
      </c>
      <c r="E341" s="431" t="s">
        <v>1661</v>
      </c>
      <c r="F341" s="434">
        <v>437</v>
      </c>
      <c r="G341" s="434">
        <v>17480</v>
      </c>
      <c r="H341" s="434">
        <v>1</v>
      </c>
      <c r="I341" s="434">
        <v>40</v>
      </c>
      <c r="J341" s="434">
        <v>496</v>
      </c>
      <c r="K341" s="434">
        <v>20160</v>
      </c>
      <c r="L341" s="434">
        <v>1.1533180778032037</v>
      </c>
      <c r="M341" s="434">
        <v>40.645161290322584</v>
      </c>
      <c r="N341" s="434">
        <v>536</v>
      </c>
      <c r="O341" s="434">
        <v>21976</v>
      </c>
      <c r="P341" s="456">
        <v>1.2572082379862701</v>
      </c>
      <c r="Q341" s="435">
        <v>41</v>
      </c>
    </row>
    <row r="342" spans="1:17" ht="14.4" customHeight="1" x14ac:dyDescent="0.3">
      <c r="A342" s="430" t="s">
        <v>1662</v>
      </c>
      <c r="B342" s="431" t="s">
        <v>1494</v>
      </c>
      <c r="C342" s="431" t="s">
        <v>1495</v>
      </c>
      <c r="D342" s="431" t="s">
        <v>1496</v>
      </c>
      <c r="E342" s="431" t="s">
        <v>1497</v>
      </c>
      <c r="F342" s="434">
        <v>580</v>
      </c>
      <c r="G342" s="434">
        <v>92220</v>
      </c>
      <c r="H342" s="434">
        <v>1</v>
      </c>
      <c r="I342" s="434">
        <v>159</v>
      </c>
      <c r="J342" s="434">
        <v>520</v>
      </c>
      <c r="K342" s="434">
        <v>83083</v>
      </c>
      <c r="L342" s="434">
        <v>0.90092170895684232</v>
      </c>
      <c r="M342" s="434">
        <v>159.77500000000001</v>
      </c>
      <c r="N342" s="434">
        <v>612</v>
      </c>
      <c r="O342" s="434">
        <v>98532</v>
      </c>
      <c r="P342" s="456">
        <v>1.0684450227716331</v>
      </c>
      <c r="Q342" s="435">
        <v>161</v>
      </c>
    </row>
    <row r="343" spans="1:17" ht="14.4" customHeight="1" x14ac:dyDescent="0.3">
      <c r="A343" s="430" t="s">
        <v>1662</v>
      </c>
      <c r="B343" s="431" t="s">
        <v>1494</v>
      </c>
      <c r="C343" s="431" t="s">
        <v>1495</v>
      </c>
      <c r="D343" s="431" t="s">
        <v>1510</v>
      </c>
      <c r="E343" s="431" t="s">
        <v>1511</v>
      </c>
      <c r="F343" s="434"/>
      <c r="G343" s="434"/>
      <c r="H343" s="434"/>
      <c r="I343" s="434"/>
      <c r="J343" s="434">
        <v>1</v>
      </c>
      <c r="K343" s="434">
        <v>1168</v>
      </c>
      <c r="L343" s="434"/>
      <c r="M343" s="434">
        <v>1168</v>
      </c>
      <c r="N343" s="434"/>
      <c r="O343" s="434"/>
      <c r="P343" s="456"/>
      <c r="Q343" s="435"/>
    </row>
    <row r="344" spans="1:17" ht="14.4" customHeight="1" x14ac:dyDescent="0.3">
      <c r="A344" s="430" t="s">
        <v>1662</v>
      </c>
      <c r="B344" s="431" t="s">
        <v>1494</v>
      </c>
      <c r="C344" s="431" t="s">
        <v>1495</v>
      </c>
      <c r="D344" s="431" t="s">
        <v>1514</v>
      </c>
      <c r="E344" s="431" t="s">
        <v>1515</v>
      </c>
      <c r="F344" s="434">
        <v>55</v>
      </c>
      <c r="G344" s="434">
        <v>2145</v>
      </c>
      <c r="H344" s="434">
        <v>1</v>
      </c>
      <c r="I344" s="434">
        <v>39</v>
      </c>
      <c r="J344" s="434">
        <v>62</v>
      </c>
      <c r="K344" s="434">
        <v>2463</v>
      </c>
      <c r="L344" s="434">
        <v>1.1482517482517482</v>
      </c>
      <c r="M344" s="434">
        <v>39.725806451612904</v>
      </c>
      <c r="N344" s="434">
        <v>45</v>
      </c>
      <c r="O344" s="434">
        <v>1800</v>
      </c>
      <c r="P344" s="456">
        <v>0.83916083916083917</v>
      </c>
      <c r="Q344" s="435">
        <v>40</v>
      </c>
    </row>
    <row r="345" spans="1:17" ht="14.4" customHeight="1" x14ac:dyDescent="0.3">
      <c r="A345" s="430" t="s">
        <v>1662</v>
      </c>
      <c r="B345" s="431" t="s">
        <v>1494</v>
      </c>
      <c r="C345" s="431" t="s">
        <v>1495</v>
      </c>
      <c r="D345" s="431" t="s">
        <v>1516</v>
      </c>
      <c r="E345" s="431" t="s">
        <v>1517</v>
      </c>
      <c r="F345" s="434">
        <v>11</v>
      </c>
      <c r="G345" s="434">
        <v>4202</v>
      </c>
      <c r="H345" s="434">
        <v>1</v>
      </c>
      <c r="I345" s="434">
        <v>382</v>
      </c>
      <c r="J345" s="434">
        <v>2</v>
      </c>
      <c r="K345" s="434">
        <v>764</v>
      </c>
      <c r="L345" s="434">
        <v>0.18181818181818182</v>
      </c>
      <c r="M345" s="434">
        <v>382</v>
      </c>
      <c r="N345" s="434">
        <v>8</v>
      </c>
      <c r="O345" s="434">
        <v>3064</v>
      </c>
      <c r="P345" s="456">
        <v>0.72917658257972395</v>
      </c>
      <c r="Q345" s="435">
        <v>383</v>
      </c>
    </row>
    <row r="346" spans="1:17" ht="14.4" customHeight="1" x14ac:dyDescent="0.3">
      <c r="A346" s="430" t="s">
        <v>1662</v>
      </c>
      <c r="B346" s="431" t="s">
        <v>1494</v>
      </c>
      <c r="C346" s="431" t="s">
        <v>1495</v>
      </c>
      <c r="D346" s="431" t="s">
        <v>1522</v>
      </c>
      <c r="E346" s="431" t="s">
        <v>1523</v>
      </c>
      <c r="F346" s="434">
        <v>6</v>
      </c>
      <c r="G346" s="434">
        <v>2664</v>
      </c>
      <c r="H346" s="434">
        <v>1</v>
      </c>
      <c r="I346" s="434">
        <v>444</v>
      </c>
      <c r="J346" s="434"/>
      <c r="K346" s="434"/>
      <c r="L346" s="434"/>
      <c r="M346" s="434"/>
      <c r="N346" s="434">
        <v>3</v>
      </c>
      <c r="O346" s="434">
        <v>1335</v>
      </c>
      <c r="P346" s="456">
        <v>0.50112612612612617</v>
      </c>
      <c r="Q346" s="435">
        <v>445</v>
      </c>
    </row>
    <row r="347" spans="1:17" ht="14.4" customHeight="1" x14ac:dyDescent="0.3">
      <c r="A347" s="430" t="s">
        <v>1662</v>
      </c>
      <c r="B347" s="431" t="s">
        <v>1494</v>
      </c>
      <c r="C347" s="431" t="s">
        <v>1495</v>
      </c>
      <c r="D347" s="431" t="s">
        <v>1524</v>
      </c>
      <c r="E347" s="431" t="s">
        <v>1525</v>
      </c>
      <c r="F347" s="434">
        <v>2</v>
      </c>
      <c r="G347" s="434">
        <v>82</v>
      </c>
      <c r="H347" s="434">
        <v>1</v>
      </c>
      <c r="I347" s="434">
        <v>41</v>
      </c>
      <c r="J347" s="434"/>
      <c r="K347" s="434"/>
      <c r="L347" s="434"/>
      <c r="M347" s="434"/>
      <c r="N347" s="434">
        <v>3</v>
      </c>
      <c r="O347" s="434">
        <v>123</v>
      </c>
      <c r="P347" s="456">
        <v>1.5</v>
      </c>
      <c r="Q347" s="435">
        <v>41</v>
      </c>
    </row>
    <row r="348" spans="1:17" ht="14.4" customHeight="1" x14ac:dyDescent="0.3">
      <c r="A348" s="430" t="s">
        <v>1662</v>
      </c>
      <c r="B348" s="431" t="s">
        <v>1494</v>
      </c>
      <c r="C348" s="431" t="s">
        <v>1495</v>
      </c>
      <c r="D348" s="431" t="s">
        <v>1526</v>
      </c>
      <c r="E348" s="431" t="s">
        <v>1527</v>
      </c>
      <c r="F348" s="434">
        <v>6</v>
      </c>
      <c r="G348" s="434">
        <v>2940</v>
      </c>
      <c r="H348" s="434">
        <v>1</v>
      </c>
      <c r="I348" s="434">
        <v>490</v>
      </c>
      <c r="J348" s="434">
        <v>1</v>
      </c>
      <c r="K348" s="434">
        <v>490</v>
      </c>
      <c r="L348" s="434">
        <v>0.16666666666666666</v>
      </c>
      <c r="M348" s="434">
        <v>490</v>
      </c>
      <c r="N348" s="434">
        <v>4</v>
      </c>
      <c r="O348" s="434">
        <v>1964</v>
      </c>
      <c r="P348" s="456">
        <v>0.66802721088435379</v>
      </c>
      <c r="Q348" s="435">
        <v>491</v>
      </c>
    </row>
    <row r="349" spans="1:17" ht="14.4" customHeight="1" x14ac:dyDescent="0.3">
      <c r="A349" s="430" t="s">
        <v>1662</v>
      </c>
      <c r="B349" s="431" t="s">
        <v>1494</v>
      </c>
      <c r="C349" s="431" t="s">
        <v>1495</v>
      </c>
      <c r="D349" s="431" t="s">
        <v>1528</v>
      </c>
      <c r="E349" s="431" t="s">
        <v>1529</v>
      </c>
      <c r="F349" s="434">
        <v>4</v>
      </c>
      <c r="G349" s="434">
        <v>124</v>
      </c>
      <c r="H349" s="434">
        <v>1</v>
      </c>
      <c r="I349" s="434">
        <v>31</v>
      </c>
      <c r="J349" s="434"/>
      <c r="K349" s="434"/>
      <c r="L349" s="434"/>
      <c r="M349" s="434"/>
      <c r="N349" s="434"/>
      <c r="O349" s="434"/>
      <c r="P349" s="456"/>
      <c r="Q349" s="435"/>
    </row>
    <row r="350" spans="1:17" ht="14.4" customHeight="1" x14ac:dyDescent="0.3">
      <c r="A350" s="430" t="s">
        <v>1662</v>
      </c>
      <c r="B350" s="431" t="s">
        <v>1494</v>
      </c>
      <c r="C350" s="431" t="s">
        <v>1495</v>
      </c>
      <c r="D350" s="431" t="s">
        <v>1532</v>
      </c>
      <c r="E350" s="431" t="s">
        <v>1533</v>
      </c>
      <c r="F350" s="434">
        <v>4</v>
      </c>
      <c r="G350" s="434">
        <v>820</v>
      </c>
      <c r="H350" s="434">
        <v>1</v>
      </c>
      <c r="I350" s="434">
        <v>205</v>
      </c>
      <c r="J350" s="434">
        <v>2</v>
      </c>
      <c r="K350" s="434">
        <v>412</v>
      </c>
      <c r="L350" s="434">
        <v>0.5024390243902439</v>
      </c>
      <c r="M350" s="434">
        <v>206</v>
      </c>
      <c r="N350" s="434">
        <v>1</v>
      </c>
      <c r="O350" s="434">
        <v>207</v>
      </c>
      <c r="P350" s="456">
        <v>0.2524390243902439</v>
      </c>
      <c r="Q350" s="435">
        <v>207</v>
      </c>
    </row>
    <row r="351" spans="1:17" ht="14.4" customHeight="1" x14ac:dyDescent="0.3">
      <c r="A351" s="430" t="s">
        <v>1662</v>
      </c>
      <c r="B351" s="431" t="s">
        <v>1494</v>
      </c>
      <c r="C351" s="431" t="s">
        <v>1495</v>
      </c>
      <c r="D351" s="431" t="s">
        <v>1534</v>
      </c>
      <c r="E351" s="431" t="s">
        <v>1535</v>
      </c>
      <c r="F351" s="434">
        <v>4</v>
      </c>
      <c r="G351" s="434">
        <v>1508</v>
      </c>
      <c r="H351" s="434">
        <v>1</v>
      </c>
      <c r="I351" s="434">
        <v>377</v>
      </c>
      <c r="J351" s="434">
        <v>2</v>
      </c>
      <c r="K351" s="434">
        <v>758</v>
      </c>
      <c r="L351" s="434">
        <v>0.50265251989389925</v>
      </c>
      <c r="M351" s="434">
        <v>379</v>
      </c>
      <c r="N351" s="434">
        <v>1</v>
      </c>
      <c r="O351" s="434">
        <v>380</v>
      </c>
      <c r="P351" s="456">
        <v>0.25198938992042441</v>
      </c>
      <c r="Q351" s="435">
        <v>380</v>
      </c>
    </row>
    <row r="352" spans="1:17" ht="14.4" customHeight="1" x14ac:dyDescent="0.3">
      <c r="A352" s="430" t="s">
        <v>1662</v>
      </c>
      <c r="B352" s="431" t="s">
        <v>1494</v>
      </c>
      <c r="C352" s="431" t="s">
        <v>1495</v>
      </c>
      <c r="D352" s="431" t="s">
        <v>1536</v>
      </c>
      <c r="E352" s="431" t="s">
        <v>1537</v>
      </c>
      <c r="F352" s="434">
        <v>2</v>
      </c>
      <c r="G352" s="434">
        <v>462</v>
      </c>
      <c r="H352" s="434">
        <v>1</v>
      </c>
      <c r="I352" s="434">
        <v>231</v>
      </c>
      <c r="J352" s="434"/>
      <c r="K352" s="434"/>
      <c r="L352" s="434"/>
      <c r="M352" s="434"/>
      <c r="N352" s="434">
        <v>1</v>
      </c>
      <c r="O352" s="434">
        <v>234</v>
      </c>
      <c r="P352" s="456">
        <v>0.50649350649350644</v>
      </c>
      <c r="Q352" s="435">
        <v>234</v>
      </c>
    </row>
    <row r="353" spans="1:17" ht="14.4" customHeight="1" x14ac:dyDescent="0.3">
      <c r="A353" s="430" t="s">
        <v>1662</v>
      </c>
      <c r="B353" s="431" t="s">
        <v>1494</v>
      </c>
      <c r="C353" s="431" t="s">
        <v>1495</v>
      </c>
      <c r="D353" s="431" t="s">
        <v>1538</v>
      </c>
      <c r="E353" s="431" t="s">
        <v>1539</v>
      </c>
      <c r="F353" s="434">
        <v>2</v>
      </c>
      <c r="G353" s="434">
        <v>258</v>
      </c>
      <c r="H353" s="434">
        <v>1</v>
      </c>
      <c r="I353" s="434">
        <v>129</v>
      </c>
      <c r="J353" s="434"/>
      <c r="K353" s="434"/>
      <c r="L353" s="434"/>
      <c r="M353" s="434"/>
      <c r="N353" s="434"/>
      <c r="O353" s="434"/>
      <c r="P353" s="456"/>
      <c r="Q353" s="435"/>
    </row>
    <row r="354" spans="1:17" ht="14.4" customHeight="1" x14ac:dyDescent="0.3">
      <c r="A354" s="430" t="s">
        <v>1662</v>
      </c>
      <c r="B354" s="431" t="s">
        <v>1494</v>
      </c>
      <c r="C354" s="431" t="s">
        <v>1495</v>
      </c>
      <c r="D354" s="431" t="s">
        <v>1544</v>
      </c>
      <c r="E354" s="431" t="s">
        <v>1545</v>
      </c>
      <c r="F354" s="434">
        <v>35</v>
      </c>
      <c r="G354" s="434">
        <v>560</v>
      </c>
      <c r="H354" s="434">
        <v>1</v>
      </c>
      <c r="I354" s="434">
        <v>16</v>
      </c>
      <c r="J354" s="434">
        <v>12</v>
      </c>
      <c r="K354" s="434">
        <v>192</v>
      </c>
      <c r="L354" s="434">
        <v>0.34285714285714286</v>
      </c>
      <c r="M354" s="434">
        <v>16</v>
      </c>
      <c r="N354" s="434">
        <v>28</v>
      </c>
      <c r="O354" s="434">
        <v>448</v>
      </c>
      <c r="P354" s="456">
        <v>0.8</v>
      </c>
      <c r="Q354" s="435">
        <v>16</v>
      </c>
    </row>
    <row r="355" spans="1:17" ht="14.4" customHeight="1" x14ac:dyDescent="0.3">
      <c r="A355" s="430" t="s">
        <v>1662</v>
      </c>
      <c r="B355" s="431" t="s">
        <v>1494</v>
      </c>
      <c r="C355" s="431" t="s">
        <v>1495</v>
      </c>
      <c r="D355" s="431" t="s">
        <v>1546</v>
      </c>
      <c r="E355" s="431" t="s">
        <v>1547</v>
      </c>
      <c r="F355" s="434">
        <v>1</v>
      </c>
      <c r="G355" s="434">
        <v>133</v>
      </c>
      <c r="H355" s="434">
        <v>1</v>
      </c>
      <c r="I355" s="434">
        <v>133</v>
      </c>
      <c r="J355" s="434">
        <v>3</v>
      </c>
      <c r="K355" s="434">
        <v>405</v>
      </c>
      <c r="L355" s="434">
        <v>3.0451127819548871</v>
      </c>
      <c r="M355" s="434">
        <v>135</v>
      </c>
      <c r="N355" s="434">
        <v>1</v>
      </c>
      <c r="O355" s="434">
        <v>136</v>
      </c>
      <c r="P355" s="456">
        <v>1.0225563909774436</v>
      </c>
      <c r="Q355" s="435">
        <v>136</v>
      </c>
    </row>
    <row r="356" spans="1:17" ht="14.4" customHeight="1" x14ac:dyDescent="0.3">
      <c r="A356" s="430" t="s">
        <v>1662</v>
      </c>
      <c r="B356" s="431" t="s">
        <v>1494</v>
      </c>
      <c r="C356" s="431" t="s">
        <v>1495</v>
      </c>
      <c r="D356" s="431" t="s">
        <v>1548</v>
      </c>
      <c r="E356" s="431" t="s">
        <v>1549</v>
      </c>
      <c r="F356" s="434">
        <v>10</v>
      </c>
      <c r="G356" s="434">
        <v>1020</v>
      </c>
      <c r="H356" s="434">
        <v>1</v>
      </c>
      <c r="I356" s="434">
        <v>102</v>
      </c>
      <c r="J356" s="434">
        <v>8</v>
      </c>
      <c r="K356" s="434">
        <v>824</v>
      </c>
      <c r="L356" s="434">
        <v>0.80784313725490198</v>
      </c>
      <c r="M356" s="434">
        <v>103</v>
      </c>
      <c r="N356" s="434">
        <v>6</v>
      </c>
      <c r="O356" s="434">
        <v>618</v>
      </c>
      <c r="P356" s="456">
        <v>0.60588235294117643</v>
      </c>
      <c r="Q356" s="435">
        <v>103</v>
      </c>
    </row>
    <row r="357" spans="1:17" ht="14.4" customHeight="1" x14ac:dyDescent="0.3">
      <c r="A357" s="430" t="s">
        <v>1662</v>
      </c>
      <c r="B357" s="431" t="s">
        <v>1494</v>
      </c>
      <c r="C357" s="431" t="s">
        <v>1495</v>
      </c>
      <c r="D357" s="431" t="s">
        <v>1554</v>
      </c>
      <c r="E357" s="431" t="s">
        <v>1555</v>
      </c>
      <c r="F357" s="434">
        <v>422</v>
      </c>
      <c r="G357" s="434">
        <v>47686</v>
      </c>
      <c r="H357" s="434">
        <v>1</v>
      </c>
      <c r="I357" s="434">
        <v>113</v>
      </c>
      <c r="J357" s="434">
        <v>552</v>
      </c>
      <c r="K357" s="434">
        <v>63266</v>
      </c>
      <c r="L357" s="434">
        <v>1.326720630793105</v>
      </c>
      <c r="M357" s="434">
        <v>114.6123188405797</v>
      </c>
      <c r="N357" s="434">
        <v>497</v>
      </c>
      <c r="O357" s="434">
        <v>57652</v>
      </c>
      <c r="P357" s="456">
        <v>1.2089921570272197</v>
      </c>
      <c r="Q357" s="435">
        <v>116</v>
      </c>
    </row>
    <row r="358" spans="1:17" ht="14.4" customHeight="1" x14ac:dyDescent="0.3">
      <c r="A358" s="430" t="s">
        <v>1662</v>
      </c>
      <c r="B358" s="431" t="s">
        <v>1494</v>
      </c>
      <c r="C358" s="431" t="s">
        <v>1495</v>
      </c>
      <c r="D358" s="431" t="s">
        <v>1556</v>
      </c>
      <c r="E358" s="431" t="s">
        <v>1557</v>
      </c>
      <c r="F358" s="434">
        <v>38</v>
      </c>
      <c r="G358" s="434">
        <v>3192</v>
      </c>
      <c r="H358" s="434">
        <v>1</v>
      </c>
      <c r="I358" s="434">
        <v>84</v>
      </c>
      <c r="J358" s="434">
        <v>59</v>
      </c>
      <c r="K358" s="434">
        <v>4996</v>
      </c>
      <c r="L358" s="434">
        <v>1.5651629072681705</v>
      </c>
      <c r="M358" s="434">
        <v>84.677966101694921</v>
      </c>
      <c r="N358" s="434">
        <v>36</v>
      </c>
      <c r="O358" s="434">
        <v>3060</v>
      </c>
      <c r="P358" s="456">
        <v>0.95864661654135341</v>
      </c>
      <c r="Q358" s="435">
        <v>85</v>
      </c>
    </row>
    <row r="359" spans="1:17" ht="14.4" customHeight="1" x14ac:dyDescent="0.3">
      <c r="A359" s="430" t="s">
        <v>1662</v>
      </c>
      <c r="B359" s="431" t="s">
        <v>1494</v>
      </c>
      <c r="C359" s="431" t="s">
        <v>1495</v>
      </c>
      <c r="D359" s="431" t="s">
        <v>1558</v>
      </c>
      <c r="E359" s="431" t="s">
        <v>1559</v>
      </c>
      <c r="F359" s="434">
        <v>3</v>
      </c>
      <c r="G359" s="434">
        <v>288</v>
      </c>
      <c r="H359" s="434">
        <v>1</v>
      </c>
      <c r="I359" s="434">
        <v>96</v>
      </c>
      <c r="J359" s="434">
        <v>2</v>
      </c>
      <c r="K359" s="434">
        <v>193</v>
      </c>
      <c r="L359" s="434">
        <v>0.67013888888888884</v>
      </c>
      <c r="M359" s="434">
        <v>96.5</v>
      </c>
      <c r="N359" s="434">
        <v>2</v>
      </c>
      <c r="O359" s="434">
        <v>196</v>
      </c>
      <c r="P359" s="456">
        <v>0.68055555555555558</v>
      </c>
      <c r="Q359" s="435">
        <v>98</v>
      </c>
    </row>
    <row r="360" spans="1:17" ht="14.4" customHeight="1" x14ac:dyDescent="0.3">
      <c r="A360" s="430" t="s">
        <v>1662</v>
      </c>
      <c r="B360" s="431" t="s">
        <v>1494</v>
      </c>
      <c r="C360" s="431" t="s">
        <v>1495</v>
      </c>
      <c r="D360" s="431" t="s">
        <v>1560</v>
      </c>
      <c r="E360" s="431" t="s">
        <v>1561</v>
      </c>
      <c r="F360" s="434">
        <v>25</v>
      </c>
      <c r="G360" s="434">
        <v>525</v>
      </c>
      <c r="H360" s="434">
        <v>1</v>
      </c>
      <c r="I360" s="434">
        <v>21</v>
      </c>
      <c r="J360" s="434">
        <v>50</v>
      </c>
      <c r="K360" s="434">
        <v>1050</v>
      </c>
      <c r="L360" s="434">
        <v>2</v>
      </c>
      <c r="M360" s="434">
        <v>21</v>
      </c>
      <c r="N360" s="434">
        <v>71</v>
      </c>
      <c r="O360" s="434">
        <v>1491</v>
      </c>
      <c r="P360" s="456">
        <v>2.84</v>
      </c>
      <c r="Q360" s="435">
        <v>21</v>
      </c>
    </row>
    <row r="361" spans="1:17" ht="14.4" customHeight="1" x14ac:dyDescent="0.3">
      <c r="A361" s="430" t="s">
        <v>1662</v>
      </c>
      <c r="B361" s="431" t="s">
        <v>1494</v>
      </c>
      <c r="C361" s="431" t="s">
        <v>1495</v>
      </c>
      <c r="D361" s="431" t="s">
        <v>1562</v>
      </c>
      <c r="E361" s="431" t="s">
        <v>1563</v>
      </c>
      <c r="F361" s="434">
        <v>36</v>
      </c>
      <c r="G361" s="434">
        <v>17496</v>
      </c>
      <c r="H361" s="434">
        <v>1</v>
      </c>
      <c r="I361" s="434">
        <v>486</v>
      </c>
      <c r="J361" s="434">
        <v>20</v>
      </c>
      <c r="K361" s="434">
        <v>9740</v>
      </c>
      <c r="L361" s="434">
        <v>0.55669867398262463</v>
      </c>
      <c r="M361" s="434">
        <v>487</v>
      </c>
      <c r="N361" s="434">
        <v>27</v>
      </c>
      <c r="O361" s="434">
        <v>13149</v>
      </c>
      <c r="P361" s="456">
        <v>0.75154320987654322</v>
      </c>
      <c r="Q361" s="435">
        <v>487</v>
      </c>
    </row>
    <row r="362" spans="1:17" ht="14.4" customHeight="1" x14ac:dyDescent="0.3">
      <c r="A362" s="430" t="s">
        <v>1662</v>
      </c>
      <c r="B362" s="431" t="s">
        <v>1494</v>
      </c>
      <c r="C362" s="431" t="s">
        <v>1495</v>
      </c>
      <c r="D362" s="431" t="s">
        <v>1570</v>
      </c>
      <c r="E362" s="431" t="s">
        <v>1571</v>
      </c>
      <c r="F362" s="434">
        <v>31</v>
      </c>
      <c r="G362" s="434">
        <v>1240</v>
      </c>
      <c r="H362" s="434">
        <v>1</v>
      </c>
      <c r="I362" s="434">
        <v>40</v>
      </c>
      <c r="J362" s="434">
        <v>55</v>
      </c>
      <c r="K362" s="434">
        <v>2238</v>
      </c>
      <c r="L362" s="434">
        <v>1.8048387096774194</v>
      </c>
      <c r="M362" s="434">
        <v>40.690909090909088</v>
      </c>
      <c r="N362" s="434">
        <v>38</v>
      </c>
      <c r="O362" s="434">
        <v>1558</v>
      </c>
      <c r="P362" s="456">
        <v>1.2564516129032257</v>
      </c>
      <c r="Q362" s="435">
        <v>41</v>
      </c>
    </row>
    <row r="363" spans="1:17" ht="14.4" customHeight="1" x14ac:dyDescent="0.3">
      <c r="A363" s="430" t="s">
        <v>1662</v>
      </c>
      <c r="B363" s="431" t="s">
        <v>1494</v>
      </c>
      <c r="C363" s="431" t="s">
        <v>1495</v>
      </c>
      <c r="D363" s="431" t="s">
        <v>1582</v>
      </c>
      <c r="E363" s="431" t="s">
        <v>1583</v>
      </c>
      <c r="F363" s="434">
        <v>1</v>
      </c>
      <c r="G363" s="434">
        <v>2029</v>
      </c>
      <c r="H363" s="434">
        <v>1</v>
      </c>
      <c r="I363" s="434">
        <v>2029</v>
      </c>
      <c r="J363" s="434"/>
      <c r="K363" s="434"/>
      <c r="L363" s="434"/>
      <c r="M363" s="434"/>
      <c r="N363" s="434"/>
      <c r="O363" s="434"/>
      <c r="P363" s="456"/>
      <c r="Q363" s="435"/>
    </row>
    <row r="364" spans="1:17" ht="14.4" customHeight="1" x14ac:dyDescent="0.3">
      <c r="A364" s="430" t="s">
        <v>1662</v>
      </c>
      <c r="B364" s="431" t="s">
        <v>1494</v>
      </c>
      <c r="C364" s="431" t="s">
        <v>1495</v>
      </c>
      <c r="D364" s="431" t="s">
        <v>1588</v>
      </c>
      <c r="E364" s="431" t="s">
        <v>1589</v>
      </c>
      <c r="F364" s="434">
        <v>2</v>
      </c>
      <c r="G364" s="434">
        <v>1012</v>
      </c>
      <c r="H364" s="434">
        <v>1</v>
      </c>
      <c r="I364" s="434">
        <v>506</v>
      </c>
      <c r="J364" s="434">
        <v>4</v>
      </c>
      <c r="K364" s="434">
        <v>2032</v>
      </c>
      <c r="L364" s="434">
        <v>2.0079051383399209</v>
      </c>
      <c r="M364" s="434">
        <v>508</v>
      </c>
      <c r="N364" s="434"/>
      <c r="O364" s="434"/>
      <c r="P364" s="456"/>
      <c r="Q364" s="435"/>
    </row>
    <row r="365" spans="1:17" ht="14.4" customHeight="1" x14ac:dyDescent="0.3">
      <c r="A365" s="430" t="s">
        <v>1662</v>
      </c>
      <c r="B365" s="431" t="s">
        <v>1494</v>
      </c>
      <c r="C365" s="431" t="s">
        <v>1495</v>
      </c>
      <c r="D365" s="431" t="s">
        <v>1590</v>
      </c>
      <c r="E365" s="431" t="s">
        <v>1591</v>
      </c>
      <c r="F365" s="434">
        <v>1</v>
      </c>
      <c r="G365" s="434">
        <v>1705</v>
      </c>
      <c r="H365" s="434">
        <v>1</v>
      </c>
      <c r="I365" s="434">
        <v>1705</v>
      </c>
      <c r="J365" s="434"/>
      <c r="K365" s="434"/>
      <c r="L365" s="434"/>
      <c r="M365" s="434"/>
      <c r="N365" s="434"/>
      <c r="O365" s="434"/>
      <c r="P365" s="456"/>
      <c r="Q365" s="435"/>
    </row>
    <row r="366" spans="1:17" ht="14.4" customHeight="1" x14ac:dyDescent="0.3">
      <c r="A366" s="430" t="s">
        <v>1662</v>
      </c>
      <c r="B366" s="431" t="s">
        <v>1494</v>
      </c>
      <c r="C366" s="431" t="s">
        <v>1495</v>
      </c>
      <c r="D366" s="431" t="s">
        <v>1596</v>
      </c>
      <c r="E366" s="431" t="s">
        <v>1597</v>
      </c>
      <c r="F366" s="434">
        <v>2</v>
      </c>
      <c r="G366" s="434">
        <v>490</v>
      </c>
      <c r="H366" s="434">
        <v>1</v>
      </c>
      <c r="I366" s="434">
        <v>245</v>
      </c>
      <c r="J366" s="434"/>
      <c r="K366" s="434"/>
      <c r="L366" s="434"/>
      <c r="M366" s="434"/>
      <c r="N366" s="434">
        <v>1</v>
      </c>
      <c r="O366" s="434">
        <v>248</v>
      </c>
      <c r="P366" s="456">
        <v>0.5061224489795918</v>
      </c>
      <c r="Q366" s="435">
        <v>248</v>
      </c>
    </row>
    <row r="367" spans="1:17" ht="14.4" customHeight="1" x14ac:dyDescent="0.3">
      <c r="A367" s="430" t="s">
        <v>1663</v>
      </c>
      <c r="B367" s="431" t="s">
        <v>1494</v>
      </c>
      <c r="C367" s="431" t="s">
        <v>1495</v>
      </c>
      <c r="D367" s="431" t="s">
        <v>1496</v>
      </c>
      <c r="E367" s="431" t="s">
        <v>1497</v>
      </c>
      <c r="F367" s="434">
        <v>154</v>
      </c>
      <c r="G367" s="434">
        <v>24486</v>
      </c>
      <c r="H367" s="434">
        <v>1</v>
      </c>
      <c r="I367" s="434">
        <v>159</v>
      </c>
      <c r="J367" s="434">
        <v>179</v>
      </c>
      <c r="K367" s="434">
        <v>28602</v>
      </c>
      <c r="L367" s="434">
        <v>1.1680960548885078</v>
      </c>
      <c r="M367" s="434">
        <v>159.78770949720669</v>
      </c>
      <c r="N367" s="434">
        <v>183</v>
      </c>
      <c r="O367" s="434">
        <v>29463</v>
      </c>
      <c r="P367" s="456">
        <v>1.2032590051457976</v>
      </c>
      <c r="Q367" s="435">
        <v>161</v>
      </c>
    </row>
    <row r="368" spans="1:17" ht="14.4" customHeight="1" x14ac:dyDescent="0.3">
      <c r="A368" s="430" t="s">
        <v>1663</v>
      </c>
      <c r="B368" s="431" t="s">
        <v>1494</v>
      </c>
      <c r="C368" s="431" t="s">
        <v>1495</v>
      </c>
      <c r="D368" s="431" t="s">
        <v>1510</v>
      </c>
      <c r="E368" s="431" t="s">
        <v>1511</v>
      </c>
      <c r="F368" s="434"/>
      <c r="G368" s="434"/>
      <c r="H368" s="434"/>
      <c r="I368" s="434"/>
      <c r="J368" s="434"/>
      <c r="K368" s="434"/>
      <c r="L368" s="434"/>
      <c r="M368" s="434"/>
      <c r="N368" s="434">
        <v>1</v>
      </c>
      <c r="O368" s="434">
        <v>1169</v>
      </c>
      <c r="P368" s="456"/>
      <c r="Q368" s="435">
        <v>1169</v>
      </c>
    </row>
    <row r="369" spans="1:17" ht="14.4" customHeight="1" x14ac:dyDescent="0.3">
      <c r="A369" s="430" t="s">
        <v>1663</v>
      </c>
      <c r="B369" s="431" t="s">
        <v>1494</v>
      </c>
      <c r="C369" s="431" t="s">
        <v>1495</v>
      </c>
      <c r="D369" s="431" t="s">
        <v>1514</v>
      </c>
      <c r="E369" s="431" t="s">
        <v>1515</v>
      </c>
      <c r="F369" s="434">
        <v>171</v>
      </c>
      <c r="G369" s="434">
        <v>6669</v>
      </c>
      <c r="H369" s="434">
        <v>1</v>
      </c>
      <c r="I369" s="434">
        <v>39</v>
      </c>
      <c r="J369" s="434">
        <v>199</v>
      </c>
      <c r="K369" s="434">
        <v>7886</v>
      </c>
      <c r="L369" s="434">
        <v>1.1824861298545508</v>
      </c>
      <c r="M369" s="434">
        <v>39.628140703517587</v>
      </c>
      <c r="N369" s="434">
        <v>123</v>
      </c>
      <c r="O369" s="434">
        <v>4920</v>
      </c>
      <c r="P369" s="456">
        <v>0.73774179037336929</v>
      </c>
      <c r="Q369" s="435">
        <v>40</v>
      </c>
    </row>
    <row r="370" spans="1:17" ht="14.4" customHeight="1" x14ac:dyDescent="0.3">
      <c r="A370" s="430" t="s">
        <v>1663</v>
      </c>
      <c r="B370" s="431" t="s">
        <v>1494</v>
      </c>
      <c r="C370" s="431" t="s">
        <v>1495</v>
      </c>
      <c r="D370" s="431" t="s">
        <v>1516</v>
      </c>
      <c r="E370" s="431" t="s">
        <v>1517</v>
      </c>
      <c r="F370" s="434">
        <v>3</v>
      </c>
      <c r="G370" s="434">
        <v>1146</v>
      </c>
      <c r="H370" s="434">
        <v>1</v>
      </c>
      <c r="I370" s="434">
        <v>382</v>
      </c>
      <c r="J370" s="434">
        <v>2</v>
      </c>
      <c r="K370" s="434">
        <v>766</v>
      </c>
      <c r="L370" s="434">
        <v>0.66841186736474689</v>
      </c>
      <c r="M370" s="434">
        <v>383</v>
      </c>
      <c r="N370" s="434">
        <v>2</v>
      </c>
      <c r="O370" s="434">
        <v>766</v>
      </c>
      <c r="P370" s="456">
        <v>0.66841186736474689</v>
      </c>
      <c r="Q370" s="435">
        <v>383</v>
      </c>
    </row>
    <row r="371" spans="1:17" ht="14.4" customHeight="1" x14ac:dyDescent="0.3">
      <c r="A371" s="430" t="s">
        <v>1663</v>
      </c>
      <c r="B371" s="431" t="s">
        <v>1494</v>
      </c>
      <c r="C371" s="431" t="s">
        <v>1495</v>
      </c>
      <c r="D371" s="431" t="s">
        <v>1518</v>
      </c>
      <c r="E371" s="431" t="s">
        <v>1519</v>
      </c>
      <c r="F371" s="434">
        <v>3</v>
      </c>
      <c r="G371" s="434">
        <v>111</v>
      </c>
      <c r="H371" s="434">
        <v>1</v>
      </c>
      <c r="I371" s="434">
        <v>37</v>
      </c>
      <c r="J371" s="434">
        <v>2</v>
      </c>
      <c r="K371" s="434">
        <v>74</v>
      </c>
      <c r="L371" s="434">
        <v>0.66666666666666663</v>
      </c>
      <c r="M371" s="434">
        <v>37</v>
      </c>
      <c r="N371" s="434">
        <v>8</v>
      </c>
      <c r="O371" s="434">
        <v>296</v>
      </c>
      <c r="P371" s="456">
        <v>2.6666666666666665</v>
      </c>
      <c r="Q371" s="435">
        <v>37</v>
      </c>
    </row>
    <row r="372" spans="1:17" ht="14.4" customHeight="1" x14ac:dyDescent="0.3">
      <c r="A372" s="430" t="s">
        <v>1663</v>
      </c>
      <c r="B372" s="431" t="s">
        <v>1494</v>
      </c>
      <c r="C372" s="431" t="s">
        <v>1495</v>
      </c>
      <c r="D372" s="431" t="s">
        <v>1522</v>
      </c>
      <c r="E372" s="431" t="s">
        <v>1523</v>
      </c>
      <c r="F372" s="434">
        <v>24</v>
      </c>
      <c r="G372" s="434">
        <v>10656</v>
      </c>
      <c r="H372" s="434">
        <v>1</v>
      </c>
      <c r="I372" s="434">
        <v>444</v>
      </c>
      <c r="J372" s="434">
        <v>31</v>
      </c>
      <c r="K372" s="434">
        <v>13786</v>
      </c>
      <c r="L372" s="434">
        <v>1.2937312312312312</v>
      </c>
      <c r="M372" s="434">
        <v>444.70967741935482</v>
      </c>
      <c r="N372" s="434">
        <v>15</v>
      </c>
      <c r="O372" s="434">
        <v>6675</v>
      </c>
      <c r="P372" s="456">
        <v>0.62640765765765771</v>
      </c>
      <c r="Q372" s="435">
        <v>445</v>
      </c>
    </row>
    <row r="373" spans="1:17" ht="14.4" customHeight="1" x14ac:dyDescent="0.3">
      <c r="A373" s="430" t="s">
        <v>1663</v>
      </c>
      <c r="B373" s="431" t="s">
        <v>1494</v>
      </c>
      <c r="C373" s="431" t="s">
        <v>1495</v>
      </c>
      <c r="D373" s="431" t="s">
        <v>1524</v>
      </c>
      <c r="E373" s="431" t="s">
        <v>1525</v>
      </c>
      <c r="F373" s="434">
        <v>1</v>
      </c>
      <c r="G373" s="434">
        <v>41</v>
      </c>
      <c r="H373" s="434">
        <v>1</v>
      </c>
      <c r="I373" s="434">
        <v>41</v>
      </c>
      <c r="J373" s="434"/>
      <c r="K373" s="434"/>
      <c r="L373" s="434"/>
      <c r="M373" s="434"/>
      <c r="N373" s="434"/>
      <c r="O373" s="434"/>
      <c r="P373" s="456"/>
      <c r="Q373" s="435"/>
    </row>
    <row r="374" spans="1:17" ht="14.4" customHeight="1" x14ac:dyDescent="0.3">
      <c r="A374" s="430" t="s">
        <v>1663</v>
      </c>
      <c r="B374" s="431" t="s">
        <v>1494</v>
      </c>
      <c r="C374" s="431" t="s">
        <v>1495</v>
      </c>
      <c r="D374" s="431" t="s">
        <v>1526</v>
      </c>
      <c r="E374" s="431" t="s">
        <v>1527</v>
      </c>
      <c r="F374" s="434">
        <v>2</v>
      </c>
      <c r="G374" s="434">
        <v>980</v>
      </c>
      <c r="H374" s="434">
        <v>1</v>
      </c>
      <c r="I374" s="434">
        <v>490</v>
      </c>
      <c r="J374" s="434">
        <v>2</v>
      </c>
      <c r="K374" s="434">
        <v>982</v>
      </c>
      <c r="L374" s="434">
        <v>1.0020408163265306</v>
      </c>
      <c r="M374" s="434">
        <v>491</v>
      </c>
      <c r="N374" s="434"/>
      <c r="O374" s="434"/>
      <c r="P374" s="456"/>
      <c r="Q374" s="435"/>
    </row>
    <row r="375" spans="1:17" ht="14.4" customHeight="1" x14ac:dyDescent="0.3">
      <c r="A375" s="430" t="s">
        <v>1663</v>
      </c>
      <c r="B375" s="431" t="s">
        <v>1494</v>
      </c>
      <c r="C375" s="431" t="s">
        <v>1495</v>
      </c>
      <c r="D375" s="431" t="s">
        <v>1528</v>
      </c>
      <c r="E375" s="431" t="s">
        <v>1529</v>
      </c>
      <c r="F375" s="434">
        <v>26</v>
      </c>
      <c r="G375" s="434">
        <v>806</v>
      </c>
      <c r="H375" s="434">
        <v>1</v>
      </c>
      <c r="I375" s="434">
        <v>31</v>
      </c>
      <c r="J375" s="434">
        <v>28</v>
      </c>
      <c r="K375" s="434">
        <v>868</v>
      </c>
      <c r="L375" s="434">
        <v>1.0769230769230769</v>
      </c>
      <c r="M375" s="434">
        <v>31</v>
      </c>
      <c r="N375" s="434">
        <v>15</v>
      </c>
      <c r="O375" s="434">
        <v>465</v>
      </c>
      <c r="P375" s="456">
        <v>0.57692307692307687</v>
      </c>
      <c r="Q375" s="435">
        <v>31</v>
      </c>
    </row>
    <row r="376" spans="1:17" ht="14.4" customHeight="1" x14ac:dyDescent="0.3">
      <c r="A376" s="430" t="s">
        <v>1663</v>
      </c>
      <c r="B376" s="431" t="s">
        <v>1494</v>
      </c>
      <c r="C376" s="431" t="s">
        <v>1495</v>
      </c>
      <c r="D376" s="431" t="s">
        <v>1532</v>
      </c>
      <c r="E376" s="431" t="s">
        <v>1533</v>
      </c>
      <c r="F376" s="434"/>
      <c r="G376" s="434"/>
      <c r="H376" s="434"/>
      <c r="I376" s="434"/>
      <c r="J376" s="434">
        <v>2</v>
      </c>
      <c r="K376" s="434">
        <v>412</v>
      </c>
      <c r="L376" s="434"/>
      <c r="M376" s="434">
        <v>206</v>
      </c>
      <c r="N376" s="434">
        <v>6</v>
      </c>
      <c r="O376" s="434">
        <v>1242</v>
      </c>
      <c r="P376" s="456"/>
      <c r="Q376" s="435">
        <v>207</v>
      </c>
    </row>
    <row r="377" spans="1:17" ht="14.4" customHeight="1" x14ac:dyDescent="0.3">
      <c r="A377" s="430" t="s">
        <v>1663</v>
      </c>
      <c r="B377" s="431" t="s">
        <v>1494</v>
      </c>
      <c r="C377" s="431" t="s">
        <v>1495</v>
      </c>
      <c r="D377" s="431" t="s">
        <v>1534</v>
      </c>
      <c r="E377" s="431" t="s">
        <v>1535</v>
      </c>
      <c r="F377" s="434"/>
      <c r="G377" s="434"/>
      <c r="H377" s="434"/>
      <c r="I377" s="434"/>
      <c r="J377" s="434">
        <v>2</v>
      </c>
      <c r="K377" s="434">
        <v>758</v>
      </c>
      <c r="L377" s="434"/>
      <c r="M377" s="434">
        <v>379</v>
      </c>
      <c r="N377" s="434">
        <v>6</v>
      </c>
      <c r="O377" s="434">
        <v>2280</v>
      </c>
      <c r="P377" s="456"/>
      <c r="Q377" s="435">
        <v>380</v>
      </c>
    </row>
    <row r="378" spans="1:17" ht="14.4" customHeight="1" x14ac:dyDescent="0.3">
      <c r="A378" s="430" t="s">
        <v>1663</v>
      </c>
      <c r="B378" s="431" t="s">
        <v>1494</v>
      </c>
      <c r="C378" s="431" t="s">
        <v>1495</v>
      </c>
      <c r="D378" s="431" t="s">
        <v>1544</v>
      </c>
      <c r="E378" s="431" t="s">
        <v>1545</v>
      </c>
      <c r="F378" s="434">
        <v>28</v>
      </c>
      <c r="G378" s="434">
        <v>448</v>
      </c>
      <c r="H378" s="434">
        <v>1</v>
      </c>
      <c r="I378" s="434">
        <v>16</v>
      </c>
      <c r="J378" s="434">
        <v>45</v>
      </c>
      <c r="K378" s="434">
        <v>720</v>
      </c>
      <c r="L378" s="434">
        <v>1.6071428571428572</v>
      </c>
      <c r="M378" s="434">
        <v>16</v>
      </c>
      <c r="N378" s="434">
        <v>41</v>
      </c>
      <c r="O378" s="434">
        <v>656</v>
      </c>
      <c r="P378" s="456">
        <v>1.4642857142857142</v>
      </c>
      <c r="Q378" s="435">
        <v>16</v>
      </c>
    </row>
    <row r="379" spans="1:17" ht="14.4" customHeight="1" x14ac:dyDescent="0.3">
      <c r="A379" s="430" t="s">
        <v>1663</v>
      </c>
      <c r="B379" s="431" t="s">
        <v>1494</v>
      </c>
      <c r="C379" s="431" t="s">
        <v>1495</v>
      </c>
      <c r="D379" s="431" t="s">
        <v>1546</v>
      </c>
      <c r="E379" s="431" t="s">
        <v>1547</v>
      </c>
      <c r="F379" s="434">
        <v>2</v>
      </c>
      <c r="G379" s="434">
        <v>266</v>
      </c>
      <c r="H379" s="434">
        <v>1</v>
      </c>
      <c r="I379" s="434">
        <v>133</v>
      </c>
      <c r="J379" s="434">
        <v>8</v>
      </c>
      <c r="K379" s="434">
        <v>1078</v>
      </c>
      <c r="L379" s="434">
        <v>4.0526315789473681</v>
      </c>
      <c r="M379" s="434">
        <v>134.75</v>
      </c>
      <c r="N379" s="434">
        <v>2</v>
      </c>
      <c r="O379" s="434">
        <v>272</v>
      </c>
      <c r="P379" s="456">
        <v>1.0225563909774436</v>
      </c>
      <c r="Q379" s="435">
        <v>136</v>
      </c>
    </row>
    <row r="380" spans="1:17" ht="14.4" customHeight="1" x14ac:dyDescent="0.3">
      <c r="A380" s="430" t="s">
        <v>1663</v>
      </c>
      <c r="B380" s="431" t="s">
        <v>1494</v>
      </c>
      <c r="C380" s="431" t="s">
        <v>1495</v>
      </c>
      <c r="D380" s="431" t="s">
        <v>1548</v>
      </c>
      <c r="E380" s="431" t="s">
        <v>1549</v>
      </c>
      <c r="F380" s="434">
        <v>1</v>
      </c>
      <c r="G380" s="434">
        <v>102</v>
      </c>
      <c r="H380" s="434">
        <v>1</v>
      </c>
      <c r="I380" s="434">
        <v>102</v>
      </c>
      <c r="J380" s="434">
        <v>1</v>
      </c>
      <c r="K380" s="434">
        <v>103</v>
      </c>
      <c r="L380" s="434">
        <v>1.0098039215686274</v>
      </c>
      <c r="M380" s="434">
        <v>103</v>
      </c>
      <c r="N380" s="434">
        <v>5</v>
      </c>
      <c r="O380" s="434">
        <v>515</v>
      </c>
      <c r="P380" s="456">
        <v>5.0490196078431371</v>
      </c>
      <c r="Q380" s="435">
        <v>103</v>
      </c>
    </row>
    <row r="381" spans="1:17" ht="14.4" customHeight="1" x14ac:dyDescent="0.3">
      <c r="A381" s="430" t="s">
        <v>1663</v>
      </c>
      <c r="B381" s="431" t="s">
        <v>1494</v>
      </c>
      <c r="C381" s="431" t="s">
        <v>1495</v>
      </c>
      <c r="D381" s="431" t="s">
        <v>1554</v>
      </c>
      <c r="E381" s="431" t="s">
        <v>1555</v>
      </c>
      <c r="F381" s="434">
        <v>62</v>
      </c>
      <c r="G381" s="434">
        <v>7006</v>
      </c>
      <c r="H381" s="434">
        <v>1</v>
      </c>
      <c r="I381" s="434">
        <v>113</v>
      </c>
      <c r="J381" s="434">
        <v>76</v>
      </c>
      <c r="K381" s="434">
        <v>8704</v>
      </c>
      <c r="L381" s="434">
        <v>1.2423636882671996</v>
      </c>
      <c r="M381" s="434">
        <v>114.52631578947368</v>
      </c>
      <c r="N381" s="434">
        <v>71</v>
      </c>
      <c r="O381" s="434">
        <v>8236</v>
      </c>
      <c r="P381" s="456">
        <v>1.1755638024550386</v>
      </c>
      <c r="Q381" s="435">
        <v>116</v>
      </c>
    </row>
    <row r="382" spans="1:17" ht="14.4" customHeight="1" x14ac:dyDescent="0.3">
      <c r="A382" s="430" t="s">
        <v>1663</v>
      </c>
      <c r="B382" s="431" t="s">
        <v>1494</v>
      </c>
      <c r="C382" s="431" t="s">
        <v>1495</v>
      </c>
      <c r="D382" s="431" t="s">
        <v>1556</v>
      </c>
      <c r="E382" s="431" t="s">
        <v>1557</v>
      </c>
      <c r="F382" s="434">
        <v>6</v>
      </c>
      <c r="G382" s="434">
        <v>504</v>
      </c>
      <c r="H382" s="434">
        <v>1</v>
      </c>
      <c r="I382" s="434">
        <v>84</v>
      </c>
      <c r="J382" s="434">
        <v>17</v>
      </c>
      <c r="K382" s="434">
        <v>1443</v>
      </c>
      <c r="L382" s="434">
        <v>2.8630952380952381</v>
      </c>
      <c r="M382" s="434">
        <v>84.882352941176464</v>
      </c>
      <c r="N382" s="434">
        <v>10</v>
      </c>
      <c r="O382" s="434">
        <v>850</v>
      </c>
      <c r="P382" s="456">
        <v>1.6865079365079365</v>
      </c>
      <c r="Q382" s="435">
        <v>85</v>
      </c>
    </row>
    <row r="383" spans="1:17" ht="14.4" customHeight="1" x14ac:dyDescent="0.3">
      <c r="A383" s="430" t="s">
        <v>1663</v>
      </c>
      <c r="B383" s="431" t="s">
        <v>1494</v>
      </c>
      <c r="C383" s="431" t="s">
        <v>1495</v>
      </c>
      <c r="D383" s="431" t="s">
        <v>1558</v>
      </c>
      <c r="E383" s="431" t="s">
        <v>1559</v>
      </c>
      <c r="F383" s="434"/>
      <c r="G383" s="434"/>
      <c r="H383" s="434"/>
      <c r="I383" s="434"/>
      <c r="J383" s="434"/>
      <c r="K383" s="434"/>
      <c r="L383" s="434"/>
      <c r="M383" s="434"/>
      <c r="N383" s="434">
        <v>1</v>
      </c>
      <c r="O383" s="434">
        <v>98</v>
      </c>
      <c r="P383" s="456"/>
      <c r="Q383" s="435">
        <v>98</v>
      </c>
    </row>
    <row r="384" spans="1:17" ht="14.4" customHeight="1" x14ac:dyDescent="0.3">
      <c r="A384" s="430" t="s">
        <v>1663</v>
      </c>
      <c r="B384" s="431" t="s">
        <v>1494</v>
      </c>
      <c r="C384" s="431" t="s">
        <v>1495</v>
      </c>
      <c r="D384" s="431" t="s">
        <v>1560</v>
      </c>
      <c r="E384" s="431" t="s">
        <v>1561</v>
      </c>
      <c r="F384" s="434">
        <v>16</v>
      </c>
      <c r="G384" s="434">
        <v>336</v>
      </c>
      <c r="H384" s="434">
        <v>1</v>
      </c>
      <c r="I384" s="434">
        <v>21</v>
      </c>
      <c r="J384" s="434">
        <v>13</v>
      </c>
      <c r="K384" s="434">
        <v>273</v>
      </c>
      <c r="L384" s="434">
        <v>0.8125</v>
      </c>
      <c r="M384" s="434">
        <v>21</v>
      </c>
      <c r="N384" s="434">
        <v>4</v>
      </c>
      <c r="O384" s="434">
        <v>84</v>
      </c>
      <c r="P384" s="456">
        <v>0.25</v>
      </c>
      <c r="Q384" s="435">
        <v>21</v>
      </c>
    </row>
    <row r="385" spans="1:17" ht="14.4" customHeight="1" x14ac:dyDescent="0.3">
      <c r="A385" s="430" t="s">
        <v>1663</v>
      </c>
      <c r="B385" s="431" t="s">
        <v>1494</v>
      </c>
      <c r="C385" s="431" t="s">
        <v>1495</v>
      </c>
      <c r="D385" s="431" t="s">
        <v>1562</v>
      </c>
      <c r="E385" s="431" t="s">
        <v>1563</v>
      </c>
      <c r="F385" s="434">
        <v>26</v>
      </c>
      <c r="G385" s="434">
        <v>12636</v>
      </c>
      <c r="H385" s="434">
        <v>1</v>
      </c>
      <c r="I385" s="434">
        <v>486</v>
      </c>
      <c r="J385" s="434">
        <v>71</v>
      </c>
      <c r="K385" s="434">
        <v>34564</v>
      </c>
      <c r="L385" s="434">
        <v>2.7353592909148463</v>
      </c>
      <c r="M385" s="434">
        <v>486.81690140845069</v>
      </c>
      <c r="N385" s="434">
        <v>68</v>
      </c>
      <c r="O385" s="434">
        <v>33116</v>
      </c>
      <c r="P385" s="456">
        <v>2.6207660652105096</v>
      </c>
      <c r="Q385" s="435">
        <v>487</v>
      </c>
    </row>
    <row r="386" spans="1:17" ht="14.4" customHeight="1" x14ac:dyDescent="0.3">
      <c r="A386" s="430" t="s">
        <v>1663</v>
      </c>
      <c r="B386" s="431" t="s">
        <v>1494</v>
      </c>
      <c r="C386" s="431" t="s">
        <v>1495</v>
      </c>
      <c r="D386" s="431" t="s">
        <v>1570</v>
      </c>
      <c r="E386" s="431" t="s">
        <v>1571</v>
      </c>
      <c r="F386" s="434">
        <v>51</v>
      </c>
      <c r="G386" s="434">
        <v>2040</v>
      </c>
      <c r="H386" s="434">
        <v>1</v>
      </c>
      <c r="I386" s="434">
        <v>40</v>
      </c>
      <c r="J386" s="434">
        <v>26</v>
      </c>
      <c r="K386" s="434">
        <v>1054</v>
      </c>
      <c r="L386" s="434">
        <v>0.51666666666666672</v>
      </c>
      <c r="M386" s="434">
        <v>40.53846153846154</v>
      </c>
      <c r="N386" s="434">
        <v>33</v>
      </c>
      <c r="O386" s="434">
        <v>1353</v>
      </c>
      <c r="P386" s="456">
        <v>0.66323529411764703</v>
      </c>
      <c r="Q386" s="435">
        <v>41</v>
      </c>
    </row>
    <row r="387" spans="1:17" ht="14.4" customHeight="1" x14ac:dyDescent="0.3">
      <c r="A387" s="430" t="s">
        <v>1663</v>
      </c>
      <c r="B387" s="431" t="s">
        <v>1494</v>
      </c>
      <c r="C387" s="431" t="s">
        <v>1495</v>
      </c>
      <c r="D387" s="431" t="s">
        <v>1578</v>
      </c>
      <c r="E387" s="431" t="s">
        <v>1579</v>
      </c>
      <c r="F387" s="434"/>
      <c r="G387" s="434"/>
      <c r="H387" s="434"/>
      <c r="I387" s="434"/>
      <c r="J387" s="434">
        <v>4</v>
      </c>
      <c r="K387" s="434">
        <v>866</v>
      </c>
      <c r="L387" s="434"/>
      <c r="M387" s="434">
        <v>216.5</v>
      </c>
      <c r="N387" s="434"/>
      <c r="O387" s="434"/>
      <c r="P387" s="456"/>
      <c r="Q387" s="435"/>
    </row>
    <row r="388" spans="1:17" ht="14.4" customHeight="1" x14ac:dyDescent="0.3">
      <c r="A388" s="430" t="s">
        <v>1663</v>
      </c>
      <c r="B388" s="431" t="s">
        <v>1494</v>
      </c>
      <c r="C388" s="431" t="s">
        <v>1495</v>
      </c>
      <c r="D388" s="431" t="s">
        <v>1580</v>
      </c>
      <c r="E388" s="431" t="s">
        <v>1581</v>
      </c>
      <c r="F388" s="434">
        <v>1</v>
      </c>
      <c r="G388" s="434">
        <v>761</v>
      </c>
      <c r="H388" s="434">
        <v>1</v>
      </c>
      <c r="I388" s="434">
        <v>761</v>
      </c>
      <c r="J388" s="434"/>
      <c r="K388" s="434"/>
      <c r="L388" s="434"/>
      <c r="M388" s="434"/>
      <c r="N388" s="434"/>
      <c r="O388" s="434"/>
      <c r="P388" s="456"/>
      <c r="Q388" s="435"/>
    </row>
    <row r="389" spans="1:17" ht="14.4" customHeight="1" x14ac:dyDescent="0.3">
      <c r="A389" s="430" t="s">
        <v>1663</v>
      </c>
      <c r="B389" s="431" t="s">
        <v>1494</v>
      </c>
      <c r="C389" s="431" t="s">
        <v>1495</v>
      </c>
      <c r="D389" s="431" t="s">
        <v>1582</v>
      </c>
      <c r="E389" s="431" t="s">
        <v>1583</v>
      </c>
      <c r="F389" s="434"/>
      <c r="G389" s="434"/>
      <c r="H389" s="434"/>
      <c r="I389" s="434"/>
      <c r="J389" s="434">
        <v>3</v>
      </c>
      <c r="K389" s="434">
        <v>6177</v>
      </c>
      <c r="L389" s="434"/>
      <c r="M389" s="434">
        <v>2059</v>
      </c>
      <c r="N389" s="434"/>
      <c r="O389" s="434"/>
      <c r="P389" s="456"/>
      <c r="Q389" s="435"/>
    </row>
    <row r="390" spans="1:17" ht="14.4" customHeight="1" x14ac:dyDescent="0.3">
      <c r="A390" s="430" t="s">
        <v>1663</v>
      </c>
      <c r="B390" s="431" t="s">
        <v>1494</v>
      </c>
      <c r="C390" s="431" t="s">
        <v>1495</v>
      </c>
      <c r="D390" s="431" t="s">
        <v>1584</v>
      </c>
      <c r="E390" s="431" t="s">
        <v>1585</v>
      </c>
      <c r="F390" s="434">
        <v>3</v>
      </c>
      <c r="G390" s="434">
        <v>1812</v>
      </c>
      <c r="H390" s="434">
        <v>1</v>
      </c>
      <c r="I390" s="434">
        <v>604</v>
      </c>
      <c r="J390" s="434"/>
      <c r="K390" s="434"/>
      <c r="L390" s="434"/>
      <c r="M390" s="434"/>
      <c r="N390" s="434"/>
      <c r="O390" s="434"/>
      <c r="P390" s="456"/>
      <c r="Q390" s="435"/>
    </row>
    <row r="391" spans="1:17" ht="14.4" customHeight="1" x14ac:dyDescent="0.3">
      <c r="A391" s="430" t="s">
        <v>1663</v>
      </c>
      <c r="B391" s="431" t="s">
        <v>1494</v>
      </c>
      <c r="C391" s="431" t="s">
        <v>1495</v>
      </c>
      <c r="D391" s="431" t="s">
        <v>1588</v>
      </c>
      <c r="E391" s="431" t="s">
        <v>1589</v>
      </c>
      <c r="F391" s="434"/>
      <c r="G391" s="434"/>
      <c r="H391" s="434"/>
      <c r="I391" s="434"/>
      <c r="J391" s="434"/>
      <c r="K391" s="434"/>
      <c r="L391" s="434"/>
      <c r="M391" s="434"/>
      <c r="N391" s="434">
        <v>1</v>
      </c>
      <c r="O391" s="434">
        <v>509</v>
      </c>
      <c r="P391" s="456"/>
      <c r="Q391" s="435">
        <v>509</v>
      </c>
    </row>
    <row r="392" spans="1:17" ht="14.4" customHeight="1" x14ac:dyDescent="0.3">
      <c r="A392" s="430" t="s">
        <v>1663</v>
      </c>
      <c r="B392" s="431" t="s">
        <v>1494</v>
      </c>
      <c r="C392" s="431" t="s">
        <v>1495</v>
      </c>
      <c r="D392" s="431" t="s">
        <v>1590</v>
      </c>
      <c r="E392" s="431" t="s">
        <v>1591</v>
      </c>
      <c r="F392" s="434">
        <v>5</v>
      </c>
      <c r="G392" s="434">
        <v>8525</v>
      </c>
      <c r="H392" s="434">
        <v>1</v>
      </c>
      <c r="I392" s="434">
        <v>1705</v>
      </c>
      <c r="J392" s="434">
        <v>12</v>
      </c>
      <c r="K392" s="434">
        <v>20668</v>
      </c>
      <c r="L392" s="434">
        <v>2.4243988269794721</v>
      </c>
      <c r="M392" s="434">
        <v>1722.3333333333333</v>
      </c>
      <c r="N392" s="434"/>
      <c r="O392" s="434"/>
      <c r="P392" s="456"/>
      <c r="Q392" s="435"/>
    </row>
    <row r="393" spans="1:17" ht="14.4" customHeight="1" x14ac:dyDescent="0.3">
      <c r="A393" s="430" t="s">
        <v>1664</v>
      </c>
      <c r="B393" s="431" t="s">
        <v>1494</v>
      </c>
      <c r="C393" s="431" t="s">
        <v>1495</v>
      </c>
      <c r="D393" s="431" t="s">
        <v>1496</v>
      </c>
      <c r="E393" s="431" t="s">
        <v>1497</v>
      </c>
      <c r="F393" s="434">
        <v>192</v>
      </c>
      <c r="G393" s="434">
        <v>30528</v>
      </c>
      <c r="H393" s="434">
        <v>1</v>
      </c>
      <c r="I393" s="434">
        <v>159</v>
      </c>
      <c r="J393" s="434">
        <v>127</v>
      </c>
      <c r="K393" s="434">
        <v>20296</v>
      </c>
      <c r="L393" s="434">
        <v>0.66483228511530401</v>
      </c>
      <c r="M393" s="434">
        <v>159.81102362204723</v>
      </c>
      <c r="N393" s="434">
        <v>161</v>
      </c>
      <c r="O393" s="434">
        <v>25921</v>
      </c>
      <c r="P393" s="456">
        <v>0.84908936058700213</v>
      </c>
      <c r="Q393" s="435">
        <v>161</v>
      </c>
    </row>
    <row r="394" spans="1:17" ht="14.4" customHeight="1" x14ac:dyDescent="0.3">
      <c r="A394" s="430" t="s">
        <v>1664</v>
      </c>
      <c r="B394" s="431" t="s">
        <v>1494</v>
      </c>
      <c r="C394" s="431" t="s">
        <v>1495</v>
      </c>
      <c r="D394" s="431" t="s">
        <v>1510</v>
      </c>
      <c r="E394" s="431" t="s">
        <v>1511</v>
      </c>
      <c r="F394" s="434">
        <v>5</v>
      </c>
      <c r="G394" s="434">
        <v>5825</v>
      </c>
      <c r="H394" s="434">
        <v>1</v>
      </c>
      <c r="I394" s="434">
        <v>1165</v>
      </c>
      <c r="J394" s="434">
        <v>2</v>
      </c>
      <c r="K394" s="434">
        <v>2336</v>
      </c>
      <c r="L394" s="434">
        <v>0.40103004291845495</v>
      </c>
      <c r="M394" s="434">
        <v>1168</v>
      </c>
      <c r="N394" s="434">
        <v>2</v>
      </c>
      <c r="O394" s="434">
        <v>2338</v>
      </c>
      <c r="P394" s="456">
        <v>0.40137339055793991</v>
      </c>
      <c r="Q394" s="435">
        <v>1169</v>
      </c>
    </row>
    <row r="395" spans="1:17" ht="14.4" customHeight="1" x14ac:dyDescent="0.3">
      <c r="A395" s="430" t="s">
        <v>1664</v>
      </c>
      <c r="B395" s="431" t="s">
        <v>1494</v>
      </c>
      <c r="C395" s="431" t="s">
        <v>1495</v>
      </c>
      <c r="D395" s="431" t="s">
        <v>1514</v>
      </c>
      <c r="E395" s="431" t="s">
        <v>1515</v>
      </c>
      <c r="F395" s="434">
        <v>4</v>
      </c>
      <c r="G395" s="434">
        <v>156</v>
      </c>
      <c r="H395" s="434">
        <v>1</v>
      </c>
      <c r="I395" s="434">
        <v>39</v>
      </c>
      <c r="J395" s="434">
        <v>16</v>
      </c>
      <c r="K395" s="434">
        <v>635</v>
      </c>
      <c r="L395" s="434">
        <v>4.0705128205128203</v>
      </c>
      <c r="M395" s="434">
        <v>39.6875</v>
      </c>
      <c r="N395" s="434">
        <v>2</v>
      </c>
      <c r="O395" s="434">
        <v>80</v>
      </c>
      <c r="P395" s="456">
        <v>0.51282051282051277</v>
      </c>
      <c r="Q395" s="435">
        <v>40</v>
      </c>
    </row>
    <row r="396" spans="1:17" ht="14.4" customHeight="1" x14ac:dyDescent="0.3">
      <c r="A396" s="430" t="s">
        <v>1664</v>
      </c>
      <c r="B396" s="431" t="s">
        <v>1494</v>
      </c>
      <c r="C396" s="431" t="s">
        <v>1495</v>
      </c>
      <c r="D396" s="431" t="s">
        <v>1516</v>
      </c>
      <c r="E396" s="431" t="s">
        <v>1517</v>
      </c>
      <c r="F396" s="434"/>
      <c r="G396" s="434"/>
      <c r="H396" s="434"/>
      <c r="I396" s="434"/>
      <c r="J396" s="434">
        <v>1</v>
      </c>
      <c r="K396" s="434">
        <v>383</v>
      </c>
      <c r="L396" s="434"/>
      <c r="M396" s="434">
        <v>383</v>
      </c>
      <c r="N396" s="434"/>
      <c r="O396" s="434"/>
      <c r="P396" s="456"/>
      <c r="Q396" s="435"/>
    </row>
    <row r="397" spans="1:17" ht="14.4" customHeight="1" x14ac:dyDescent="0.3">
      <c r="A397" s="430" t="s">
        <v>1664</v>
      </c>
      <c r="B397" s="431" t="s">
        <v>1494</v>
      </c>
      <c r="C397" s="431" t="s">
        <v>1495</v>
      </c>
      <c r="D397" s="431" t="s">
        <v>1518</v>
      </c>
      <c r="E397" s="431" t="s">
        <v>1519</v>
      </c>
      <c r="F397" s="434"/>
      <c r="G397" s="434"/>
      <c r="H397" s="434"/>
      <c r="I397" s="434"/>
      <c r="J397" s="434">
        <v>4</v>
      </c>
      <c r="K397" s="434">
        <v>148</v>
      </c>
      <c r="L397" s="434"/>
      <c r="M397" s="434">
        <v>37</v>
      </c>
      <c r="N397" s="434"/>
      <c r="O397" s="434"/>
      <c r="P397" s="456"/>
      <c r="Q397" s="435"/>
    </row>
    <row r="398" spans="1:17" ht="14.4" customHeight="1" x14ac:dyDescent="0.3">
      <c r="A398" s="430" t="s">
        <v>1664</v>
      </c>
      <c r="B398" s="431" t="s">
        <v>1494</v>
      </c>
      <c r="C398" s="431" t="s">
        <v>1495</v>
      </c>
      <c r="D398" s="431" t="s">
        <v>1522</v>
      </c>
      <c r="E398" s="431" t="s">
        <v>1523</v>
      </c>
      <c r="F398" s="434">
        <v>3</v>
      </c>
      <c r="G398" s="434">
        <v>1332</v>
      </c>
      <c r="H398" s="434">
        <v>1</v>
      </c>
      <c r="I398" s="434">
        <v>444</v>
      </c>
      <c r="J398" s="434">
        <v>3</v>
      </c>
      <c r="K398" s="434">
        <v>1335</v>
      </c>
      <c r="L398" s="434">
        <v>1.0022522522522523</v>
      </c>
      <c r="M398" s="434">
        <v>445</v>
      </c>
      <c r="N398" s="434">
        <v>18</v>
      </c>
      <c r="O398" s="434">
        <v>8010</v>
      </c>
      <c r="P398" s="456">
        <v>6.0135135135135132</v>
      </c>
      <c r="Q398" s="435">
        <v>445</v>
      </c>
    </row>
    <row r="399" spans="1:17" ht="14.4" customHeight="1" x14ac:dyDescent="0.3">
      <c r="A399" s="430" t="s">
        <v>1664</v>
      </c>
      <c r="B399" s="431" t="s">
        <v>1494</v>
      </c>
      <c r="C399" s="431" t="s">
        <v>1495</v>
      </c>
      <c r="D399" s="431" t="s">
        <v>1524</v>
      </c>
      <c r="E399" s="431" t="s">
        <v>1525</v>
      </c>
      <c r="F399" s="434"/>
      <c r="G399" s="434"/>
      <c r="H399" s="434"/>
      <c r="I399" s="434"/>
      <c r="J399" s="434"/>
      <c r="K399" s="434"/>
      <c r="L399" s="434"/>
      <c r="M399" s="434"/>
      <c r="N399" s="434">
        <v>1</v>
      </c>
      <c r="O399" s="434">
        <v>41</v>
      </c>
      <c r="P399" s="456"/>
      <c r="Q399" s="435">
        <v>41</v>
      </c>
    </row>
    <row r="400" spans="1:17" ht="14.4" customHeight="1" x14ac:dyDescent="0.3">
      <c r="A400" s="430" t="s">
        <v>1664</v>
      </c>
      <c r="B400" s="431" t="s">
        <v>1494</v>
      </c>
      <c r="C400" s="431" t="s">
        <v>1495</v>
      </c>
      <c r="D400" s="431" t="s">
        <v>1526</v>
      </c>
      <c r="E400" s="431" t="s">
        <v>1527</v>
      </c>
      <c r="F400" s="434">
        <v>5</v>
      </c>
      <c r="G400" s="434">
        <v>2450</v>
      </c>
      <c r="H400" s="434">
        <v>1</v>
      </c>
      <c r="I400" s="434">
        <v>490</v>
      </c>
      <c r="J400" s="434">
        <v>1</v>
      </c>
      <c r="K400" s="434">
        <v>491</v>
      </c>
      <c r="L400" s="434">
        <v>0.20040816326530611</v>
      </c>
      <c r="M400" s="434">
        <v>491</v>
      </c>
      <c r="N400" s="434">
        <v>2</v>
      </c>
      <c r="O400" s="434">
        <v>982</v>
      </c>
      <c r="P400" s="456">
        <v>0.40081632653061222</v>
      </c>
      <c r="Q400" s="435">
        <v>491</v>
      </c>
    </row>
    <row r="401" spans="1:17" ht="14.4" customHeight="1" x14ac:dyDescent="0.3">
      <c r="A401" s="430" t="s">
        <v>1664</v>
      </c>
      <c r="B401" s="431" t="s">
        <v>1494</v>
      </c>
      <c r="C401" s="431" t="s">
        <v>1495</v>
      </c>
      <c r="D401" s="431" t="s">
        <v>1528</v>
      </c>
      <c r="E401" s="431" t="s">
        <v>1529</v>
      </c>
      <c r="F401" s="434"/>
      <c r="G401" s="434"/>
      <c r="H401" s="434"/>
      <c r="I401" s="434"/>
      <c r="J401" s="434">
        <v>1</v>
      </c>
      <c r="K401" s="434">
        <v>31</v>
      </c>
      <c r="L401" s="434"/>
      <c r="M401" s="434">
        <v>31</v>
      </c>
      <c r="N401" s="434"/>
      <c r="O401" s="434"/>
      <c r="P401" s="456"/>
      <c r="Q401" s="435"/>
    </row>
    <row r="402" spans="1:17" ht="14.4" customHeight="1" x14ac:dyDescent="0.3">
      <c r="A402" s="430" t="s">
        <v>1664</v>
      </c>
      <c r="B402" s="431" t="s">
        <v>1494</v>
      </c>
      <c r="C402" s="431" t="s">
        <v>1495</v>
      </c>
      <c r="D402" s="431" t="s">
        <v>1544</v>
      </c>
      <c r="E402" s="431" t="s">
        <v>1545</v>
      </c>
      <c r="F402" s="434">
        <v>31</v>
      </c>
      <c r="G402" s="434">
        <v>496</v>
      </c>
      <c r="H402" s="434">
        <v>1</v>
      </c>
      <c r="I402" s="434">
        <v>16</v>
      </c>
      <c r="J402" s="434">
        <v>29</v>
      </c>
      <c r="K402" s="434">
        <v>464</v>
      </c>
      <c r="L402" s="434">
        <v>0.93548387096774188</v>
      </c>
      <c r="M402" s="434">
        <v>16</v>
      </c>
      <c r="N402" s="434">
        <v>60</v>
      </c>
      <c r="O402" s="434">
        <v>960</v>
      </c>
      <c r="P402" s="456">
        <v>1.935483870967742</v>
      </c>
      <c r="Q402" s="435">
        <v>16</v>
      </c>
    </row>
    <row r="403" spans="1:17" ht="14.4" customHeight="1" x14ac:dyDescent="0.3">
      <c r="A403" s="430" t="s">
        <v>1664</v>
      </c>
      <c r="B403" s="431" t="s">
        <v>1494</v>
      </c>
      <c r="C403" s="431" t="s">
        <v>1495</v>
      </c>
      <c r="D403" s="431" t="s">
        <v>1546</v>
      </c>
      <c r="E403" s="431" t="s">
        <v>1547</v>
      </c>
      <c r="F403" s="434">
        <v>5</v>
      </c>
      <c r="G403" s="434">
        <v>665</v>
      </c>
      <c r="H403" s="434">
        <v>1</v>
      </c>
      <c r="I403" s="434">
        <v>133</v>
      </c>
      <c r="J403" s="434">
        <v>3</v>
      </c>
      <c r="K403" s="434">
        <v>405</v>
      </c>
      <c r="L403" s="434">
        <v>0.60902255639097747</v>
      </c>
      <c r="M403" s="434">
        <v>135</v>
      </c>
      <c r="N403" s="434">
        <v>15</v>
      </c>
      <c r="O403" s="434">
        <v>2040</v>
      </c>
      <c r="P403" s="456">
        <v>3.0676691729323307</v>
      </c>
      <c r="Q403" s="435">
        <v>136</v>
      </c>
    </row>
    <row r="404" spans="1:17" ht="14.4" customHeight="1" x14ac:dyDescent="0.3">
      <c r="A404" s="430" t="s">
        <v>1664</v>
      </c>
      <c r="B404" s="431" t="s">
        <v>1494</v>
      </c>
      <c r="C404" s="431" t="s">
        <v>1495</v>
      </c>
      <c r="D404" s="431" t="s">
        <v>1548</v>
      </c>
      <c r="E404" s="431" t="s">
        <v>1549</v>
      </c>
      <c r="F404" s="434">
        <v>3</v>
      </c>
      <c r="G404" s="434">
        <v>306</v>
      </c>
      <c r="H404" s="434">
        <v>1</v>
      </c>
      <c r="I404" s="434">
        <v>102</v>
      </c>
      <c r="J404" s="434">
        <v>3</v>
      </c>
      <c r="K404" s="434">
        <v>307</v>
      </c>
      <c r="L404" s="434">
        <v>1.0032679738562091</v>
      </c>
      <c r="M404" s="434">
        <v>102.33333333333333</v>
      </c>
      <c r="N404" s="434"/>
      <c r="O404" s="434"/>
      <c r="P404" s="456"/>
      <c r="Q404" s="435"/>
    </row>
    <row r="405" spans="1:17" ht="14.4" customHeight="1" x14ac:dyDescent="0.3">
      <c r="A405" s="430" t="s">
        <v>1664</v>
      </c>
      <c r="B405" s="431" t="s">
        <v>1494</v>
      </c>
      <c r="C405" s="431" t="s">
        <v>1495</v>
      </c>
      <c r="D405" s="431" t="s">
        <v>1550</v>
      </c>
      <c r="E405" s="431" t="s">
        <v>1551</v>
      </c>
      <c r="F405" s="434">
        <v>2</v>
      </c>
      <c r="G405" s="434">
        <v>224</v>
      </c>
      <c r="H405" s="434">
        <v>1</v>
      </c>
      <c r="I405" s="434">
        <v>112</v>
      </c>
      <c r="J405" s="434">
        <v>1</v>
      </c>
      <c r="K405" s="434">
        <v>113</v>
      </c>
      <c r="L405" s="434">
        <v>0.5044642857142857</v>
      </c>
      <c r="M405" s="434">
        <v>113</v>
      </c>
      <c r="N405" s="434">
        <v>6</v>
      </c>
      <c r="O405" s="434">
        <v>678</v>
      </c>
      <c r="P405" s="456">
        <v>3.0267857142857144</v>
      </c>
      <c r="Q405" s="435">
        <v>113</v>
      </c>
    </row>
    <row r="406" spans="1:17" ht="14.4" customHeight="1" x14ac:dyDescent="0.3">
      <c r="A406" s="430" t="s">
        <v>1664</v>
      </c>
      <c r="B406" s="431" t="s">
        <v>1494</v>
      </c>
      <c r="C406" s="431" t="s">
        <v>1495</v>
      </c>
      <c r="D406" s="431" t="s">
        <v>1554</v>
      </c>
      <c r="E406" s="431" t="s">
        <v>1555</v>
      </c>
      <c r="F406" s="434">
        <v>28</v>
      </c>
      <c r="G406" s="434">
        <v>3164</v>
      </c>
      <c r="H406" s="434">
        <v>1</v>
      </c>
      <c r="I406" s="434">
        <v>113</v>
      </c>
      <c r="J406" s="434">
        <v>26</v>
      </c>
      <c r="K406" s="434">
        <v>2986</v>
      </c>
      <c r="L406" s="434">
        <v>0.94374209860935521</v>
      </c>
      <c r="M406" s="434">
        <v>114.84615384615384</v>
      </c>
      <c r="N406" s="434">
        <v>36</v>
      </c>
      <c r="O406" s="434">
        <v>4176</v>
      </c>
      <c r="P406" s="456">
        <v>1.3198482932996207</v>
      </c>
      <c r="Q406" s="435">
        <v>116</v>
      </c>
    </row>
    <row r="407" spans="1:17" ht="14.4" customHeight="1" x14ac:dyDescent="0.3">
      <c r="A407" s="430" t="s">
        <v>1664</v>
      </c>
      <c r="B407" s="431" t="s">
        <v>1494</v>
      </c>
      <c r="C407" s="431" t="s">
        <v>1495</v>
      </c>
      <c r="D407" s="431" t="s">
        <v>1556</v>
      </c>
      <c r="E407" s="431" t="s">
        <v>1557</v>
      </c>
      <c r="F407" s="434">
        <v>17</v>
      </c>
      <c r="G407" s="434">
        <v>1428</v>
      </c>
      <c r="H407" s="434">
        <v>1</v>
      </c>
      <c r="I407" s="434">
        <v>84</v>
      </c>
      <c r="J407" s="434">
        <v>6</v>
      </c>
      <c r="K407" s="434">
        <v>510</v>
      </c>
      <c r="L407" s="434">
        <v>0.35714285714285715</v>
      </c>
      <c r="M407" s="434">
        <v>85</v>
      </c>
      <c r="N407" s="434">
        <v>14</v>
      </c>
      <c r="O407" s="434">
        <v>1190</v>
      </c>
      <c r="P407" s="456">
        <v>0.83333333333333337</v>
      </c>
      <c r="Q407" s="435">
        <v>85</v>
      </c>
    </row>
    <row r="408" spans="1:17" ht="14.4" customHeight="1" x14ac:dyDescent="0.3">
      <c r="A408" s="430" t="s">
        <v>1664</v>
      </c>
      <c r="B408" s="431" t="s">
        <v>1494</v>
      </c>
      <c r="C408" s="431" t="s">
        <v>1495</v>
      </c>
      <c r="D408" s="431" t="s">
        <v>1558</v>
      </c>
      <c r="E408" s="431" t="s">
        <v>1559</v>
      </c>
      <c r="F408" s="434">
        <v>46</v>
      </c>
      <c r="G408" s="434">
        <v>4416</v>
      </c>
      <c r="H408" s="434">
        <v>1</v>
      </c>
      <c r="I408" s="434">
        <v>96</v>
      </c>
      <c r="J408" s="434">
        <v>33</v>
      </c>
      <c r="K408" s="434">
        <v>3195</v>
      </c>
      <c r="L408" s="434">
        <v>0.72350543478260865</v>
      </c>
      <c r="M408" s="434">
        <v>96.818181818181813</v>
      </c>
      <c r="N408" s="434">
        <v>48</v>
      </c>
      <c r="O408" s="434">
        <v>4704</v>
      </c>
      <c r="P408" s="456">
        <v>1.0652173913043479</v>
      </c>
      <c r="Q408" s="435">
        <v>98</v>
      </c>
    </row>
    <row r="409" spans="1:17" ht="14.4" customHeight="1" x14ac:dyDescent="0.3">
      <c r="A409" s="430" t="s">
        <v>1664</v>
      </c>
      <c r="B409" s="431" t="s">
        <v>1494</v>
      </c>
      <c r="C409" s="431" t="s">
        <v>1495</v>
      </c>
      <c r="D409" s="431" t="s">
        <v>1560</v>
      </c>
      <c r="E409" s="431" t="s">
        <v>1561</v>
      </c>
      <c r="F409" s="434">
        <v>6</v>
      </c>
      <c r="G409" s="434">
        <v>126</v>
      </c>
      <c r="H409" s="434">
        <v>1</v>
      </c>
      <c r="I409" s="434">
        <v>21</v>
      </c>
      <c r="J409" s="434">
        <v>5</v>
      </c>
      <c r="K409" s="434">
        <v>105</v>
      </c>
      <c r="L409" s="434">
        <v>0.83333333333333337</v>
      </c>
      <c r="M409" s="434">
        <v>21</v>
      </c>
      <c r="N409" s="434">
        <v>4</v>
      </c>
      <c r="O409" s="434">
        <v>84</v>
      </c>
      <c r="P409" s="456">
        <v>0.66666666666666663</v>
      </c>
      <c r="Q409" s="435">
        <v>21</v>
      </c>
    </row>
    <row r="410" spans="1:17" ht="14.4" customHeight="1" x14ac:dyDescent="0.3">
      <c r="A410" s="430" t="s">
        <v>1664</v>
      </c>
      <c r="B410" s="431" t="s">
        <v>1494</v>
      </c>
      <c r="C410" s="431" t="s">
        <v>1495</v>
      </c>
      <c r="D410" s="431" t="s">
        <v>1562</v>
      </c>
      <c r="E410" s="431" t="s">
        <v>1563</v>
      </c>
      <c r="F410" s="434">
        <v>41</v>
      </c>
      <c r="G410" s="434">
        <v>19926</v>
      </c>
      <c r="H410" s="434">
        <v>1</v>
      </c>
      <c r="I410" s="434">
        <v>486</v>
      </c>
      <c r="J410" s="434">
        <v>44</v>
      </c>
      <c r="K410" s="434">
        <v>21425</v>
      </c>
      <c r="L410" s="434">
        <v>1.0752283448760414</v>
      </c>
      <c r="M410" s="434">
        <v>486.93181818181819</v>
      </c>
      <c r="N410" s="434">
        <v>89</v>
      </c>
      <c r="O410" s="434">
        <v>43343</v>
      </c>
      <c r="P410" s="456">
        <v>2.1751982334638162</v>
      </c>
      <c r="Q410" s="435">
        <v>487</v>
      </c>
    </row>
    <row r="411" spans="1:17" ht="14.4" customHeight="1" x14ac:dyDescent="0.3">
      <c r="A411" s="430" t="s">
        <v>1664</v>
      </c>
      <c r="B411" s="431" t="s">
        <v>1494</v>
      </c>
      <c r="C411" s="431" t="s">
        <v>1495</v>
      </c>
      <c r="D411" s="431" t="s">
        <v>1570</v>
      </c>
      <c r="E411" s="431" t="s">
        <v>1571</v>
      </c>
      <c r="F411" s="434">
        <v>7</v>
      </c>
      <c r="G411" s="434">
        <v>280</v>
      </c>
      <c r="H411" s="434">
        <v>1</v>
      </c>
      <c r="I411" s="434">
        <v>40</v>
      </c>
      <c r="J411" s="434">
        <v>11</v>
      </c>
      <c r="K411" s="434">
        <v>449</v>
      </c>
      <c r="L411" s="434">
        <v>1.6035714285714286</v>
      </c>
      <c r="M411" s="434">
        <v>40.81818181818182</v>
      </c>
      <c r="N411" s="434">
        <v>6</v>
      </c>
      <c r="O411" s="434">
        <v>246</v>
      </c>
      <c r="P411" s="456">
        <v>0.87857142857142856</v>
      </c>
      <c r="Q411" s="435">
        <v>41</v>
      </c>
    </row>
    <row r="412" spans="1:17" ht="14.4" customHeight="1" x14ac:dyDescent="0.3">
      <c r="A412" s="430" t="s">
        <v>1664</v>
      </c>
      <c r="B412" s="431" t="s">
        <v>1494</v>
      </c>
      <c r="C412" s="431" t="s">
        <v>1495</v>
      </c>
      <c r="D412" s="431" t="s">
        <v>1578</v>
      </c>
      <c r="E412" s="431" t="s">
        <v>1579</v>
      </c>
      <c r="F412" s="434">
        <v>4</v>
      </c>
      <c r="G412" s="434">
        <v>860</v>
      </c>
      <c r="H412" s="434">
        <v>1</v>
      </c>
      <c r="I412" s="434">
        <v>215</v>
      </c>
      <c r="J412" s="434">
        <v>1</v>
      </c>
      <c r="K412" s="434">
        <v>218</v>
      </c>
      <c r="L412" s="434">
        <v>0.25348837209302327</v>
      </c>
      <c r="M412" s="434">
        <v>218</v>
      </c>
      <c r="N412" s="434"/>
      <c r="O412" s="434"/>
      <c r="P412" s="456"/>
      <c r="Q412" s="435"/>
    </row>
    <row r="413" spans="1:17" ht="14.4" customHeight="1" x14ac:dyDescent="0.3">
      <c r="A413" s="430" t="s">
        <v>1664</v>
      </c>
      <c r="B413" s="431" t="s">
        <v>1494</v>
      </c>
      <c r="C413" s="431" t="s">
        <v>1495</v>
      </c>
      <c r="D413" s="431" t="s">
        <v>1582</v>
      </c>
      <c r="E413" s="431" t="s">
        <v>1583</v>
      </c>
      <c r="F413" s="434">
        <v>1</v>
      </c>
      <c r="G413" s="434">
        <v>2029</v>
      </c>
      <c r="H413" s="434">
        <v>1</v>
      </c>
      <c r="I413" s="434">
        <v>2029</v>
      </c>
      <c r="J413" s="434"/>
      <c r="K413" s="434"/>
      <c r="L413" s="434"/>
      <c r="M413" s="434"/>
      <c r="N413" s="434"/>
      <c r="O413" s="434"/>
      <c r="P413" s="456"/>
      <c r="Q413" s="435"/>
    </row>
    <row r="414" spans="1:17" ht="14.4" customHeight="1" x14ac:dyDescent="0.3">
      <c r="A414" s="430" t="s">
        <v>1664</v>
      </c>
      <c r="B414" s="431" t="s">
        <v>1494</v>
      </c>
      <c r="C414" s="431" t="s">
        <v>1495</v>
      </c>
      <c r="D414" s="431" t="s">
        <v>1588</v>
      </c>
      <c r="E414" s="431" t="s">
        <v>1589</v>
      </c>
      <c r="F414" s="434">
        <v>3</v>
      </c>
      <c r="G414" s="434">
        <v>1518</v>
      </c>
      <c r="H414" s="434">
        <v>1</v>
      </c>
      <c r="I414" s="434">
        <v>506</v>
      </c>
      <c r="J414" s="434"/>
      <c r="K414" s="434"/>
      <c r="L414" s="434"/>
      <c r="M414" s="434"/>
      <c r="N414" s="434"/>
      <c r="O414" s="434"/>
      <c r="P414" s="456"/>
      <c r="Q414" s="435"/>
    </row>
    <row r="415" spans="1:17" ht="14.4" customHeight="1" x14ac:dyDescent="0.3">
      <c r="A415" s="430" t="s">
        <v>1664</v>
      </c>
      <c r="B415" s="431" t="s">
        <v>1494</v>
      </c>
      <c r="C415" s="431" t="s">
        <v>1495</v>
      </c>
      <c r="D415" s="431" t="s">
        <v>1610</v>
      </c>
      <c r="E415" s="431" t="s">
        <v>1611</v>
      </c>
      <c r="F415" s="434">
        <v>6</v>
      </c>
      <c r="G415" s="434">
        <v>168</v>
      </c>
      <c r="H415" s="434">
        <v>1</v>
      </c>
      <c r="I415" s="434">
        <v>28</v>
      </c>
      <c r="J415" s="434">
        <v>3</v>
      </c>
      <c r="K415" s="434">
        <v>87</v>
      </c>
      <c r="L415" s="434">
        <v>0.5178571428571429</v>
      </c>
      <c r="M415" s="434">
        <v>29</v>
      </c>
      <c r="N415" s="434">
        <v>18</v>
      </c>
      <c r="O415" s="434">
        <v>522</v>
      </c>
      <c r="P415" s="456">
        <v>3.1071428571428572</v>
      </c>
      <c r="Q415" s="435">
        <v>29</v>
      </c>
    </row>
    <row r="416" spans="1:17" ht="14.4" customHeight="1" x14ac:dyDescent="0.3">
      <c r="A416" s="430" t="s">
        <v>1665</v>
      </c>
      <c r="B416" s="431" t="s">
        <v>1494</v>
      </c>
      <c r="C416" s="431" t="s">
        <v>1495</v>
      </c>
      <c r="D416" s="431" t="s">
        <v>1496</v>
      </c>
      <c r="E416" s="431" t="s">
        <v>1497</v>
      </c>
      <c r="F416" s="434">
        <v>726</v>
      </c>
      <c r="G416" s="434">
        <v>115434</v>
      </c>
      <c r="H416" s="434">
        <v>1</v>
      </c>
      <c r="I416" s="434">
        <v>159</v>
      </c>
      <c r="J416" s="434">
        <v>751</v>
      </c>
      <c r="K416" s="434">
        <v>119953</v>
      </c>
      <c r="L416" s="434">
        <v>1.0391479113606044</v>
      </c>
      <c r="M416" s="434">
        <v>159.72436750998668</v>
      </c>
      <c r="N416" s="434">
        <v>919</v>
      </c>
      <c r="O416" s="434">
        <v>147959</v>
      </c>
      <c r="P416" s="456">
        <v>1.2817627388810922</v>
      </c>
      <c r="Q416" s="435">
        <v>161</v>
      </c>
    </row>
    <row r="417" spans="1:17" ht="14.4" customHeight="1" x14ac:dyDescent="0.3">
      <c r="A417" s="430" t="s">
        <v>1665</v>
      </c>
      <c r="B417" s="431" t="s">
        <v>1494</v>
      </c>
      <c r="C417" s="431" t="s">
        <v>1495</v>
      </c>
      <c r="D417" s="431" t="s">
        <v>1510</v>
      </c>
      <c r="E417" s="431" t="s">
        <v>1511</v>
      </c>
      <c r="F417" s="434">
        <v>506</v>
      </c>
      <c r="G417" s="434">
        <v>589490</v>
      </c>
      <c r="H417" s="434">
        <v>1</v>
      </c>
      <c r="I417" s="434">
        <v>1165</v>
      </c>
      <c r="J417" s="434">
        <v>984</v>
      </c>
      <c r="K417" s="434">
        <v>1148619</v>
      </c>
      <c r="L417" s="434">
        <v>1.9484961576956352</v>
      </c>
      <c r="M417" s="434">
        <v>1167.2957317073171</v>
      </c>
      <c r="N417" s="434">
        <v>1707</v>
      </c>
      <c r="O417" s="434">
        <v>1995483</v>
      </c>
      <c r="P417" s="456">
        <v>3.3851006802490287</v>
      </c>
      <c r="Q417" s="435">
        <v>1169</v>
      </c>
    </row>
    <row r="418" spans="1:17" ht="14.4" customHeight="1" x14ac:dyDescent="0.3">
      <c r="A418" s="430" t="s">
        <v>1665</v>
      </c>
      <c r="B418" s="431" t="s">
        <v>1494</v>
      </c>
      <c r="C418" s="431" t="s">
        <v>1495</v>
      </c>
      <c r="D418" s="431" t="s">
        <v>1514</v>
      </c>
      <c r="E418" s="431" t="s">
        <v>1515</v>
      </c>
      <c r="F418" s="434">
        <v>1310</v>
      </c>
      <c r="G418" s="434">
        <v>51090</v>
      </c>
      <c r="H418" s="434">
        <v>1</v>
      </c>
      <c r="I418" s="434">
        <v>39</v>
      </c>
      <c r="J418" s="434">
        <v>1195</v>
      </c>
      <c r="K418" s="434">
        <v>47438</v>
      </c>
      <c r="L418" s="434">
        <v>0.92851830103738497</v>
      </c>
      <c r="M418" s="434">
        <v>39.697071129707112</v>
      </c>
      <c r="N418" s="434">
        <v>1275</v>
      </c>
      <c r="O418" s="434">
        <v>51000</v>
      </c>
      <c r="P418" s="456">
        <v>0.99823840281855547</v>
      </c>
      <c r="Q418" s="435">
        <v>40</v>
      </c>
    </row>
    <row r="419" spans="1:17" ht="14.4" customHeight="1" x14ac:dyDescent="0.3">
      <c r="A419" s="430" t="s">
        <v>1665</v>
      </c>
      <c r="B419" s="431" t="s">
        <v>1494</v>
      </c>
      <c r="C419" s="431" t="s">
        <v>1495</v>
      </c>
      <c r="D419" s="431" t="s">
        <v>1516</v>
      </c>
      <c r="E419" s="431" t="s">
        <v>1517</v>
      </c>
      <c r="F419" s="434">
        <v>30</v>
      </c>
      <c r="G419" s="434">
        <v>11460</v>
      </c>
      <c r="H419" s="434">
        <v>1</v>
      </c>
      <c r="I419" s="434">
        <v>382</v>
      </c>
      <c r="J419" s="434">
        <v>58</v>
      </c>
      <c r="K419" s="434">
        <v>22199</v>
      </c>
      <c r="L419" s="434">
        <v>1.9370855148342059</v>
      </c>
      <c r="M419" s="434">
        <v>382.74137931034483</v>
      </c>
      <c r="N419" s="434">
        <v>62</v>
      </c>
      <c r="O419" s="434">
        <v>23746</v>
      </c>
      <c r="P419" s="456">
        <v>2.0720767888307154</v>
      </c>
      <c r="Q419" s="435">
        <v>383</v>
      </c>
    </row>
    <row r="420" spans="1:17" ht="14.4" customHeight="1" x14ac:dyDescent="0.3">
      <c r="A420" s="430" t="s">
        <v>1665</v>
      </c>
      <c r="B420" s="431" t="s">
        <v>1494</v>
      </c>
      <c r="C420" s="431" t="s">
        <v>1495</v>
      </c>
      <c r="D420" s="431" t="s">
        <v>1518</v>
      </c>
      <c r="E420" s="431" t="s">
        <v>1519</v>
      </c>
      <c r="F420" s="434">
        <v>13</v>
      </c>
      <c r="G420" s="434">
        <v>481</v>
      </c>
      <c r="H420" s="434">
        <v>1</v>
      </c>
      <c r="I420" s="434">
        <v>37</v>
      </c>
      <c r="J420" s="434">
        <v>9</v>
      </c>
      <c r="K420" s="434">
        <v>333</v>
      </c>
      <c r="L420" s="434">
        <v>0.69230769230769229</v>
      </c>
      <c r="M420" s="434">
        <v>37</v>
      </c>
      <c r="N420" s="434">
        <v>35</v>
      </c>
      <c r="O420" s="434">
        <v>1295</v>
      </c>
      <c r="P420" s="456">
        <v>2.6923076923076925</v>
      </c>
      <c r="Q420" s="435">
        <v>37</v>
      </c>
    </row>
    <row r="421" spans="1:17" ht="14.4" customHeight="1" x14ac:dyDescent="0.3">
      <c r="A421" s="430" t="s">
        <v>1665</v>
      </c>
      <c r="B421" s="431" t="s">
        <v>1494</v>
      </c>
      <c r="C421" s="431" t="s">
        <v>1495</v>
      </c>
      <c r="D421" s="431" t="s">
        <v>1522</v>
      </c>
      <c r="E421" s="431" t="s">
        <v>1523</v>
      </c>
      <c r="F421" s="434">
        <v>51</v>
      </c>
      <c r="G421" s="434">
        <v>22644</v>
      </c>
      <c r="H421" s="434">
        <v>1</v>
      </c>
      <c r="I421" s="434">
        <v>444</v>
      </c>
      <c r="J421" s="434">
        <v>72</v>
      </c>
      <c r="K421" s="434">
        <v>32014</v>
      </c>
      <c r="L421" s="434">
        <v>1.4137961490902666</v>
      </c>
      <c r="M421" s="434">
        <v>444.63888888888891</v>
      </c>
      <c r="N421" s="434">
        <v>119</v>
      </c>
      <c r="O421" s="434">
        <v>52955</v>
      </c>
      <c r="P421" s="456">
        <v>2.3385885885885886</v>
      </c>
      <c r="Q421" s="435">
        <v>445</v>
      </c>
    </row>
    <row r="422" spans="1:17" ht="14.4" customHeight="1" x14ac:dyDescent="0.3">
      <c r="A422" s="430" t="s">
        <v>1665</v>
      </c>
      <c r="B422" s="431" t="s">
        <v>1494</v>
      </c>
      <c r="C422" s="431" t="s">
        <v>1495</v>
      </c>
      <c r="D422" s="431" t="s">
        <v>1524</v>
      </c>
      <c r="E422" s="431" t="s">
        <v>1525</v>
      </c>
      <c r="F422" s="434">
        <v>285</v>
      </c>
      <c r="G422" s="434">
        <v>11685</v>
      </c>
      <c r="H422" s="434">
        <v>1</v>
      </c>
      <c r="I422" s="434">
        <v>41</v>
      </c>
      <c r="J422" s="434">
        <v>145</v>
      </c>
      <c r="K422" s="434">
        <v>5945</v>
      </c>
      <c r="L422" s="434">
        <v>0.50877192982456143</v>
      </c>
      <c r="M422" s="434">
        <v>41</v>
      </c>
      <c r="N422" s="434">
        <v>237</v>
      </c>
      <c r="O422" s="434">
        <v>9717</v>
      </c>
      <c r="P422" s="456">
        <v>0.83157894736842108</v>
      </c>
      <c r="Q422" s="435">
        <v>41</v>
      </c>
    </row>
    <row r="423" spans="1:17" ht="14.4" customHeight="1" x14ac:dyDescent="0.3">
      <c r="A423" s="430" t="s">
        <v>1665</v>
      </c>
      <c r="B423" s="431" t="s">
        <v>1494</v>
      </c>
      <c r="C423" s="431" t="s">
        <v>1495</v>
      </c>
      <c r="D423" s="431" t="s">
        <v>1526</v>
      </c>
      <c r="E423" s="431" t="s">
        <v>1527</v>
      </c>
      <c r="F423" s="434">
        <v>257</v>
      </c>
      <c r="G423" s="434">
        <v>125930</v>
      </c>
      <c r="H423" s="434">
        <v>1</v>
      </c>
      <c r="I423" s="434">
        <v>490</v>
      </c>
      <c r="J423" s="434">
        <v>281</v>
      </c>
      <c r="K423" s="434">
        <v>137901</v>
      </c>
      <c r="L423" s="434">
        <v>1.0950607480346224</v>
      </c>
      <c r="M423" s="434">
        <v>490.75088967971533</v>
      </c>
      <c r="N423" s="434">
        <v>585</v>
      </c>
      <c r="O423" s="434">
        <v>287235</v>
      </c>
      <c r="P423" s="456">
        <v>2.2809100293814022</v>
      </c>
      <c r="Q423" s="435">
        <v>491</v>
      </c>
    </row>
    <row r="424" spans="1:17" ht="14.4" customHeight="1" x14ac:dyDescent="0.3">
      <c r="A424" s="430" t="s">
        <v>1665</v>
      </c>
      <c r="B424" s="431" t="s">
        <v>1494</v>
      </c>
      <c r="C424" s="431" t="s">
        <v>1495</v>
      </c>
      <c r="D424" s="431" t="s">
        <v>1528</v>
      </c>
      <c r="E424" s="431" t="s">
        <v>1529</v>
      </c>
      <c r="F424" s="434">
        <v>150</v>
      </c>
      <c r="G424" s="434">
        <v>4650</v>
      </c>
      <c r="H424" s="434">
        <v>1</v>
      </c>
      <c r="I424" s="434">
        <v>31</v>
      </c>
      <c r="J424" s="434">
        <v>110</v>
      </c>
      <c r="K424" s="434">
        <v>3410</v>
      </c>
      <c r="L424" s="434">
        <v>0.73333333333333328</v>
      </c>
      <c r="M424" s="434">
        <v>31</v>
      </c>
      <c r="N424" s="434">
        <v>108</v>
      </c>
      <c r="O424" s="434">
        <v>3348</v>
      </c>
      <c r="P424" s="456">
        <v>0.72</v>
      </c>
      <c r="Q424" s="435">
        <v>31</v>
      </c>
    </row>
    <row r="425" spans="1:17" ht="14.4" customHeight="1" x14ac:dyDescent="0.3">
      <c r="A425" s="430" t="s">
        <v>1665</v>
      </c>
      <c r="B425" s="431" t="s">
        <v>1494</v>
      </c>
      <c r="C425" s="431" t="s">
        <v>1495</v>
      </c>
      <c r="D425" s="431" t="s">
        <v>1532</v>
      </c>
      <c r="E425" s="431" t="s">
        <v>1533</v>
      </c>
      <c r="F425" s="434">
        <v>726</v>
      </c>
      <c r="G425" s="434">
        <v>148830</v>
      </c>
      <c r="H425" s="434">
        <v>1</v>
      </c>
      <c r="I425" s="434">
        <v>205</v>
      </c>
      <c r="J425" s="434">
        <v>733</v>
      </c>
      <c r="K425" s="434">
        <v>150001</v>
      </c>
      <c r="L425" s="434">
        <v>1.0078680373580595</v>
      </c>
      <c r="M425" s="434">
        <v>204.63983628922239</v>
      </c>
      <c r="N425" s="434">
        <v>924</v>
      </c>
      <c r="O425" s="434">
        <v>191268</v>
      </c>
      <c r="P425" s="456">
        <v>1.2851441241685144</v>
      </c>
      <c r="Q425" s="435">
        <v>207</v>
      </c>
    </row>
    <row r="426" spans="1:17" ht="14.4" customHeight="1" x14ac:dyDescent="0.3">
      <c r="A426" s="430" t="s">
        <v>1665</v>
      </c>
      <c r="B426" s="431" t="s">
        <v>1494</v>
      </c>
      <c r="C426" s="431" t="s">
        <v>1495</v>
      </c>
      <c r="D426" s="431" t="s">
        <v>1534</v>
      </c>
      <c r="E426" s="431" t="s">
        <v>1535</v>
      </c>
      <c r="F426" s="434">
        <v>737</v>
      </c>
      <c r="G426" s="434">
        <v>277849</v>
      </c>
      <c r="H426" s="434">
        <v>1</v>
      </c>
      <c r="I426" s="434">
        <v>377</v>
      </c>
      <c r="J426" s="434">
        <v>740</v>
      </c>
      <c r="K426" s="434">
        <v>278588</v>
      </c>
      <c r="L426" s="434">
        <v>1.0026597180482923</v>
      </c>
      <c r="M426" s="434">
        <v>376.47027027027025</v>
      </c>
      <c r="N426" s="434">
        <v>903</v>
      </c>
      <c r="O426" s="434">
        <v>343140</v>
      </c>
      <c r="P426" s="456">
        <v>1.2349873492436538</v>
      </c>
      <c r="Q426" s="435">
        <v>380</v>
      </c>
    </row>
    <row r="427" spans="1:17" ht="14.4" customHeight="1" x14ac:dyDescent="0.3">
      <c r="A427" s="430" t="s">
        <v>1665</v>
      </c>
      <c r="B427" s="431" t="s">
        <v>1494</v>
      </c>
      <c r="C427" s="431" t="s">
        <v>1495</v>
      </c>
      <c r="D427" s="431" t="s">
        <v>1536</v>
      </c>
      <c r="E427" s="431" t="s">
        <v>1537</v>
      </c>
      <c r="F427" s="434"/>
      <c r="G427" s="434"/>
      <c r="H427" s="434"/>
      <c r="I427" s="434"/>
      <c r="J427" s="434"/>
      <c r="K427" s="434"/>
      <c r="L427" s="434"/>
      <c r="M427" s="434"/>
      <c r="N427" s="434">
        <v>1</v>
      </c>
      <c r="O427" s="434">
        <v>234</v>
      </c>
      <c r="P427" s="456"/>
      <c r="Q427" s="435">
        <v>234</v>
      </c>
    </row>
    <row r="428" spans="1:17" ht="14.4" customHeight="1" x14ac:dyDescent="0.3">
      <c r="A428" s="430" t="s">
        <v>1665</v>
      </c>
      <c r="B428" s="431" t="s">
        <v>1494</v>
      </c>
      <c r="C428" s="431" t="s">
        <v>1495</v>
      </c>
      <c r="D428" s="431" t="s">
        <v>1538</v>
      </c>
      <c r="E428" s="431" t="s">
        <v>1539</v>
      </c>
      <c r="F428" s="434">
        <v>18</v>
      </c>
      <c r="G428" s="434">
        <v>2322</v>
      </c>
      <c r="H428" s="434">
        <v>1</v>
      </c>
      <c r="I428" s="434">
        <v>129</v>
      </c>
      <c r="J428" s="434">
        <v>30</v>
      </c>
      <c r="K428" s="434">
        <v>3886</v>
      </c>
      <c r="L428" s="434">
        <v>1.6735572782084409</v>
      </c>
      <c r="M428" s="434">
        <v>129.53333333333333</v>
      </c>
      <c r="N428" s="434">
        <v>18</v>
      </c>
      <c r="O428" s="434">
        <v>2358</v>
      </c>
      <c r="P428" s="456">
        <v>1.0155038759689923</v>
      </c>
      <c r="Q428" s="435">
        <v>131</v>
      </c>
    </row>
    <row r="429" spans="1:17" ht="14.4" customHeight="1" x14ac:dyDescent="0.3">
      <c r="A429" s="430" t="s">
        <v>1665</v>
      </c>
      <c r="B429" s="431" t="s">
        <v>1494</v>
      </c>
      <c r="C429" s="431" t="s">
        <v>1495</v>
      </c>
      <c r="D429" s="431" t="s">
        <v>1544</v>
      </c>
      <c r="E429" s="431" t="s">
        <v>1545</v>
      </c>
      <c r="F429" s="434">
        <v>1813</v>
      </c>
      <c r="G429" s="434">
        <v>29008</v>
      </c>
      <c r="H429" s="434">
        <v>1</v>
      </c>
      <c r="I429" s="434">
        <v>16</v>
      </c>
      <c r="J429" s="434">
        <v>1454</v>
      </c>
      <c r="K429" s="434">
        <v>23264</v>
      </c>
      <c r="L429" s="434">
        <v>0.80198565912851627</v>
      </c>
      <c r="M429" s="434">
        <v>16</v>
      </c>
      <c r="N429" s="434">
        <v>1616</v>
      </c>
      <c r="O429" s="434">
        <v>25856</v>
      </c>
      <c r="P429" s="456">
        <v>0.89134031991174845</v>
      </c>
      <c r="Q429" s="435">
        <v>16</v>
      </c>
    </row>
    <row r="430" spans="1:17" ht="14.4" customHeight="1" x14ac:dyDescent="0.3">
      <c r="A430" s="430" t="s">
        <v>1665</v>
      </c>
      <c r="B430" s="431" t="s">
        <v>1494</v>
      </c>
      <c r="C430" s="431" t="s">
        <v>1495</v>
      </c>
      <c r="D430" s="431" t="s">
        <v>1546</v>
      </c>
      <c r="E430" s="431" t="s">
        <v>1547</v>
      </c>
      <c r="F430" s="434">
        <v>55</v>
      </c>
      <c r="G430" s="434">
        <v>7315</v>
      </c>
      <c r="H430" s="434">
        <v>1</v>
      </c>
      <c r="I430" s="434">
        <v>133</v>
      </c>
      <c r="J430" s="434">
        <v>77</v>
      </c>
      <c r="K430" s="434">
        <v>10351</v>
      </c>
      <c r="L430" s="434">
        <v>1.4150375939849624</v>
      </c>
      <c r="M430" s="434">
        <v>134.42857142857142</v>
      </c>
      <c r="N430" s="434">
        <v>49</v>
      </c>
      <c r="O430" s="434">
        <v>6664</v>
      </c>
      <c r="P430" s="456">
        <v>0.91100478468899526</v>
      </c>
      <c r="Q430" s="435">
        <v>136</v>
      </c>
    </row>
    <row r="431" spans="1:17" ht="14.4" customHeight="1" x14ac:dyDescent="0.3">
      <c r="A431" s="430" t="s">
        <v>1665</v>
      </c>
      <c r="B431" s="431" t="s">
        <v>1494</v>
      </c>
      <c r="C431" s="431" t="s">
        <v>1495</v>
      </c>
      <c r="D431" s="431" t="s">
        <v>1548</v>
      </c>
      <c r="E431" s="431" t="s">
        <v>1549</v>
      </c>
      <c r="F431" s="434">
        <v>201</v>
      </c>
      <c r="G431" s="434">
        <v>20502</v>
      </c>
      <c r="H431" s="434">
        <v>1</v>
      </c>
      <c r="I431" s="434">
        <v>102</v>
      </c>
      <c r="J431" s="434">
        <v>146</v>
      </c>
      <c r="K431" s="434">
        <v>14992</v>
      </c>
      <c r="L431" s="434">
        <v>0.73124573212369526</v>
      </c>
      <c r="M431" s="434">
        <v>102.68493150684931</v>
      </c>
      <c r="N431" s="434">
        <v>142</v>
      </c>
      <c r="O431" s="434">
        <v>14626</v>
      </c>
      <c r="P431" s="456">
        <v>0.71339381523753775</v>
      </c>
      <c r="Q431" s="435">
        <v>103</v>
      </c>
    </row>
    <row r="432" spans="1:17" ht="14.4" customHeight="1" x14ac:dyDescent="0.3">
      <c r="A432" s="430" t="s">
        <v>1665</v>
      </c>
      <c r="B432" s="431" t="s">
        <v>1494</v>
      </c>
      <c r="C432" s="431" t="s">
        <v>1495</v>
      </c>
      <c r="D432" s="431" t="s">
        <v>1554</v>
      </c>
      <c r="E432" s="431" t="s">
        <v>1555</v>
      </c>
      <c r="F432" s="434">
        <v>989</v>
      </c>
      <c r="G432" s="434">
        <v>111757</v>
      </c>
      <c r="H432" s="434">
        <v>1</v>
      </c>
      <c r="I432" s="434">
        <v>113</v>
      </c>
      <c r="J432" s="434">
        <v>1163</v>
      </c>
      <c r="K432" s="434">
        <v>132933</v>
      </c>
      <c r="L432" s="434">
        <v>1.1894825380065679</v>
      </c>
      <c r="M432" s="434">
        <v>114.30180567497851</v>
      </c>
      <c r="N432" s="434">
        <v>1309</v>
      </c>
      <c r="O432" s="434">
        <v>151844</v>
      </c>
      <c r="P432" s="456">
        <v>1.3586978891702532</v>
      </c>
      <c r="Q432" s="435">
        <v>116</v>
      </c>
    </row>
    <row r="433" spans="1:17" ht="14.4" customHeight="1" x14ac:dyDescent="0.3">
      <c r="A433" s="430" t="s">
        <v>1665</v>
      </c>
      <c r="B433" s="431" t="s">
        <v>1494</v>
      </c>
      <c r="C433" s="431" t="s">
        <v>1495</v>
      </c>
      <c r="D433" s="431" t="s">
        <v>1556</v>
      </c>
      <c r="E433" s="431" t="s">
        <v>1557</v>
      </c>
      <c r="F433" s="434">
        <v>275</v>
      </c>
      <c r="G433" s="434">
        <v>23100</v>
      </c>
      <c r="H433" s="434">
        <v>1</v>
      </c>
      <c r="I433" s="434">
        <v>84</v>
      </c>
      <c r="J433" s="434">
        <v>276</v>
      </c>
      <c r="K433" s="434">
        <v>23378</v>
      </c>
      <c r="L433" s="434">
        <v>1.0120346320346321</v>
      </c>
      <c r="M433" s="434">
        <v>84.70289855072464</v>
      </c>
      <c r="N433" s="434">
        <v>369</v>
      </c>
      <c r="O433" s="434">
        <v>31365</v>
      </c>
      <c r="P433" s="456">
        <v>1.3577922077922078</v>
      </c>
      <c r="Q433" s="435">
        <v>85</v>
      </c>
    </row>
    <row r="434" spans="1:17" ht="14.4" customHeight="1" x14ac:dyDescent="0.3">
      <c r="A434" s="430" t="s">
        <v>1665</v>
      </c>
      <c r="B434" s="431" t="s">
        <v>1494</v>
      </c>
      <c r="C434" s="431" t="s">
        <v>1495</v>
      </c>
      <c r="D434" s="431" t="s">
        <v>1558</v>
      </c>
      <c r="E434" s="431" t="s">
        <v>1559</v>
      </c>
      <c r="F434" s="434">
        <v>2</v>
      </c>
      <c r="G434" s="434">
        <v>192</v>
      </c>
      <c r="H434" s="434">
        <v>1</v>
      </c>
      <c r="I434" s="434">
        <v>96</v>
      </c>
      <c r="J434" s="434">
        <v>3</v>
      </c>
      <c r="K434" s="434">
        <v>291</v>
      </c>
      <c r="L434" s="434">
        <v>1.515625</v>
      </c>
      <c r="M434" s="434">
        <v>97</v>
      </c>
      <c r="N434" s="434">
        <v>3</v>
      </c>
      <c r="O434" s="434">
        <v>294</v>
      </c>
      <c r="P434" s="456">
        <v>1.53125</v>
      </c>
      <c r="Q434" s="435">
        <v>98</v>
      </c>
    </row>
    <row r="435" spans="1:17" ht="14.4" customHeight="1" x14ac:dyDescent="0.3">
      <c r="A435" s="430" t="s">
        <v>1665</v>
      </c>
      <c r="B435" s="431" t="s">
        <v>1494</v>
      </c>
      <c r="C435" s="431" t="s">
        <v>1495</v>
      </c>
      <c r="D435" s="431" t="s">
        <v>1560</v>
      </c>
      <c r="E435" s="431" t="s">
        <v>1561</v>
      </c>
      <c r="F435" s="434">
        <v>92</v>
      </c>
      <c r="G435" s="434">
        <v>1932</v>
      </c>
      <c r="H435" s="434">
        <v>1</v>
      </c>
      <c r="I435" s="434">
        <v>21</v>
      </c>
      <c r="J435" s="434">
        <v>100</v>
      </c>
      <c r="K435" s="434">
        <v>2100</v>
      </c>
      <c r="L435" s="434">
        <v>1.0869565217391304</v>
      </c>
      <c r="M435" s="434">
        <v>21</v>
      </c>
      <c r="N435" s="434">
        <v>133</v>
      </c>
      <c r="O435" s="434">
        <v>2793</v>
      </c>
      <c r="P435" s="456">
        <v>1.4456521739130435</v>
      </c>
      <c r="Q435" s="435">
        <v>21</v>
      </c>
    </row>
    <row r="436" spans="1:17" ht="14.4" customHeight="1" x14ac:dyDescent="0.3">
      <c r="A436" s="430" t="s">
        <v>1665</v>
      </c>
      <c r="B436" s="431" t="s">
        <v>1494</v>
      </c>
      <c r="C436" s="431" t="s">
        <v>1495</v>
      </c>
      <c r="D436" s="431" t="s">
        <v>1562</v>
      </c>
      <c r="E436" s="431" t="s">
        <v>1563</v>
      </c>
      <c r="F436" s="434">
        <v>2286</v>
      </c>
      <c r="G436" s="434">
        <v>1110996</v>
      </c>
      <c r="H436" s="434">
        <v>1</v>
      </c>
      <c r="I436" s="434">
        <v>486</v>
      </c>
      <c r="J436" s="434">
        <v>2109</v>
      </c>
      <c r="K436" s="434">
        <v>1026450</v>
      </c>
      <c r="L436" s="434">
        <v>0.92390071611418945</v>
      </c>
      <c r="M436" s="434">
        <v>486.69985775248932</v>
      </c>
      <c r="N436" s="434">
        <v>1972</v>
      </c>
      <c r="O436" s="434">
        <v>960364</v>
      </c>
      <c r="P436" s="456">
        <v>0.86441715361711469</v>
      </c>
      <c r="Q436" s="435">
        <v>487</v>
      </c>
    </row>
    <row r="437" spans="1:17" ht="14.4" customHeight="1" x14ac:dyDescent="0.3">
      <c r="A437" s="430" t="s">
        <v>1665</v>
      </c>
      <c r="B437" s="431" t="s">
        <v>1494</v>
      </c>
      <c r="C437" s="431" t="s">
        <v>1495</v>
      </c>
      <c r="D437" s="431" t="s">
        <v>1570</v>
      </c>
      <c r="E437" s="431" t="s">
        <v>1571</v>
      </c>
      <c r="F437" s="434">
        <v>272</v>
      </c>
      <c r="G437" s="434">
        <v>10880</v>
      </c>
      <c r="H437" s="434">
        <v>1</v>
      </c>
      <c r="I437" s="434">
        <v>40</v>
      </c>
      <c r="J437" s="434">
        <v>190</v>
      </c>
      <c r="K437" s="434">
        <v>7736</v>
      </c>
      <c r="L437" s="434">
        <v>0.71102941176470591</v>
      </c>
      <c r="M437" s="434">
        <v>40.715789473684211</v>
      </c>
      <c r="N437" s="434">
        <v>257</v>
      </c>
      <c r="O437" s="434">
        <v>10537</v>
      </c>
      <c r="P437" s="456">
        <v>0.96847426470588238</v>
      </c>
      <c r="Q437" s="435">
        <v>41</v>
      </c>
    </row>
    <row r="438" spans="1:17" ht="14.4" customHeight="1" x14ac:dyDescent="0.3">
      <c r="A438" s="430" t="s">
        <v>1665</v>
      </c>
      <c r="B438" s="431" t="s">
        <v>1494</v>
      </c>
      <c r="C438" s="431" t="s">
        <v>1495</v>
      </c>
      <c r="D438" s="431" t="s">
        <v>1578</v>
      </c>
      <c r="E438" s="431" t="s">
        <v>1579</v>
      </c>
      <c r="F438" s="434">
        <v>15</v>
      </c>
      <c r="G438" s="434">
        <v>3225</v>
      </c>
      <c r="H438" s="434">
        <v>1</v>
      </c>
      <c r="I438" s="434">
        <v>215</v>
      </c>
      <c r="J438" s="434">
        <v>23</v>
      </c>
      <c r="K438" s="434">
        <v>4993</v>
      </c>
      <c r="L438" s="434">
        <v>1.5482170542635658</v>
      </c>
      <c r="M438" s="434">
        <v>217.08695652173913</v>
      </c>
      <c r="N438" s="434">
        <v>31</v>
      </c>
      <c r="O438" s="434">
        <v>6789</v>
      </c>
      <c r="P438" s="456">
        <v>2.1051162790697675</v>
      </c>
      <c r="Q438" s="435">
        <v>219</v>
      </c>
    </row>
    <row r="439" spans="1:17" ht="14.4" customHeight="1" x14ac:dyDescent="0.3">
      <c r="A439" s="430" t="s">
        <v>1665</v>
      </c>
      <c r="B439" s="431" t="s">
        <v>1494</v>
      </c>
      <c r="C439" s="431" t="s">
        <v>1495</v>
      </c>
      <c r="D439" s="431" t="s">
        <v>1580</v>
      </c>
      <c r="E439" s="431" t="s">
        <v>1581</v>
      </c>
      <c r="F439" s="434">
        <v>2</v>
      </c>
      <c r="G439" s="434">
        <v>1522</v>
      </c>
      <c r="H439" s="434">
        <v>1</v>
      </c>
      <c r="I439" s="434">
        <v>761</v>
      </c>
      <c r="J439" s="434">
        <v>4</v>
      </c>
      <c r="K439" s="434">
        <v>3048</v>
      </c>
      <c r="L439" s="434">
        <v>2.002628120893561</v>
      </c>
      <c r="M439" s="434">
        <v>762</v>
      </c>
      <c r="N439" s="434">
        <v>1</v>
      </c>
      <c r="O439" s="434">
        <v>762</v>
      </c>
      <c r="P439" s="456">
        <v>0.50065703022339025</v>
      </c>
      <c r="Q439" s="435">
        <v>762</v>
      </c>
    </row>
    <row r="440" spans="1:17" ht="14.4" customHeight="1" x14ac:dyDescent="0.3">
      <c r="A440" s="430" t="s">
        <v>1665</v>
      </c>
      <c r="B440" s="431" t="s">
        <v>1494</v>
      </c>
      <c r="C440" s="431" t="s">
        <v>1495</v>
      </c>
      <c r="D440" s="431" t="s">
        <v>1582</v>
      </c>
      <c r="E440" s="431" t="s">
        <v>1583</v>
      </c>
      <c r="F440" s="434">
        <v>1</v>
      </c>
      <c r="G440" s="434">
        <v>2029</v>
      </c>
      <c r="H440" s="434">
        <v>1</v>
      </c>
      <c r="I440" s="434">
        <v>2029</v>
      </c>
      <c r="J440" s="434">
        <v>4</v>
      </c>
      <c r="K440" s="434">
        <v>8146</v>
      </c>
      <c r="L440" s="434">
        <v>4.0147856086742237</v>
      </c>
      <c r="M440" s="434">
        <v>2036.5</v>
      </c>
      <c r="N440" s="434">
        <v>6</v>
      </c>
      <c r="O440" s="434">
        <v>12432</v>
      </c>
      <c r="P440" s="456">
        <v>6.1271562345983241</v>
      </c>
      <c r="Q440" s="435">
        <v>2072</v>
      </c>
    </row>
    <row r="441" spans="1:17" ht="14.4" customHeight="1" x14ac:dyDescent="0.3">
      <c r="A441" s="430" t="s">
        <v>1665</v>
      </c>
      <c r="B441" s="431" t="s">
        <v>1494</v>
      </c>
      <c r="C441" s="431" t="s">
        <v>1495</v>
      </c>
      <c r="D441" s="431" t="s">
        <v>1584</v>
      </c>
      <c r="E441" s="431" t="s">
        <v>1585</v>
      </c>
      <c r="F441" s="434">
        <v>31</v>
      </c>
      <c r="G441" s="434">
        <v>18724</v>
      </c>
      <c r="H441" s="434">
        <v>1</v>
      </c>
      <c r="I441" s="434">
        <v>604</v>
      </c>
      <c r="J441" s="434">
        <v>55</v>
      </c>
      <c r="K441" s="434">
        <v>33331</v>
      </c>
      <c r="L441" s="434">
        <v>1.7801217688528093</v>
      </c>
      <c r="M441" s="434">
        <v>606.0181818181818</v>
      </c>
      <c r="N441" s="434">
        <v>63</v>
      </c>
      <c r="O441" s="434">
        <v>38304</v>
      </c>
      <c r="P441" s="456">
        <v>2.0457167271950438</v>
      </c>
      <c r="Q441" s="435">
        <v>608</v>
      </c>
    </row>
    <row r="442" spans="1:17" ht="14.4" customHeight="1" x14ac:dyDescent="0.3">
      <c r="A442" s="430" t="s">
        <v>1665</v>
      </c>
      <c r="B442" s="431" t="s">
        <v>1494</v>
      </c>
      <c r="C442" s="431" t="s">
        <v>1495</v>
      </c>
      <c r="D442" s="431" t="s">
        <v>1586</v>
      </c>
      <c r="E442" s="431" t="s">
        <v>1587</v>
      </c>
      <c r="F442" s="434">
        <v>5</v>
      </c>
      <c r="G442" s="434">
        <v>4805</v>
      </c>
      <c r="H442" s="434">
        <v>1</v>
      </c>
      <c r="I442" s="434">
        <v>961</v>
      </c>
      <c r="J442" s="434">
        <v>1</v>
      </c>
      <c r="K442" s="434">
        <v>962</v>
      </c>
      <c r="L442" s="434">
        <v>0.20020811654526535</v>
      </c>
      <c r="M442" s="434">
        <v>962</v>
      </c>
      <c r="N442" s="434">
        <v>3</v>
      </c>
      <c r="O442" s="434">
        <v>2886</v>
      </c>
      <c r="P442" s="456">
        <v>0.60062434963579603</v>
      </c>
      <c r="Q442" s="435">
        <v>962</v>
      </c>
    </row>
    <row r="443" spans="1:17" ht="14.4" customHeight="1" x14ac:dyDescent="0.3">
      <c r="A443" s="430" t="s">
        <v>1665</v>
      </c>
      <c r="B443" s="431" t="s">
        <v>1494</v>
      </c>
      <c r="C443" s="431" t="s">
        <v>1495</v>
      </c>
      <c r="D443" s="431" t="s">
        <v>1588</v>
      </c>
      <c r="E443" s="431" t="s">
        <v>1589</v>
      </c>
      <c r="F443" s="434">
        <v>89</v>
      </c>
      <c r="G443" s="434">
        <v>45034</v>
      </c>
      <c r="H443" s="434">
        <v>1</v>
      </c>
      <c r="I443" s="434">
        <v>506</v>
      </c>
      <c r="J443" s="434">
        <v>43</v>
      </c>
      <c r="K443" s="434">
        <v>21804</v>
      </c>
      <c r="L443" s="434">
        <v>0.48416751787538304</v>
      </c>
      <c r="M443" s="434">
        <v>507.06976744186045</v>
      </c>
      <c r="N443" s="434">
        <v>4</v>
      </c>
      <c r="O443" s="434">
        <v>2036</v>
      </c>
      <c r="P443" s="456">
        <v>4.5210285562019809E-2</v>
      </c>
      <c r="Q443" s="435">
        <v>509</v>
      </c>
    </row>
    <row r="444" spans="1:17" ht="14.4" customHeight="1" x14ac:dyDescent="0.3">
      <c r="A444" s="430" t="s">
        <v>1665</v>
      </c>
      <c r="B444" s="431" t="s">
        <v>1494</v>
      </c>
      <c r="C444" s="431" t="s">
        <v>1495</v>
      </c>
      <c r="D444" s="431" t="s">
        <v>1590</v>
      </c>
      <c r="E444" s="431" t="s">
        <v>1591</v>
      </c>
      <c r="F444" s="434"/>
      <c r="G444" s="434"/>
      <c r="H444" s="434"/>
      <c r="I444" s="434"/>
      <c r="J444" s="434">
        <v>4</v>
      </c>
      <c r="K444" s="434">
        <v>6846</v>
      </c>
      <c r="L444" s="434"/>
      <c r="M444" s="434">
        <v>1711.5</v>
      </c>
      <c r="N444" s="434"/>
      <c r="O444" s="434"/>
      <c r="P444" s="456"/>
      <c r="Q444" s="435"/>
    </row>
    <row r="445" spans="1:17" ht="14.4" customHeight="1" x14ac:dyDescent="0.3">
      <c r="A445" s="430" t="s">
        <v>1665</v>
      </c>
      <c r="B445" s="431" t="s">
        <v>1494</v>
      </c>
      <c r="C445" s="431" t="s">
        <v>1495</v>
      </c>
      <c r="D445" s="431" t="s">
        <v>1596</v>
      </c>
      <c r="E445" s="431" t="s">
        <v>1597</v>
      </c>
      <c r="F445" s="434"/>
      <c r="G445" s="434"/>
      <c r="H445" s="434"/>
      <c r="I445" s="434"/>
      <c r="J445" s="434"/>
      <c r="K445" s="434"/>
      <c r="L445" s="434"/>
      <c r="M445" s="434"/>
      <c r="N445" s="434">
        <v>1</v>
      </c>
      <c r="O445" s="434">
        <v>248</v>
      </c>
      <c r="P445" s="456"/>
      <c r="Q445" s="435">
        <v>248</v>
      </c>
    </row>
    <row r="446" spans="1:17" ht="14.4" customHeight="1" x14ac:dyDescent="0.3">
      <c r="A446" s="430" t="s">
        <v>1665</v>
      </c>
      <c r="B446" s="431" t="s">
        <v>1494</v>
      </c>
      <c r="C446" s="431" t="s">
        <v>1495</v>
      </c>
      <c r="D446" s="431" t="s">
        <v>1602</v>
      </c>
      <c r="E446" s="431" t="s">
        <v>1603</v>
      </c>
      <c r="F446" s="434"/>
      <c r="G446" s="434"/>
      <c r="H446" s="434"/>
      <c r="I446" s="434"/>
      <c r="J446" s="434">
        <v>4</v>
      </c>
      <c r="K446" s="434">
        <v>608</v>
      </c>
      <c r="L446" s="434"/>
      <c r="M446" s="434">
        <v>152</v>
      </c>
      <c r="N446" s="434">
        <v>2</v>
      </c>
      <c r="O446" s="434">
        <v>304</v>
      </c>
      <c r="P446" s="456"/>
      <c r="Q446" s="435">
        <v>152</v>
      </c>
    </row>
    <row r="447" spans="1:17" ht="14.4" customHeight="1" x14ac:dyDescent="0.3">
      <c r="A447" s="430" t="s">
        <v>1665</v>
      </c>
      <c r="B447" s="431" t="s">
        <v>1494</v>
      </c>
      <c r="C447" s="431" t="s">
        <v>1495</v>
      </c>
      <c r="D447" s="431" t="s">
        <v>1604</v>
      </c>
      <c r="E447" s="431" t="s">
        <v>1605</v>
      </c>
      <c r="F447" s="434">
        <v>1</v>
      </c>
      <c r="G447" s="434">
        <v>27</v>
      </c>
      <c r="H447" s="434">
        <v>1</v>
      </c>
      <c r="I447" s="434">
        <v>27</v>
      </c>
      <c r="J447" s="434">
        <v>1</v>
      </c>
      <c r="K447" s="434">
        <v>27</v>
      </c>
      <c r="L447" s="434">
        <v>1</v>
      </c>
      <c r="M447" s="434">
        <v>27</v>
      </c>
      <c r="N447" s="434"/>
      <c r="O447" s="434"/>
      <c r="P447" s="456"/>
      <c r="Q447" s="435"/>
    </row>
    <row r="448" spans="1:17" ht="14.4" customHeight="1" x14ac:dyDescent="0.3">
      <c r="A448" s="430" t="s">
        <v>1665</v>
      </c>
      <c r="B448" s="431" t="s">
        <v>1494</v>
      </c>
      <c r="C448" s="431" t="s">
        <v>1495</v>
      </c>
      <c r="D448" s="431" t="s">
        <v>1608</v>
      </c>
      <c r="E448" s="431" t="s">
        <v>1609</v>
      </c>
      <c r="F448" s="434">
        <v>7</v>
      </c>
      <c r="G448" s="434">
        <v>2289</v>
      </c>
      <c r="H448" s="434">
        <v>1</v>
      </c>
      <c r="I448" s="434">
        <v>327</v>
      </c>
      <c r="J448" s="434">
        <v>9</v>
      </c>
      <c r="K448" s="434">
        <v>2950</v>
      </c>
      <c r="L448" s="434">
        <v>1.2887723896898209</v>
      </c>
      <c r="M448" s="434">
        <v>327.77777777777777</v>
      </c>
      <c r="N448" s="434">
        <v>7</v>
      </c>
      <c r="O448" s="434">
        <v>2296</v>
      </c>
      <c r="P448" s="456">
        <v>1.0030581039755351</v>
      </c>
      <c r="Q448" s="435">
        <v>328</v>
      </c>
    </row>
    <row r="449" spans="1:17" ht="14.4" customHeight="1" x14ac:dyDescent="0.3">
      <c r="A449" s="430" t="s">
        <v>1665</v>
      </c>
      <c r="B449" s="431" t="s">
        <v>1494</v>
      </c>
      <c r="C449" s="431" t="s">
        <v>1495</v>
      </c>
      <c r="D449" s="431" t="s">
        <v>1610</v>
      </c>
      <c r="E449" s="431" t="s">
        <v>1611</v>
      </c>
      <c r="F449" s="434"/>
      <c r="G449" s="434"/>
      <c r="H449" s="434"/>
      <c r="I449" s="434"/>
      <c r="J449" s="434">
        <v>2</v>
      </c>
      <c r="K449" s="434">
        <v>58</v>
      </c>
      <c r="L449" s="434"/>
      <c r="M449" s="434">
        <v>29</v>
      </c>
      <c r="N449" s="434">
        <v>1</v>
      </c>
      <c r="O449" s="434">
        <v>29</v>
      </c>
      <c r="P449" s="456"/>
      <c r="Q449" s="435">
        <v>29</v>
      </c>
    </row>
    <row r="450" spans="1:17" ht="14.4" customHeight="1" x14ac:dyDescent="0.3">
      <c r="A450" s="430" t="s">
        <v>1666</v>
      </c>
      <c r="B450" s="431" t="s">
        <v>1494</v>
      </c>
      <c r="C450" s="431" t="s">
        <v>1495</v>
      </c>
      <c r="D450" s="431" t="s">
        <v>1496</v>
      </c>
      <c r="E450" s="431" t="s">
        <v>1497</v>
      </c>
      <c r="F450" s="434">
        <v>390</v>
      </c>
      <c r="G450" s="434">
        <v>62010</v>
      </c>
      <c r="H450" s="434">
        <v>1</v>
      </c>
      <c r="I450" s="434">
        <v>159</v>
      </c>
      <c r="J450" s="434">
        <v>641</v>
      </c>
      <c r="K450" s="434">
        <v>101798</v>
      </c>
      <c r="L450" s="434">
        <v>1.6416384454120303</v>
      </c>
      <c r="M450" s="434">
        <v>158.81123244929796</v>
      </c>
      <c r="N450" s="434">
        <v>1317</v>
      </c>
      <c r="O450" s="434">
        <v>212037</v>
      </c>
      <c r="P450" s="456">
        <v>3.4194000967585874</v>
      </c>
      <c r="Q450" s="435">
        <v>161</v>
      </c>
    </row>
    <row r="451" spans="1:17" ht="14.4" customHeight="1" x14ac:dyDescent="0.3">
      <c r="A451" s="430" t="s">
        <v>1666</v>
      </c>
      <c r="B451" s="431" t="s">
        <v>1494</v>
      </c>
      <c r="C451" s="431" t="s">
        <v>1495</v>
      </c>
      <c r="D451" s="431" t="s">
        <v>1510</v>
      </c>
      <c r="E451" s="431" t="s">
        <v>1511</v>
      </c>
      <c r="F451" s="434">
        <v>10</v>
      </c>
      <c r="G451" s="434">
        <v>11650</v>
      </c>
      <c r="H451" s="434">
        <v>1</v>
      </c>
      <c r="I451" s="434">
        <v>1165</v>
      </c>
      <c r="J451" s="434">
        <v>25</v>
      </c>
      <c r="K451" s="434">
        <v>29146</v>
      </c>
      <c r="L451" s="434">
        <v>2.5018025751072961</v>
      </c>
      <c r="M451" s="434">
        <v>1165.8399999999999</v>
      </c>
      <c r="N451" s="434">
        <v>2</v>
      </c>
      <c r="O451" s="434">
        <v>2338</v>
      </c>
      <c r="P451" s="456">
        <v>0.20068669527896996</v>
      </c>
      <c r="Q451" s="435">
        <v>1169</v>
      </c>
    </row>
    <row r="452" spans="1:17" ht="14.4" customHeight="1" x14ac:dyDescent="0.3">
      <c r="A452" s="430" t="s">
        <v>1666</v>
      </c>
      <c r="B452" s="431" t="s">
        <v>1494</v>
      </c>
      <c r="C452" s="431" t="s">
        <v>1495</v>
      </c>
      <c r="D452" s="431" t="s">
        <v>1514</v>
      </c>
      <c r="E452" s="431" t="s">
        <v>1515</v>
      </c>
      <c r="F452" s="434">
        <v>155</v>
      </c>
      <c r="G452" s="434">
        <v>6045</v>
      </c>
      <c r="H452" s="434">
        <v>1</v>
      </c>
      <c r="I452" s="434">
        <v>39</v>
      </c>
      <c r="J452" s="434">
        <v>156</v>
      </c>
      <c r="K452" s="434">
        <v>6217</v>
      </c>
      <c r="L452" s="434">
        <v>1.0284532671629445</v>
      </c>
      <c r="M452" s="434">
        <v>39.852564102564102</v>
      </c>
      <c r="N452" s="434">
        <v>157</v>
      </c>
      <c r="O452" s="434">
        <v>6280</v>
      </c>
      <c r="P452" s="456">
        <v>1.0388751033912325</v>
      </c>
      <c r="Q452" s="435">
        <v>40</v>
      </c>
    </row>
    <row r="453" spans="1:17" ht="14.4" customHeight="1" x14ac:dyDescent="0.3">
      <c r="A453" s="430" t="s">
        <v>1666</v>
      </c>
      <c r="B453" s="431" t="s">
        <v>1494</v>
      </c>
      <c r="C453" s="431" t="s">
        <v>1495</v>
      </c>
      <c r="D453" s="431" t="s">
        <v>1516</v>
      </c>
      <c r="E453" s="431" t="s">
        <v>1517</v>
      </c>
      <c r="F453" s="434">
        <v>59</v>
      </c>
      <c r="G453" s="434">
        <v>22538</v>
      </c>
      <c r="H453" s="434">
        <v>1</v>
      </c>
      <c r="I453" s="434">
        <v>382</v>
      </c>
      <c r="J453" s="434">
        <v>63</v>
      </c>
      <c r="K453" s="434">
        <v>24120</v>
      </c>
      <c r="L453" s="434">
        <v>1.0701925636702458</v>
      </c>
      <c r="M453" s="434">
        <v>382.85714285714283</v>
      </c>
      <c r="N453" s="434">
        <v>68</v>
      </c>
      <c r="O453" s="434">
        <v>26044</v>
      </c>
      <c r="P453" s="456">
        <v>1.1555594995119354</v>
      </c>
      <c r="Q453" s="435">
        <v>383</v>
      </c>
    </row>
    <row r="454" spans="1:17" ht="14.4" customHeight="1" x14ac:dyDescent="0.3">
      <c r="A454" s="430" t="s">
        <v>1666</v>
      </c>
      <c r="B454" s="431" t="s">
        <v>1494</v>
      </c>
      <c r="C454" s="431" t="s">
        <v>1495</v>
      </c>
      <c r="D454" s="431" t="s">
        <v>1518</v>
      </c>
      <c r="E454" s="431" t="s">
        <v>1519</v>
      </c>
      <c r="F454" s="434">
        <v>135</v>
      </c>
      <c r="G454" s="434">
        <v>4995</v>
      </c>
      <c r="H454" s="434">
        <v>1</v>
      </c>
      <c r="I454" s="434">
        <v>37</v>
      </c>
      <c r="J454" s="434">
        <v>224</v>
      </c>
      <c r="K454" s="434">
        <v>8288</v>
      </c>
      <c r="L454" s="434">
        <v>1.6592592592592592</v>
      </c>
      <c r="M454" s="434">
        <v>37</v>
      </c>
      <c r="N454" s="434">
        <v>126</v>
      </c>
      <c r="O454" s="434">
        <v>4662</v>
      </c>
      <c r="P454" s="456">
        <v>0.93333333333333335</v>
      </c>
      <c r="Q454" s="435">
        <v>37</v>
      </c>
    </row>
    <row r="455" spans="1:17" ht="14.4" customHeight="1" x14ac:dyDescent="0.3">
      <c r="A455" s="430" t="s">
        <v>1666</v>
      </c>
      <c r="B455" s="431" t="s">
        <v>1494</v>
      </c>
      <c r="C455" s="431" t="s">
        <v>1495</v>
      </c>
      <c r="D455" s="431" t="s">
        <v>1522</v>
      </c>
      <c r="E455" s="431" t="s">
        <v>1523</v>
      </c>
      <c r="F455" s="434">
        <v>126</v>
      </c>
      <c r="G455" s="434">
        <v>55944</v>
      </c>
      <c r="H455" s="434">
        <v>1</v>
      </c>
      <c r="I455" s="434">
        <v>444</v>
      </c>
      <c r="J455" s="434">
        <v>757</v>
      </c>
      <c r="K455" s="434">
        <v>336739</v>
      </c>
      <c r="L455" s="434">
        <v>6.0192156442156444</v>
      </c>
      <c r="M455" s="434">
        <v>444.83355350066051</v>
      </c>
      <c r="N455" s="434">
        <v>1154</v>
      </c>
      <c r="O455" s="434">
        <v>513530</v>
      </c>
      <c r="P455" s="456">
        <v>9.1793579293579288</v>
      </c>
      <c r="Q455" s="435">
        <v>445</v>
      </c>
    </row>
    <row r="456" spans="1:17" ht="14.4" customHeight="1" x14ac:dyDescent="0.3">
      <c r="A456" s="430" t="s">
        <v>1666</v>
      </c>
      <c r="B456" s="431" t="s">
        <v>1494</v>
      </c>
      <c r="C456" s="431" t="s">
        <v>1495</v>
      </c>
      <c r="D456" s="431" t="s">
        <v>1524</v>
      </c>
      <c r="E456" s="431" t="s">
        <v>1525</v>
      </c>
      <c r="F456" s="434">
        <v>8</v>
      </c>
      <c r="G456" s="434">
        <v>328</v>
      </c>
      <c r="H456" s="434">
        <v>1</v>
      </c>
      <c r="I456" s="434">
        <v>41</v>
      </c>
      <c r="J456" s="434">
        <v>8</v>
      </c>
      <c r="K456" s="434">
        <v>328</v>
      </c>
      <c r="L456" s="434">
        <v>1</v>
      </c>
      <c r="M456" s="434">
        <v>41</v>
      </c>
      <c r="N456" s="434">
        <v>7</v>
      </c>
      <c r="O456" s="434">
        <v>287</v>
      </c>
      <c r="P456" s="456">
        <v>0.875</v>
      </c>
      <c r="Q456" s="435">
        <v>41</v>
      </c>
    </row>
    <row r="457" spans="1:17" ht="14.4" customHeight="1" x14ac:dyDescent="0.3">
      <c r="A457" s="430" t="s">
        <v>1666</v>
      </c>
      <c r="B457" s="431" t="s">
        <v>1494</v>
      </c>
      <c r="C457" s="431" t="s">
        <v>1495</v>
      </c>
      <c r="D457" s="431" t="s">
        <v>1526</v>
      </c>
      <c r="E457" s="431" t="s">
        <v>1527</v>
      </c>
      <c r="F457" s="434">
        <v>6</v>
      </c>
      <c r="G457" s="434">
        <v>2940</v>
      </c>
      <c r="H457" s="434">
        <v>1</v>
      </c>
      <c r="I457" s="434">
        <v>490</v>
      </c>
      <c r="J457" s="434">
        <v>18</v>
      </c>
      <c r="K457" s="434">
        <v>8836</v>
      </c>
      <c r="L457" s="434">
        <v>3.0054421768707482</v>
      </c>
      <c r="M457" s="434">
        <v>490.88888888888891</v>
      </c>
      <c r="N457" s="434">
        <v>17</v>
      </c>
      <c r="O457" s="434">
        <v>8347</v>
      </c>
      <c r="P457" s="456">
        <v>2.8391156462585032</v>
      </c>
      <c r="Q457" s="435">
        <v>491</v>
      </c>
    </row>
    <row r="458" spans="1:17" ht="14.4" customHeight="1" x14ac:dyDescent="0.3">
      <c r="A458" s="430" t="s">
        <v>1666</v>
      </c>
      <c r="B458" s="431" t="s">
        <v>1494</v>
      </c>
      <c r="C458" s="431" t="s">
        <v>1495</v>
      </c>
      <c r="D458" s="431" t="s">
        <v>1528</v>
      </c>
      <c r="E458" s="431" t="s">
        <v>1529</v>
      </c>
      <c r="F458" s="434">
        <v>7</v>
      </c>
      <c r="G458" s="434">
        <v>217</v>
      </c>
      <c r="H458" s="434">
        <v>1</v>
      </c>
      <c r="I458" s="434">
        <v>31</v>
      </c>
      <c r="J458" s="434">
        <v>21</v>
      </c>
      <c r="K458" s="434">
        <v>651</v>
      </c>
      <c r="L458" s="434">
        <v>3</v>
      </c>
      <c r="M458" s="434">
        <v>31</v>
      </c>
      <c r="N458" s="434">
        <v>22</v>
      </c>
      <c r="O458" s="434">
        <v>682</v>
      </c>
      <c r="P458" s="456">
        <v>3.1428571428571428</v>
      </c>
      <c r="Q458" s="435">
        <v>31</v>
      </c>
    </row>
    <row r="459" spans="1:17" ht="14.4" customHeight="1" x14ac:dyDescent="0.3">
      <c r="A459" s="430" t="s">
        <v>1666</v>
      </c>
      <c r="B459" s="431" t="s">
        <v>1494</v>
      </c>
      <c r="C459" s="431" t="s">
        <v>1495</v>
      </c>
      <c r="D459" s="431" t="s">
        <v>1532</v>
      </c>
      <c r="E459" s="431" t="s">
        <v>1533</v>
      </c>
      <c r="F459" s="434">
        <v>4</v>
      </c>
      <c r="G459" s="434">
        <v>820</v>
      </c>
      <c r="H459" s="434">
        <v>1</v>
      </c>
      <c r="I459" s="434">
        <v>205</v>
      </c>
      <c r="J459" s="434">
        <v>3</v>
      </c>
      <c r="K459" s="434">
        <v>617</v>
      </c>
      <c r="L459" s="434">
        <v>0.7524390243902439</v>
      </c>
      <c r="M459" s="434">
        <v>205.66666666666666</v>
      </c>
      <c r="N459" s="434"/>
      <c r="O459" s="434"/>
      <c r="P459" s="456"/>
      <c r="Q459" s="435"/>
    </row>
    <row r="460" spans="1:17" ht="14.4" customHeight="1" x14ac:dyDescent="0.3">
      <c r="A460" s="430" t="s">
        <v>1666</v>
      </c>
      <c r="B460" s="431" t="s">
        <v>1494</v>
      </c>
      <c r="C460" s="431" t="s">
        <v>1495</v>
      </c>
      <c r="D460" s="431" t="s">
        <v>1534</v>
      </c>
      <c r="E460" s="431" t="s">
        <v>1535</v>
      </c>
      <c r="F460" s="434">
        <v>4</v>
      </c>
      <c r="G460" s="434">
        <v>1508</v>
      </c>
      <c r="H460" s="434">
        <v>1</v>
      </c>
      <c r="I460" s="434">
        <v>377</v>
      </c>
      <c r="J460" s="434">
        <v>3</v>
      </c>
      <c r="K460" s="434">
        <v>1135</v>
      </c>
      <c r="L460" s="434">
        <v>0.75265251989389925</v>
      </c>
      <c r="M460" s="434">
        <v>378.33333333333331</v>
      </c>
      <c r="N460" s="434"/>
      <c r="O460" s="434"/>
      <c r="P460" s="456"/>
      <c r="Q460" s="435"/>
    </row>
    <row r="461" spans="1:17" ht="14.4" customHeight="1" x14ac:dyDescent="0.3">
      <c r="A461" s="430" t="s">
        <v>1666</v>
      </c>
      <c r="B461" s="431" t="s">
        <v>1494</v>
      </c>
      <c r="C461" s="431" t="s">
        <v>1495</v>
      </c>
      <c r="D461" s="431" t="s">
        <v>1536</v>
      </c>
      <c r="E461" s="431" t="s">
        <v>1537</v>
      </c>
      <c r="F461" s="434"/>
      <c r="G461" s="434"/>
      <c r="H461" s="434"/>
      <c r="I461" s="434"/>
      <c r="J461" s="434"/>
      <c r="K461" s="434"/>
      <c r="L461" s="434"/>
      <c r="M461" s="434"/>
      <c r="N461" s="434">
        <v>1</v>
      </c>
      <c r="O461" s="434">
        <v>234</v>
      </c>
      <c r="P461" s="456"/>
      <c r="Q461" s="435">
        <v>234</v>
      </c>
    </row>
    <row r="462" spans="1:17" ht="14.4" customHeight="1" x14ac:dyDescent="0.3">
      <c r="A462" s="430" t="s">
        <v>1666</v>
      </c>
      <c r="B462" s="431" t="s">
        <v>1494</v>
      </c>
      <c r="C462" s="431" t="s">
        <v>1495</v>
      </c>
      <c r="D462" s="431" t="s">
        <v>1538</v>
      </c>
      <c r="E462" s="431" t="s">
        <v>1539</v>
      </c>
      <c r="F462" s="434"/>
      <c r="G462" s="434"/>
      <c r="H462" s="434"/>
      <c r="I462" s="434"/>
      <c r="J462" s="434">
        <v>2</v>
      </c>
      <c r="K462" s="434">
        <v>260</v>
      </c>
      <c r="L462" s="434"/>
      <c r="M462" s="434">
        <v>130</v>
      </c>
      <c r="N462" s="434"/>
      <c r="O462" s="434"/>
      <c r="P462" s="456"/>
      <c r="Q462" s="435"/>
    </row>
    <row r="463" spans="1:17" ht="14.4" customHeight="1" x14ac:dyDescent="0.3">
      <c r="A463" s="430" t="s">
        <v>1666</v>
      </c>
      <c r="B463" s="431" t="s">
        <v>1494</v>
      </c>
      <c r="C463" s="431" t="s">
        <v>1495</v>
      </c>
      <c r="D463" s="431" t="s">
        <v>1544</v>
      </c>
      <c r="E463" s="431" t="s">
        <v>1545</v>
      </c>
      <c r="F463" s="434">
        <v>539</v>
      </c>
      <c r="G463" s="434">
        <v>8624</v>
      </c>
      <c r="H463" s="434">
        <v>1</v>
      </c>
      <c r="I463" s="434">
        <v>16</v>
      </c>
      <c r="J463" s="434">
        <v>2625</v>
      </c>
      <c r="K463" s="434">
        <v>41936</v>
      </c>
      <c r="L463" s="434">
        <v>4.862708719851577</v>
      </c>
      <c r="M463" s="434">
        <v>15.975619047619048</v>
      </c>
      <c r="N463" s="434">
        <v>3428</v>
      </c>
      <c r="O463" s="434">
        <v>54848</v>
      </c>
      <c r="P463" s="456">
        <v>6.3599257884972173</v>
      </c>
      <c r="Q463" s="435">
        <v>16</v>
      </c>
    </row>
    <row r="464" spans="1:17" ht="14.4" customHeight="1" x14ac:dyDescent="0.3">
      <c r="A464" s="430" t="s">
        <v>1666</v>
      </c>
      <c r="B464" s="431" t="s">
        <v>1494</v>
      </c>
      <c r="C464" s="431" t="s">
        <v>1495</v>
      </c>
      <c r="D464" s="431" t="s">
        <v>1546</v>
      </c>
      <c r="E464" s="431" t="s">
        <v>1547</v>
      </c>
      <c r="F464" s="434">
        <v>1</v>
      </c>
      <c r="G464" s="434">
        <v>133</v>
      </c>
      <c r="H464" s="434">
        <v>1</v>
      </c>
      <c r="I464" s="434">
        <v>133</v>
      </c>
      <c r="J464" s="434">
        <v>10</v>
      </c>
      <c r="K464" s="434">
        <v>1348</v>
      </c>
      <c r="L464" s="434">
        <v>10.135338345864662</v>
      </c>
      <c r="M464" s="434">
        <v>134.80000000000001</v>
      </c>
      <c r="N464" s="434">
        <v>3</v>
      </c>
      <c r="O464" s="434">
        <v>408</v>
      </c>
      <c r="P464" s="456">
        <v>3.0676691729323307</v>
      </c>
      <c r="Q464" s="435">
        <v>136</v>
      </c>
    </row>
    <row r="465" spans="1:17" ht="14.4" customHeight="1" x14ac:dyDescent="0.3">
      <c r="A465" s="430" t="s">
        <v>1666</v>
      </c>
      <c r="B465" s="431" t="s">
        <v>1494</v>
      </c>
      <c r="C465" s="431" t="s">
        <v>1495</v>
      </c>
      <c r="D465" s="431" t="s">
        <v>1548</v>
      </c>
      <c r="E465" s="431" t="s">
        <v>1549</v>
      </c>
      <c r="F465" s="434">
        <v>16</v>
      </c>
      <c r="G465" s="434">
        <v>1632</v>
      </c>
      <c r="H465" s="434">
        <v>1</v>
      </c>
      <c r="I465" s="434">
        <v>102</v>
      </c>
      <c r="J465" s="434">
        <v>14</v>
      </c>
      <c r="K465" s="434">
        <v>1438</v>
      </c>
      <c r="L465" s="434">
        <v>0.88112745098039214</v>
      </c>
      <c r="M465" s="434">
        <v>102.71428571428571</v>
      </c>
      <c r="N465" s="434">
        <v>11</v>
      </c>
      <c r="O465" s="434">
        <v>1133</v>
      </c>
      <c r="P465" s="456">
        <v>0.69424019607843135</v>
      </c>
      <c r="Q465" s="435">
        <v>103</v>
      </c>
    </row>
    <row r="466" spans="1:17" ht="14.4" customHeight="1" x14ac:dyDescent="0.3">
      <c r="A466" s="430" t="s">
        <v>1666</v>
      </c>
      <c r="B466" s="431" t="s">
        <v>1494</v>
      </c>
      <c r="C466" s="431" t="s">
        <v>1495</v>
      </c>
      <c r="D466" s="431" t="s">
        <v>1554</v>
      </c>
      <c r="E466" s="431" t="s">
        <v>1555</v>
      </c>
      <c r="F466" s="434">
        <v>679</v>
      </c>
      <c r="G466" s="434">
        <v>76727</v>
      </c>
      <c r="H466" s="434">
        <v>1</v>
      </c>
      <c r="I466" s="434">
        <v>113</v>
      </c>
      <c r="J466" s="434">
        <v>788</v>
      </c>
      <c r="K466" s="434">
        <v>87958</v>
      </c>
      <c r="L466" s="434">
        <v>1.146376112711301</v>
      </c>
      <c r="M466" s="434">
        <v>111.62182741116752</v>
      </c>
      <c r="N466" s="434">
        <v>813</v>
      </c>
      <c r="O466" s="434">
        <v>94308</v>
      </c>
      <c r="P466" s="456">
        <v>1.2291370703924303</v>
      </c>
      <c r="Q466" s="435">
        <v>116</v>
      </c>
    </row>
    <row r="467" spans="1:17" ht="14.4" customHeight="1" x14ac:dyDescent="0.3">
      <c r="A467" s="430" t="s">
        <v>1666</v>
      </c>
      <c r="B467" s="431" t="s">
        <v>1494</v>
      </c>
      <c r="C467" s="431" t="s">
        <v>1495</v>
      </c>
      <c r="D467" s="431" t="s">
        <v>1556</v>
      </c>
      <c r="E467" s="431" t="s">
        <v>1557</v>
      </c>
      <c r="F467" s="434">
        <v>156</v>
      </c>
      <c r="G467" s="434">
        <v>13104</v>
      </c>
      <c r="H467" s="434">
        <v>1</v>
      </c>
      <c r="I467" s="434">
        <v>84</v>
      </c>
      <c r="J467" s="434">
        <v>181</v>
      </c>
      <c r="K467" s="434">
        <v>15173</v>
      </c>
      <c r="L467" s="434">
        <v>1.1578907203907205</v>
      </c>
      <c r="M467" s="434">
        <v>83.828729281767963</v>
      </c>
      <c r="N467" s="434">
        <v>279</v>
      </c>
      <c r="O467" s="434">
        <v>23715</v>
      </c>
      <c r="P467" s="456">
        <v>1.8097527472527473</v>
      </c>
      <c r="Q467" s="435">
        <v>85</v>
      </c>
    </row>
    <row r="468" spans="1:17" ht="14.4" customHeight="1" x14ac:dyDescent="0.3">
      <c r="A468" s="430" t="s">
        <v>1666</v>
      </c>
      <c r="B468" s="431" t="s">
        <v>1494</v>
      </c>
      <c r="C468" s="431" t="s">
        <v>1495</v>
      </c>
      <c r="D468" s="431" t="s">
        <v>1558</v>
      </c>
      <c r="E468" s="431" t="s">
        <v>1559</v>
      </c>
      <c r="F468" s="434">
        <v>2</v>
      </c>
      <c r="G468" s="434">
        <v>192</v>
      </c>
      <c r="H468" s="434">
        <v>1</v>
      </c>
      <c r="I468" s="434">
        <v>96</v>
      </c>
      <c r="J468" s="434"/>
      <c r="K468" s="434"/>
      <c r="L468" s="434"/>
      <c r="M468" s="434"/>
      <c r="N468" s="434">
        <v>4</v>
      </c>
      <c r="O468" s="434">
        <v>392</v>
      </c>
      <c r="P468" s="456">
        <v>2.0416666666666665</v>
      </c>
      <c r="Q468" s="435">
        <v>98</v>
      </c>
    </row>
    <row r="469" spans="1:17" ht="14.4" customHeight="1" x14ac:dyDescent="0.3">
      <c r="A469" s="430" t="s">
        <v>1666</v>
      </c>
      <c r="B469" s="431" t="s">
        <v>1494</v>
      </c>
      <c r="C469" s="431" t="s">
        <v>1495</v>
      </c>
      <c r="D469" s="431" t="s">
        <v>1560</v>
      </c>
      <c r="E469" s="431" t="s">
        <v>1561</v>
      </c>
      <c r="F469" s="434">
        <v>52</v>
      </c>
      <c r="G469" s="434">
        <v>1092</v>
      </c>
      <c r="H469" s="434">
        <v>1</v>
      </c>
      <c r="I469" s="434">
        <v>21</v>
      </c>
      <c r="J469" s="434">
        <v>81</v>
      </c>
      <c r="K469" s="434">
        <v>1701</v>
      </c>
      <c r="L469" s="434">
        <v>1.5576923076923077</v>
      </c>
      <c r="M469" s="434">
        <v>21</v>
      </c>
      <c r="N469" s="434">
        <v>42</v>
      </c>
      <c r="O469" s="434">
        <v>882</v>
      </c>
      <c r="P469" s="456">
        <v>0.80769230769230771</v>
      </c>
      <c r="Q469" s="435">
        <v>21</v>
      </c>
    </row>
    <row r="470" spans="1:17" ht="14.4" customHeight="1" x14ac:dyDescent="0.3">
      <c r="A470" s="430" t="s">
        <v>1666</v>
      </c>
      <c r="B470" s="431" t="s">
        <v>1494</v>
      </c>
      <c r="C470" s="431" t="s">
        <v>1495</v>
      </c>
      <c r="D470" s="431" t="s">
        <v>1562</v>
      </c>
      <c r="E470" s="431" t="s">
        <v>1563</v>
      </c>
      <c r="F470" s="434">
        <v>711</v>
      </c>
      <c r="G470" s="434">
        <v>345546</v>
      </c>
      <c r="H470" s="434">
        <v>1</v>
      </c>
      <c r="I470" s="434">
        <v>486</v>
      </c>
      <c r="J470" s="434">
        <v>7919</v>
      </c>
      <c r="K470" s="434">
        <v>3837452</v>
      </c>
      <c r="L470" s="434">
        <v>11.105473656184705</v>
      </c>
      <c r="M470" s="434">
        <v>484.58795302437176</v>
      </c>
      <c r="N470" s="434">
        <v>10896</v>
      </c>
      <c r="O470" s="434">
        <v>5306352</v>
      </c>
      <c r="P470" s="456">
        <v>15.356427219530829</v>
      </c>
      <c r="Q470" s="435">
        <v>487</v>
      </c>
    </row>
    <row r="471" spans="1:17" ht="14.4" customHeight="1" x14ac:dyDescent="0.3">
      <c r="A471" s="430" t="s">
        <v>1666</v>
      </c>
      <c r="B471" s="431" t="s">
        <v>1494</v>
      </c>
      <c r="C471" s="431" t="s">
        <v>1495</v>
      </c>
      <c r="D471" s="431" t="s">
        <v>1570</v>
      </c>
      <c r="E471" s="431" t="s">
        <v>1571</v>
      </c>
      <c r="F471" s="434">
        <v>85</v>
      </c>
      <c r="G471" s="434">
        <v>3400</v>
      </c>
      <c r="H471" s="434">
        <v>1</v>
      </c>
      <c r="I471" s="434">
        <v>40</v>
      </c>
      <c r="J471" s="434">
        <v>100</v>
      </c>
      <c r="K471" s="434">
        <v>4078</v>
      </c>
      <c r="L471" s="434">
        <v>1.1994117647058824</v>
      </c>
      <c r="M471" s="434">
        <v>40.78</v>
      </c>
      <c r="N471" s="434">
        <v>94</v>
      </c>
      <c r="O471" s="434">
        <v>3854</v>
      </c>
      <c r="P471" s="456">
        <v>1.1335294117647059</v>
      </c>
      <c r="Q471" s="435">
        <v>41</v>
      </c>
    </row>
    <row r="472" spans="1:17" ht="14.4" customHeight="1" x14ac:dyDescent="0.3">
      <c r="A472" s="430" t="s">
        <v>1666</v>
      </c>
      <c r="B472" s="431" t="s">
        <v>1494</v>
      </c>
      <c r="C472" s="431" t="s">
        <v>1495</v>
      </c>
      <c r="D472" s="431" t="s">
        <v>1578</v>
      </c>
      <c r="E472" s="431" t="s">
        <v>1579</v>
      </c>
      <c r="F472" s="434">
        <v>3</v>
      </c>
      <c r="G472" s="434">
        <v>645</v>
      </c>
      <c r="H472" s="434">
        <v>1</v>
      </c>
      <c r="I472" s="434">
        <v>215</v>
      </c>
      <c r="J472" s="434"/>
      <c r="K472" s="434"/>
      <c r="L472" s="434"/>
      <c r="M472" s="434"/>
      <c r="N472" s="434">
        <v>2</v>
      </c>
      <c r="O472" s="434">
        <v>438</v>
      </c>
      <c r="P472" s="456">
        <v>0.67906976744186043</v>
      </c>
      <c r="Q472" s="435">
        <v>219</v>
      </c>
    </row>
    <row r="473" spans="1:17" ht="14.4" customHeight="1" x14ac:dyDescent="0.3">
      <c r="A473" s="430" t="s">
        <v>1666</v>
      </c>
      <c r="B473" s="431" t="s">
        <v>1494</v>
      </c>
      <c r="C473" s="431" t="s">
        <v>1495</v>
      </c>
      <c r="D473" s="431" t="s">
        <v>1580</v>
      </c>
      <c r="E473" s="431" t="s">
        <v>1581</v>
      </c>
      <c r="F473" s="434">
        <v>1</v>
      </c>
      <c r="G473" s="434">
        <v>761</v>
      </c>
      <c r="H473" s="434">
        <v>1</v>
      </c>
      <c r="I473" s="434">
        <v>761</v>
      </c>
      <c r="J473" s="434">
        <v>2</v>
      </c>
      <c r="K473" s="434">
        <v>1524</v>
      </c>
      <c r="L473" s="434">
        <v>2.002628120893561</v>
      </c>
      <c r="M473" s="434">
        <v>762</v>
      </c>
      <c r="N473" s="434">
        <v>1</v>
      </c>
      <c r="O473" s="434">
        <v>762</v>
      </c>
      <c r="P473" s="456">
        <v>1.0013140604467805</v>
      </c>
      <c r="Q473" s="435">
        <v>762</v>
      </c>
    </row>
    <row r="474" spans="1:17" ht="14.4" customHeight="1" x14ac:dyDescent="0.3">
      <c r="A474" s="430" t="s">
        <v>1666</v>
      </c>
      <c r="B474" s="431" t="s">
        <v>1494</v>
      </c>
      <c r="C474" s="431" t="s">
        <v>1495</v>
      </c>
      <c r="D474" s="431" t="s">
        <v>1582</v>
      </c>
      <c r="E474" s="431" t="s">
        <v>1583</v>
      </c>
      <c r="F474" s="434">
        <v>18</v>
      </c>
      <c r="G474" s="434">
        <v>36522</v>
      </c>
      <c r="H474" s="434">
        <v>1</v>
      </c>
      <c r="I474" s="434">
        <v>2029</v>
      </c>
      <c r="J474" s="434">
        <v>528</v>
      </c>
      <c r="K474" s="434">
        <v>1074806</v>
      </c>
      <c r="L474" s="434">
        <v>29.429001697606921</v>
      </c>
      <c r="M474" s="434">
        <v>2035.6174242424242</v>
      </c>
      <c r="N474" s="434">
        <v>369</v>
      </c>
      <c r="O474" s="434">
        <v>764568</v>
      </c>
      <c r="P474" s="456">
        <v>20.93445046821094</v>
      </c>
      <c r="Q474" s="435">
        <v>2072</v>
      </c>
    </row>
    <row r="475" spans="1:17" ht="14.4" customHeight="1" x14ac:dyDescent="0.3">
      <c r="A475" s="430" t="s">
        <v>1666</v>
      </c>
      <c r="B475" s="431" t="s">
        <v>1494</v>
      </c>
      <c r="C475" s="431" t="s">
        <v>1495</v>
      </c>
      <c r="D475" s="431" t="s">
        <v>1584</v>
      </c>
      <c r="E475" s="431" t="s">
        <v>1585</v>
      </c>
      <c r="F475" s="434">
        <v>6</v>
      </c>
      <c r="G475" s="434">
        <v>3624</v>
      </c>
      <c r="H475" s="434">
        <v>1</v>
      </c>
      <c r="I475" s="434">
        <v>604</v>
      </c>
      <c r="J475" s="434">
        <v>7</v>
      </c>
      <c r="K475" s="434">
        <v>4234</v>
      </c>
      <c r="L475" s="434">
        <v>1.1683222958057395</v>
      </c>
      <c r="M475" s="434">
        <v>604.85714285714289</v>
      </c>
      <c r="N475" s="434">
        <v>4</v>
      </c>
      <c r="O475" s="434">
        <v>2432</v>
      </c>
      <c r="P475" s="456">
        <v>0.67108167770419425</v>
      </c>
      <c r="Q475" s="435">
        <v>608</v>
      </c>
    </row>
    <row r="476" spans="1:17" ht="14.4" customHeight="1" x14ac:dyDescent="0.3">
      <c r="A476" s="430" t="s">
        <v>1666</v>
      </c>
      <c r="B476" s="431" t="s">
        <v>1494</v>
      </c>
      <c r="C476" s="431" t="s">
        <v>1495</v>
      </c>
      <c r="D476" s="431" t="s">
        <v>1588</v>
      </c>
      <c r="E476" s="431" t="s">
        <v>1589</v>
      </c>
      <c r="F476" s="434">
        <v>10</v>
      </c>
      <c r="G476" s="434">
        <v>5060</v>
      </c>
      <c r="H476" s="434">
        <v>1</v>
      </c>
      <c r="I476" s="434">
        <v>506</v>
      </c>
      <c r="J476" s="434">
        <v>2</v>
      </c>
      <c r="K476" s="434">
        <v>1014</v>
      </c>
      <c r="L476" s="434">
        <v>0.20039525691699606</v>
      </c>
      <c r="M476" s="434">
        <v>507</v>
      </c>
      <c r="N476" s="434"/>
      <c r="O476" s="434"/>
      <c r="P476" s="456"/>
      <c r="Q476" s="435"/>
    </row>
    <row r="477" spans="1:17" ht="14.4" customHeight="1" x14ac:dyDescent="0.3">
      <c r="A477" s="430" t="s">
        <v>1666</v>
      </c>
      <c r="B477" s="431" t="s">
        <v>1494</v>
      </c>
      <c r="C477" s="431" t="s">
        <v>1495</v>
      </c>
      <c r="D477" s="431" t="s">
        <v>1596</v>
      </c>
      <c r="E477" s="431" t="s">
        <v>1597</v>
      </c>
      <c r="F477" s="434"/>
      <c r="G477" s="434"/>
      <c r="H477" s="434"/>
      <c r="I477" s="434"/>
      <c r="J477" s="434"/>
      <c r="K477" s="434"/>
      <c r="L477" s="434"/>
      <c r="M477" s="434"/>
      <c r="N477" s="434">
        <v>1</v>
      </c>
      <c r="O477" s="434">
        <v>248</v>
      </c>
      <c r="P477" s="456"/>
      <c r="Q477" s="435">
        <v>248</v>
      </c>
    </row>
    <row r="478" spans="1:17" ht="14.4" customHeight="1" x14ac:dyDescent="0.3">
      <c r="A478" s="430" t="s">
        <v>1666</v>
      </c>
      <c r="B478" s="431" t="s">
        <v>1494</v>
      </c>
      <c r="C478" s="431" t="s">
        <v>1495</v>
      </c>
      <c r="D478" s="431" t="s">
        <v>1602</v>
      </c>
      <c r="E478" s="431" t="s">
        <v>1603</v>
      </c>
      <c r="F478" s="434">
        <v>6</v>
      </c>
      <c r="G478" s="434">
        <v>912</v>
      </c>
      <c r="H478" s="434">
        <v>1</v>
      </c>
      <c r="I478" s="434">
        <v>152</v>
      </c>
      <c r="J478" s="434">
        <v>8</v>
      </c>
      <c r="K478" s="434">
        <v>1216</v>
      </c>
      <c r="L478" s="434">
        <v>1.3333333333333333</v>
      </c>
      <c r="M478" s="434">
        <v>152</v>
      </c>
      <c r="N478" s="434"/>
      <c r="O478" s="434"/>
      <c r="P478" s="456"/>
      <c r="Q478" s="435"/>
    </row>
    <row r="479" spans="1:17" ht="14.4" customHeight="1" x14ac:dyDescent="0.3">
      <c r="A479" s="430" t="s">
        <v>1666</v>
      </c>
      <c r="B479" s="431" t="s">
        <v>1494</v>
      </c>
      <c r="C479" s="431" t="s">
        <v>1495</v>
      </c>
      <c r="D479" s="431" t="s">
        <v>1604</v>
      </c>
      <c r="E479" s="431" t="s">
        <v>1605</v>
      </c>
      <c r="F479" s="434">
        <v>1</v>
      </c>
      <c r="G479" s="434">
        <v>27</v>
      </c>
      <c r="H479" s="434">
        <v>1</v>
      </c>
      <c r="I479" s="434">
        <v>27</v>
      </c>
      <c r="J479" s="434"/>
      <c r="K479" s="434"/>
      <c r="L479" s="434"/>
      <c r="M479" s="434"/>
      <c r="N479" s="434"/>
      <c r="O479" s="434"/>
      <c r="P479" s="456"/>
      <c r="Q479" s="435"/>
    </row>
    <row r="480" spans="1:17" ht="14.4" customHeight="1" x14ac:dyDescent="0.3">
      <c r="A480" s="430" t="s">
        <v>1667</v>
      </c>
      <c r="B480" s="431" t="s">
        <v>1494</v>
      </c>
      <c r="C480" s="431" t="s">
        <v>1495</v>
      </c>
      <c r="D480" s="431" t="s">
        <v>1496</v>
      </c>
      <c r="E480" s="431" t="s">
        <v>1497</v>
      </c>
      <c r="F480" s="434">
        <v>8</v>
      </c>
      <c r="G480" s="434">
        <v>1272</v>
      </c>
      <c r="H480" s="434">
        <v>1</v>
      </c>
      <c r="I480" s="434">
        <v>159</v>
      </c>
      <c r="J480" s="434">
        <v>12</v>
      </c>
      <c r="K480" s="434">
        <v>1913</v>
      </c>
      <c r="L480" s="434">
        <v>1.503930817610063</v>
      </c>
      <c r="M480" s="434">
        <v>159.41666666666666</v>
      </c>
      <c r="N480" s="434">
        <v>14</v>
      </c>
      <c r="O480" s="434">
        <v>2254</v>
      </c>
      <c r="P480" s="456">
        <v>1.7720125786163523</v>
      </c>
      <c r="Q480" s="435">
        <v>161</v>
      </c>
    </row>
    <row r="481" spans="1:17" ht="14.4" customHeight="1" x14ac:dyDescent="0.3">
      <c r="A481" s="430" t="s">
        <v>1667</v>
      </c>
      <c r="B481" s="431" t="s">
        <v>1494</v>
      </c>
      <c r="C481" s="431" t="s">
        <v>1495</v>
      </c>
      <c r="D481" s="431" t="s">
        <v>1510</v>
      </c>
      <c r="E481" s="431" t="s">
        <v>1511</v>
      </c>
      <c r="F481" s="434">
        <v>1</v>
      </c>
      <c r="G481" s="434">
        <v>1165</v>
      </c>
      <c r="H481" s="434">
        <v>1</v>
      </c>
      <c r="I481" s="434">
        <v>1165</v>
      </c>
      <c r="J481" s="434"/>
      <c r="K481" s="434"/>
      <c r="L481" s="434"/>
      <c r="M481" s="434"/>
      <c r="N481" s="434"/>
      <c r="O481" s="434"/>
      <c r="P481" s="456"/>
      <c r="Q481" s="435"/>
    </row>
    <row r="482" spans="1:17" ht="14.4" customHeight="1" x14ac:dyDescent="0.3">
      <c r="A482" s="430" t="s">
        <v>1667</v>
      </c>
      <c r="B482" s="431" t="s">
        <v>1494</v>
      </c>
      <c r="C482" s="431" t="s">
        <v>1495</v>
      </c>
      <c r="D482" s="431" t="s">
        <v>1514</v>
      </c>
      <c r="E482" s="431" t="s">
        <v>1515</v>
      </c>
      <c r="F482" s="434">
        <v>36</v>
      </c>
      <c r="G482" s="434">
        <v>1404</v>
      </c>
      <c r="H482" s="434">
        <v>1</v>
      </c>
      <c r="I482" s="434">
        <v>39</v>
      </c>
      <c r="J482" s="434">
        <v>20</v>
      </c>
      <c r="K482" s="434">
        <v>796</v>
      </c>
      <c r="L482" s="434">
        <v>0.5669515669515669</v>
      </c>
      <c r="M482" s="434">
        <v>39.799999999999997</v>
      </c>
      <c r="N482" s="434">
        <v>12</v>
      </c>
      <c r="O482" s="434">
        <v>480</v>
      </c>
      <c r="P482" s="456">
        <v>0.34188034188034189</v>
      </c>
      <c r="Q482" s="435">
        <v>40</v>
      </c>
    </row>
    <row r="483" spans="1:17" ht="14.4" customHeight="1" x14ac:dyDescent="0.3">
      <c r="A483" s="430" t="s">
        <v>1667</v>
      </c>
      <c r="B483" s="431" t="s">
        <v>1494</v>
      </c>
      <c r="C483" s="431" t="s">
        <v>1495</v>
      </c>
      <c r="D483" s="431" t="s">
        <v>1516</v>
      </c>
      <c r="E483" s="431" t="s">
        <v>1517</v>
      </c>
      <c r="F483" s="434">
        <v>7</v>
      </c>
      <c r="G483" s="434">
        <v>2674</v>
      </c>
      <c r="H483" s="434">
        <v>1</v>
      </c>
      <c r="I483" s="434">
        <v>382</v>
      </c>
      <c r="J483" s="434">
        <v>10</v>
      </c>
      <c r="K483" s="434">
        <v>3828</v>
      </c>
      <c r="L483" s="434">
        <v>1.431563201196709</v>
      </c>
      <c r="M483" s="434">
        <v>382.8</v>
      </c>
      <c r="N483" s="434">
        <v>13</v>
      </c>
      <c r="O483" s="434">
        <v>4979</v>
      </c>
      <c r="P483" s="456">
        <v>1.8620044876589379</v>
      </c>
      <c r="Q483" s="435">
        <v>383</v>
      </c>
    </row>
    <row r="484" spans="1:17" ht="14.4" customHeight="1" x14ac:dyDescent="0.3">
      <c r="A484" s="430" t="s">
        <v>1667</v>
      </c>
      <c r="B484" s="431" t="s">
        <v>1494</v>
      </c>
      <c r="C484" s="431" t="s">
        <v>1495</v>
      </c>
      <c r="D484" s="431" t="s">
        <v>1518</v>
      </c>
      <c r="E484" s="431" t="s">
        <v>1519</v>
      </c>
      <c r="F484" s="434"/>
      <c r="G484" s="434"/>
      <c r="H484" s="434"/>
      <c r="I484" s="434"/>
      <c r="J484" s="434">
        <v>32</v>
      </c>
      <c r="K484" s="434">
        <v>1184</v>
      </c>
      <c r="L484" s="434"/>
      <c r="M484" s="434">
        <v>37</v>
      </c>
      <c r="N484" s="434"/>
      <c r="O484" s="434"/>
      <c r="P484" s="456"/>
      <c r="Q484" s="435"/>
    </row>
    <row r="485" spans="1:17" ht="14.4" customHeight="1" x14ac:dyDescent="0.3">
      <c r="A485" s="430" t="s">
        <v>1667</v>
      </c>
      <c r="B485" s="431" t="s">
        <v>1494</v>
      </c>
      <c r="C485" s="431" t="s">
        <v>1495</v>
      </c>
      <c r="D485" s="431" t="s">
        <v>1522</v>
      </c>
      <c r="E485" s="431" t="s">
        <v>1523</v>
      </c>
      <c r="F485" s="434">
        <v>12</v>
      </c>
      <c r="G485" s="434">
        <v>5328</v>
      </c>
      <c r="H485" s="434">
        <v>1</v>
      </c>
      <c r="I485" s="434">
        <v>444</v>
      </c>
      <c r="J485" s="434">
        <v>9</v>
      </c>
      <c r="K485" s="434">
        <v>4002</v>
      </c>
      <c r="L485" s="434">
        <v>0.75112612612612617</v>
      </c>
      <c r="M485" s="434">
        <v>444.66666666666669</v>
      </c>
      <c r="N485" s="434">
        <v>12</v>
      </c>
      <c r="O485" s="434">
        <v>5340</v>
      </c>
      <c r="P485" s="456">
        <v>1.0022522522522523</v>
      </c>
      <c r="Q485" s="435">
        <v>445</v>
      </c>
    </row>
    <row r="486" spans="1:17" ht="14.4" customHeight="1" x14ac:dyDescent="0.3">
      <c r="A486" s="430" t="s">
        <v>1667</v>
      </c>
      <c r="B486" s="431" t="s">
        <v>1494</v>
      </c>
      <c r="C486" s="431" t="s">
        <v>1495</v>
      </c>
      <c r="D486" s="431" t="s">
        <v>1524</v>
      </c>
      <c r="E486" s="431" t="s">
        <v>1525</v>
      </c>
      <c r="F486" s="434">
        <v>1</v>
      </c>
      <c r="G486" s="434">
        <v>41</v>
      </c>
      <c r="H486" s="434">
        <v>1</v>
      </c>
      <c r="I486" s="434">
        <v>41</v>
      </c>
      <c r="J486" s="434"/>
      <c r="K486" s="434"/>
      <c r="L486" s="434"/>
      <c r="M486" s="434"/>
      <c r="N486" s="434">
        <v>2</v>
      </c>
      <c r="O486" s="434">
        <v>82</v>
      </c>
      <c r="P486" s="456">
        <v>2</v>
      </c>
      <c r="Q486" s="435">
        <v>41</v>
      </c>
    </row>
    <row r="487" spans="1:17" ht="14.4" customHeight="1" x14ac:dyDescent="0.3">
      <c r="A487" s="430" t="s">
        <v>1667</v>
      </c>
      <c r="B487" s="431" t="s">
        <v>1494</v>
      </c>
      <c r="C487" s="431" t="s">
        <v>1495</v>
      </c>
      <c r="D487" s="431" t="s">
        <v>1526</v>
      </c>
      <c r="E487" s="431" t="s">
        <v>1527</v>
      </c>
      <c r="F487" s="434">
        <v>3</v>
      </c>
      <c r="G487" s="434">
        <v>1470</v>
      </c>
      <c r="H487" s="434">
        <v>1</v>
      </c>
      <c r="I487" s="434">
        <v>490</v>
      </c>
      <c r="J487" s="434">
        <v>4</v>
      </c>
      <c r="K487" s="434">
        <v>1964</v>
      </c>
      <c r="L487" s="434">
        <v>1.3360544217687076</v>
      </c>
      <c r="M487" s="434">
        <v>491</v>
      </c>
      <c r="N487" s="434">
        <v>3</v>
      </c>
      <c r="O487" s="434">
        <v>1473</v>
      </c>
      <c r="P487" s="456">
        <v>1.0020408163265306</v>
      </c>
      <c r="Q487" s="435">
        <v>491</v>
      </c>
    </row>
    <row r="488" spans="1:17" ht="14.4" customHeight="1" x14ac:dyDescent="0.3">
      <c r="A488" s="430" t="s">
        <v>1667</v>
      </c>
      <c r="B488" s="431" t="s">
        <v>1494</v>
      </c>
      <c r="C488" s="431" t="s">
        <v>1495</v>
      </c>
      <c r="D488" s="431" t="s">
        <v>1528</v>
      </c>
      <c r="E488" s="431" t="s">
        <v>1529</v>
      </c>
      <c r="F488" s="434">
        <v>7</v>
      </c>
      <c r="G488" s="434">
        <v>217</v>
      </c>
      <c r="H488" s="434">
        <v>1</v>
      </c>
      <c r="I488" s="434">
        <v>31</v>
      </c>
      <c r="J488" s="434"/>
      <c r="K488" s="434"/>
      <c r="L488" s="434"/>
      <c r="M488" s="434"/>
      <c r="N488" s="434">
        <v>1</v>
      </c>
      <c r="O488" s="434">
        <v>31</v>
      </c>
      <c r="P488" s="456">
        <v>0.14285714285714285</v>
      </c>
      <c r="Q488" s="435">
        <v>31</v>
      </c>
    </row>
    <row r="489" spans="1:17" ht="14.4" customHeight="1" x14ac:dyDescent="0.3">
      <c r="A489" s="430" t="s">
        <v>1667</v>
      </c>
      <c r="B489" s="431" t="s">
        <v>1494</v>
      </c>
      <c r="C489" s="431" t="s">
        <v>1495</v>
      </c>
      <c r="D489" s="431" t="s">
        <v>1532</v>
      </c>
      <c r="E489" s="431" t="s">
        <v>1533</v>
      </c>
      <c r="F489" s="434">
        <v>1</v>
      </c>
      <c r="G489" s="434">
        <v>205</v>
      </c>
      <c r="H489" s="434">
        <v>1</v>
      </c>
      <c r="I489" s="434">
        <v>205</v>
      </c>
      <c r="J489" s="434"/>
      <c r="K489" s="434"/>
      <c r="L489" s="434"/>
      <c r="M489" s="434"/>
      <c r="N489" s="434"/>
      <c r="O489" s="434"/>
      <c r="P489" s="456"/>
      <c r="Q489" s="435"/>
    </row>
    <row r="490" spans="1:17" ht="14.4" customHeight="1" x14ac:dyDescent="0.3">
      <c r="A490" s="430" t="s">
        <v>1667</v>
      </c>
      <c r="B490" s="431" t="s">
        <v>1494</v>
      </c>
      <c r="C490" s="431" t="s">
        <v>1495</v>
      </c>
      <c r="D490" s="431" t="s">
        <v>1534</v>
      </c>
      <c r="E490" s="431" t="s">
        <v>1535</v>
      </c>
      <c r="F490" s="434">
        <v>1</v>
      </c>
      <c r="G490" s="434">
        <v>377</v>
      </c>
      <c r="H490" s="434">
        <v>1</v>
      </c>
      <c r="I490" s="434">
        <v>377</v>
      </c>
      <c r="J490" s="434"/>
      <c r="K490" s="434"/>
      <c r="L490" s="434"/>
      <c r="M490" s="434"/>
      <c r="N490" s="434"/>
      <c r="O490" s="434"/>
      <c r="P490" s="456"/>
      <c r="Q490" s="435"/>
    </row>
    <row r="491" spans="1:17" ht="14.4" customHeight="1" x14ac:dyDescent="0.3">
      <c r="A491" s="430" t="s">
        <v>1667</v>
      </c>
      <c r="B491" s="431" t="s">
        <v>1494</v>
      </c>
      <c r="C491" s="431" t="s">
        <v>1495</v>
      </c>
      <c r="D491" s="431" t="s">
        <v>1536</v>
      </c>
      <c r="E491" s="431" t="s">
        <v>1537</v>
      </c>
      <c r="F491" s="434"/>
      <c r="G491" s="434"/>
      <c r="H491" s="434"/>
      <c r="I491" s="434"/>
      <c r="J491" s="434"/>
      <c r="K491" s="434"/>
      <c r="L491" s="434"/>
      <c r="M491" s="434"/>
      <c r="N491" s="434">
        <v>3</v>
      </c>
      <c r="O491" s="434">
        <v>702</v>
      </c>
      <c r="P491" s="456"/>
      <c r="Q491" s="435">
        <v>234</v>
      </c>
    </row>
    <row r="492" spans="1:17" ht="14.4" customHeight="1" x14ac:dyDescent="0.3">
      <c r="A492" s="430" t="s">
        <v>1667</v>
      </c>
      <c r="B492" s="431" t="s">
        <v>1494</v>
      </c>
      <c r="C492" s="431" t="s">
        <v>1495</v>
      </c>
      <c r="D492" s="431" t="s">
        <v>1538</v>
      </c>
      <c r="E492" s="431" t="s">
        <v>1539</v>
      </c>
      <c r="F492" s="434"/>
      <c r="G492" s="434"/>
      <c r="H492" s="434"/>
      <c r="I492" s="434"/>
      <c r="J492" s="434"/>
      <c r="K492" s="434"/>
      <c r="L492" s="434"/>
      <c r="M492" s="434"/>
      <c r="N492" s="434">
        <v>2</v>
      </c>
      <c r="O492" s="434">
        <v>262</v>
      </c>
      <c r="P492" s="456"/>
      <c r="Q492" s="435">
        <v>131</v>
      </c>
    </row>
    <row r="493" spans="1:17" ht="14.4" customHeight="1" x14ac:dyDescent="0.3">
      <c r="A493" s="430" t="s">
        <v>1667</v>
      </c>
      <c r="B493" s="431" t="s">
        <v>1494</v>
      </c>
      <c r="C493" s="431" t="s">
        <v>1495</v>
      </c>
      <c r="D493" s="431" t="s">
        <v>1544</v>
      </c>
      <c r="E493" s="431" t="s">
        <v>1545</v>
      </c>
      <c r="F493" s="434">
        <v>26</v>
      </c>
      <c r="G493" s="434">
        <v>416</v>
      </c>
      <c r="H493" s="434">
        <v>1</v>
      </c>
      <c r="I493" s="434">
        <v>16</v>
      </c>
      <c r="J493" s="434">
        <v>51</v>
      </c>
      <c r="K493" s="434">
        <v>816</v>
      </c>
      <c r="L493" s="434">
        <v>1.9615384615384615</v>
      </c>
      <c r="M493" s="434">
        <v>16</v>
      </c>
      <c r="N493" s="434">
        <v>54</v>
      </c>
      <c r="O493" s="434">
        <v>864</v>
      </c>
      <c r="P493" s="456">
        <v>2.0769230769230771</v>
      </c>
      <c r="Q493" s="435">
        <v>16</v>
      </c>
    </row>
    <row r="494" spans="1:17" ht="14.4" customHeight="1" x14ac:dyDescent="0.3">
      <c r="A494" s="430" t="s">
        <v>1667</v>
      </c>
      <c r="B494" s="431" t="s">
        <v>1494</v>
      </c>
      <c r="C494" s="431" t="s">
        <v>1495</v>
      </c>
      <c r="D494" s="431" t="s">
        <v>1546</v>
      </c>
      <c r="E494" s="431" t="s">
        <v>1547</v>
      </c>
      <c r="F494" s="434"/>
      <c r="G494" s="434"/>
      <c r="H494" s="434"/>
      <c r="I494" s="434"/>
      <c r="J494" s="434">
        <v>1</v>
      </c>
      <c r="K494" s="434">
        <v>133</v>
      </c>
      <c r="L494" s="434"/>
      <c r="M494" s="434">
        <v>133</v>
      </c>
      <c r="N494" s="434"/>
      <c r="O494" s="434"/>
      <c r="P494" s="456"/>
      <c r="Q494" s="435"/>
    </row>
    <row r="495" spans="1:17" ht="14.4" customHeight="1" x14ac:dyDescent="0.3">
      <c r="A495" s="430" t="s">
        <v>1667</v>
      </c>
      <c r="B495" s="431" t="s">
        <v>1494</v>
      </c>
      <c r="C495" s="431" t="s">
        <v>1495</v>
      </c>
      <c r="D495" s="431" t="s">
        <v>1554</v>
      </c>
      <c r="E495" s="431" t="s">
        <v>1555</v>
      </c>
      <c r="F495" s="434">
        <v>39</v>
      </c>
      <c r="G495" s="434">
        <v>4407</v>
      </c>
      <c r="H495" s="434">
        <v>1</v>
      </c>
      <c r="I495" s="434">
        <v>113</v>
      </c>
      <c r="J495" s="434">
        <v>25</v>
      </c>
      <c r="K495" s="434">
        <v>2863</v>
      </c>
      <c r="L495" s="434">
        <v>0.64964828681642839</v>
      </c>
      <c r="M495" s="434">
        <v>114.52</v>
      </c>
      <c r="N495" s="434">
        <v>11</v>
      </c>
      <c r="O495" s="434">
        <v>1276</v>
      </c>
      <c r="P495" s="456">
        <v>0.28953936918538686</v>
      </c>
      <c r="Q495" s="435">
        <v>116</v>
      </c>
    </row>
    <row r="496" spans="1:17" ht="14.4" customHeight="1" x14ac:dyDescent="0.3">
      <c r="A496" s="430" t="s">
        <v>1667</v>
      </c>
      <c r="B496" s="431" t="s">
        <v>1494</v>
      </c>
      <c r="C496" s="431" t="s">
        <v>1495</v>
      </c>
      <c r="D496" s="431" t="s">
        <v>1556</v>
      </c>
      <c r="E496" s="431" t="s">
        <v>1557</v>
      </c>
      <c r="F496" s="434">
        <v>9</v>
      </c>
      <c r="G496" s="434">
        <v>756</v>
      </c>
      <c r="H496" s="434">
        <v>1</v>
      </c>
      <c r="I496" s="434">
        <v>84</v>
      </c>
      <c r="J496" s="434">
        <v>3</v>
      </c>
      <c r="K496" s="434">
        <v>253</v>
      </c>
      <c r="L496" s="434">
        <v>0.33465608465608465</v>
      </c>
      <c r="M496" s="434">
        <v>84.333333333333329</v>
      </c>
      <c r="N496" s="434">
        <v>3</v>
      </c>
      <c r="O496" s="434">
        <v>255</v>
      </c>
      <c r="P496" s="456">
        <v>0.33730158730158732</v>
      </c>
      <c r="Q496" s="435">
        <v>85</v>
      </c>
    </row>
    <row r="497" spans="1:17" ht="14.4" customHeight="1" x14ac:dyDescent="0.3">
      <c r="A497" s="430" t="s">
        <v>1667</v>
      </c>
      <c r="B497" s="431" t="s">
        <v>1494</v>
      </c>
      <c r="C497" s="431" t="s">
        <v>1495</v>
      </c>
      <c r="D497" s="431" t="s">
        <v>1558</v>
      </c>
      <c r="E497" s="431" t="s">
        <v>1559</v>
      </c>
      <c r="F497" s="434">
        <v>5</v>
      </c>
      <c r="G497" s="434">
        <v>480</v>
      </c>
      <c r="H497" s="434">
        <v>1</v>
      </c>
      <c r="I497" s="434">
        <v>96</v>
      </c>
      <c r="J497" s="434">
        <v>1</v>
      </c>
      <c r="K497" s="434">
        <v>97</v>
      </c>
      <c r="L497" s="434">
        <v>0.20208333333333334</v>
      </c>
      <c r="M497" s="434">
        <v>97</v>
      </c>
      <c r="N497" s="434">
        <v>6</v>
      </c>
      <c r="O497" s="434">
        <v>588</v>
      </c>
      <c r="P497" s="456">
        <v>1.2250000000000001</v>
      </c>
      <c r="Q497" s="435">
        <v>98</v>
      </c>
    </row>
    <row r="498" spans="1:17" ht="14.4" customHeight="1" x14ac:dyDescent="0.3">
      <c r="A498" s="430" t="s">
        <v>1667</v>
      </c>
      <c r="B498" s="431" t="s">
        <v>1494</v>
      </c>
      <c r="C498" s="431" t="s">
        <v>1495</v>
      </c>
      <c r="D498" s="431" t="s">
        <v>1560</v>
      </c>
      <c r="E498" s="431" t="s">
        <v>1561</v>
      </c>
      <c r="F498" s="434">
        <v>16</v>
      </c>
      <c r="G498" s="434">
        <v>336</v>
      </c>
      <c r="H498" s="434">
        <v>1</v>
      </c>
      <c r="I498" s="434">
        <v>21</v>
      </c>
      <c r="J498" s="434">
        <v>1</v>
      </c>
      <c r="K498" s="434">
        <v>21</v>
      </c>
      <c r="L498" s="434">
        <v>6.25E-2</v>
      </c>
      <c r="M498" s="434">
        <v>21</v>
      </c>
      <c r="N498" s="434">
        <v>1</v>
      </c>
      <c r="O498" s="434">
        <v>21</v>
      </c>
      <c r="P498" s="456">
        <v>6.25E-2</v>
      </c>
      <c r="Q498" s="435">
        <v>21</v>
      </c>
    </row>
    <row r="499" spans="1:17" ht="14.4" customHeight="1" x14ac:dyDescent="0.3">
      <c r="A499" s="430" t="s">
        <v>1667</v>
      </c>
      <c r="B499" s="431" t="s">
        <v>1494</v>
      </c>
      <c r="C499" s="431" t="s">
        <v>1495</v>
      </c>
      <c r="D499" s="431" t="s">
        <v>1562</v>
      </c>
      <c r="E499" s="431" t="s">
        <v>1563</v>
      </c>
      <c r="F499" s="434">
        <v>21</v>
      </c>
      <c r="G499" s="434">
        <v>10206</v>
      </c>
      <c r="H499" s="434">
        <v>1</v>
      </c>
      <c r="I499" s="434">
        <v>486</v>
      </c>
      <c r="J499" s="434">
        <v>56</v>
      </c>
      <c r="K499" s="434">
        <v>27270</v>
      </c>
      <c r="L499" s="434">
        <v>2.6719576719576721</v>
      </c>
      <c r="M499" s="434">
        <v>486.96428571428572</v>
      </c>
      <c r="N499" s="434">
        <v>91</v>
      </c>
      <c r="O499" s="434">
        <v>44317</v>
      </c>
      <c r="P499" s="456">
        <v>4.342249657064472</v>
      </c>
      <c r="Q499" s="435">
        <v>487</v>
      </c>
    </row>
    <row r="500" spans="1:17" ht="14.4" customHeight="1" x14ac:dyDescent="0.3">
      <c r="A500" s="430" t="s">
        <v>1667</v>
      </c>
      <c r="B500" s="431" t="s">
        <v>1494</v>
      </c>
      <c r="C500" s="431" t="s">
        <v>1495</v>
      </c>
      <c r="D500" s="431" t="s">
        <v>1570</v>
      </c>
      <c r="E500" s="431" t="s">
        <v>1571</v>
      </c>
      <c r="F500" s="434">
        <v>3</v>
      </c>
      <c r="G500" s="434">
        <v>120</v>
      </c>
      <c r="H500" s="434">
        <v>1</v>
      </c>
      <c r="I500" s="434">
        <v>40</v>
      </c>
      <c r="J500" s="434">
        <v>4</v>
      </c>
      <c r="K500" s="434">
        <v>163</v>
      </c>
      <c r="L500" s="434">
        <v>1.3583333333333334</v>
      </c>
      <c r="M500" s="434">
        <v>40.75</v>
      </c>
      <c r="N500" s="434">
        <v>6</v>
      </c>
      <c r="O500" s="434">
        <v>246</v>
      </c>
      <c r="P500" s="456">
        <v>2.0499999999999998</v>
      </c>
      <c r="Q500" s="435">
        <v>41</v>
      </c>
    </row>
    <row r="501" spans="1:17" ht="14.4" customHeight="1" x14ac:dyDescent="0.3">
      <c r="A501" s="430" t="s">
        <v>1667</v>
      </c>
      <c r="B501" s="431" t="s">
        <v>1494</v>
      </c>
      <c r="C501" s="431" t="s">
        <v>1495</v>
      </c>
      <c r="D501" s="431" t="s">
        <v>1582</v>
      </c>
      <c r="E501" s="431" t="s">
        <v>1583</v>
      </c>
      <c r="F501" s="434"/>
      <c r="G501" s="434"/>
      <c r="H501" s="434"/>
      <c r="I501" s="434"/>
      <c r="J501" s="434">
        <v>3</v>
      </c>
      <c r="K501" s="434">
        <v>6177</v>
      </c>
      <c r="L501" s="434"/>
      <c r="M501" s="434">
        <v>2059</v>
      </c>
      <c r="N501" s="434">
        <v>3</v>
      </c>
      <c r="O501" s="434">
        <v>6216</v>
      </c>
      <c r="P501" s="456"/>
      <c r="Q501" s="435">
        <v>2072</v>
      </c>
    </row>
    <row r="502" spans="1:17" ht="14.4" customHeight="1" x14ac:dyDescent="0.3">
      <c r="A502" s="430" t="s">
        <v>1667</v>
      </c>
      <c r="B502" s="431" t="s">
        <v>1494</v>
      </c>
      <c r="C502" s="431" t="s">
        <v>1495</v>
      </c>
      <c r="D502" s="431" t="s">
        <v>1584</v>
      </c>
      <c r="E502" s="431" t="s">
        <v>1585</v>
      </c>
      <c r="F502" s="434"/>
      <c r="G502" s="434"/>
      <c r="H502" s="434"/>
      <c r="I502" s="434"/>
      <c r="J502" s="434">
        <v>2</v>
      </c>
      <c r="K502" s="434">
        <v>1214</v>
      </c>
      <c r="L502" s="434"/>
      <c r="M502" s="434">
        <v>607</v>
      </c>
      <c r="N502" s="434"/>
      <c r="O502" s="434"/>
      <c r="P502" s="456"/>
      <c r="Q502" s="435"/>
    </row>
    <row r="503" spans="1:17" ht="14.4" customHeight="1" x14ac:dyDescent="0.3">
      <c r="A503" s="430" t="s">
        <v>1667</v>
      </c>
      <c r="B503" s="431" t="s">
        <v>1494</v>
      </c>
      <c r="C503" s="431" t="s">
        <v>1495</v>
      </c>
      <c r="D503" s="431" t="s">
        <v>1596</v>
      </c>
      <c r="E503" s="431" t="s">
        <v>1597</v>
      </c>
      <c r="F503" s="434"/>
      <c r="G503" s="434"/>
      <c r="H503" s="434"/>
      <c r="I503" s="434"/>
      <c r="J503" s="434"/>
      <c r="K503" s="434"/>
      <c r="L503" s="434"/>
      <c r="M503" s="434"/>
      <c r="N503" s="434">
        <v>3</v>
      </c>
      <c r="O503" s="434">
        <v>744</v>
      </c>
      <c r="P503" s="456"/>
      <c r="Q503" s="435">
        <v>248</v>
      </c>
    </row>
    <row r="504" spans="1:17" ht="14.4" customHeight="1" x14ac:dyDescent="0.3">
      <c r="A504" s="430" t="s">
        <v>1667</v>
      </c>
      <c r="B504" s="431" t="s">
        <v>1494</v>
      </c>
      <c r="C504" s="431" t="s">
        <v>1495</v>
      </c>
      <c r="D504" s="431" t="s">
        <v>1602</v>
      </c>
      <c r="E504" s="431" t="s">
        <v>1603</v>
      </c>
      <c r="F504" s="434"/>
      <c r="G504" s="434"/>
      <c r="H504" s="434"/>
      <c r="I504" s="434"/>
      <c r="J504" s="434">
        <v>2</v>
      </c>
      <c r="K504" s="434">
        <v>304</v>
      </c>
      <c r="L504" s="434"/>
      <c r="M504" s="434">
        <v>152</v>
      </c>
      <c r="N504" s="434"/>
      <c r="O504" s="434"/>
      <c r="P504" s="456"/>
      <c r="Q504" s="435"/>
    </row>
    <row r="505" spans="1:17" ht="14.4" customHeight="1" x14ac:dyDescent="0.3">
      <c r="A505" s="430" t="s">
        <v>1668</v>
      </c>
      <c r="B505" s="431" t="s">
        <v>1494</v>
      </c>
      <c r="C505" s="431" t="s">
        <v>1495</v>
      </c>
      <c r="D505" s="431" t="s">
        <v>1496</v>
      </c>
      <c r="E505" s="431" t="s">
        <v>1497</v>
      </c>
      <c r="F505" s="434">
        <v>92</v>
      </c>
      <c r="G505" s="434">
        <v>14628</v>
      </c>
      <c r="H505" s="434">
        <v>1</v>
      </c>
      <c r="I505" s="434">
        <v>159</v>
      </c>
      <c r="J505" s="434">
        <v>152</v>
      </c>
      <c r="K505" s="434">
        <v>24286</v>
      </c>
      <c r="L505" s="434">
        <v>1.6602406343997813</v>
      </c>
      <c r="M505" s="434">
        <v>159.77631578947367</v>
      </c>
      <c r="N505" s="434">
        <v>139</v>
      </c>
      <c r="O505" s="434">
        <v>22379</v>
      </c>
      <c r="P505" s="456">
        <v>1.529874213836478</v>
      </c>
      <c r="Q505" s="435">
        <v>161</v>
      </c>
    </row>
    <row r="506" spans="1:17" ht="14.4" customHeight="1" x14ac:dyDescent="0.3">
      <c r="A506" s="430" t="s">
        <v>1668</v>
      </c>
      <c r="B506" s="431" t="s">
        <v>1494</v>
      </c>
      <c r="C506" s="431" t="s">
        <v>1495</v>
      </c>
      <c r="D506" s="431" t="s">
        <v>1510</v>
      </c>
      <c r="E506" s="431" t="s">
        <v>1511</v>
      </c>
      <c r="F506" s="434">
        <v>1</v>
      </c>
      <c r="G506" s="434">
        <v>1165</v>
      </c>
      <c r="H506" s="434">
        <v>1</v>
      </c>
      <c r="I506" s="434">
        <v>1165</v>
      </c>
      <c r="J506" s="434"/>
      <c r="K506" s="434"/>
      <c r="L506" s="434"/>
      <c r="M506" s="434"/>
      <c r="N506" s="434"/>
      <c r="O506" s="434"/>
      <c r="P506" s="456"/>
      <c r="Q506" s="435"/>
    </row>
    <row r="507" spans="1:17" ht="14.4" customHeight="1" x14ac:dyDescent="0.3">
      <c r="A507" s="430" t="s">
        <v>1668</v>
      </c>
      <c r="B507" s="431" t="s">
        <v>1494</v>
      </c>
      <c r="C507" s="431" t="s">
        <v>1495</v>
      </c>
      <c r="D507" s="431" t="s">
        <v>1514</v>
      </c>
      <c r="E507" s="431" t="s">
        <v>1515</v>
      </c>
      <c r="F507" s="434">
        <v>724</v>
      </c>
      <c r="G507" s="434">
        <v>28236</v>
      </c>
      <c r="H507" s="434">
        <v>1</v>
      </c>
      <c r="I507" s="434">
        <v>39</v>
      </c>
      <c r="J507" s="434">
        <v>771</v>
      </c>
      <c r="K507" s="434">
        <v>30643</v>
      </c>
      <c r="L507" s="434">
        <v>1.0852457855220285</v>
      </c>
      <c r="M507" s="434">
        <v>39.744487678339816</v>
      </c>
      <c r="N507" s="434">
        <v>786</v>
      </c>
      <c r="O507" s="434">
        <v>31440</v>
      </c>
      <c r="P507" s="456">
        <v>1.1134721631959201</v>
      </c>
      <c r="Q507" s="435">
        <v>40</v>
      </c>
    </row>
    <row r="508" spans="1:17" ht="14.4" customHeight="1" x14ac:dyDescent="0.3">
      <c r="A508" s="430" t="s">
        <v>1668</v>
      </c>
      <c r="B508" s="431" t="s">
        <v>1494</v>
      </c>
      <c r="C508" s="431" t="s">
        <v>1495</v>
      </c>
      <c r="D508" s="431" t="s">
        <v>1516</v>
      </c>
      <c r="E508" s="431" t="s">
        <v>1517</v>
      </c>
      <c r="F508" s="434">
        <v>82</v>
      </c>
      <c r="G508" s="434">
        <v>31324</v>
      </c>
      <c r="H508" s="434">
        <v>1</v>
      </c>
      <c r="I508" s="434">
        <v>382</v>
      </c>
      <c r="J508" s="434">
        <v>71</v>
      </c>
      <c r="K508" s="434">
        <v>27178</v>
      </c>
      <c r="L508" s="434">
        <v>0.86764142510535058</v>
      </c>
      <c r="M508" s="434">
        <v>382.78873239436621</v>
      </c>
      <c r="N508" s="434">
        <v>84</v>
      </c>
      <c r="O508" s="434">
        <v>32172</v>
      </c>
      <c r="P508" s="456">
        <v>1.0270718937555867</v>
      </c>
      <c r="Q508" s="435">
        <v>383</v>
      </c>
    </row>
    <row r="509" spans="1:17" ht="14.4" customHeight="1" x14ac:dyDescent="0.3">
      <c r="A509" s="430" t="s">
        <v>1668</v>
      </c>
      <c r="B509" s="431" t="s">
        <v>1494</v>
      </c>
      <c r="C509" s="431" t="s">
        <v>1495</v>
      </c>
      <c r="D509" s="431" t="s">
        <v>1518</v>
      </c>
      <c r="E509" s="431" t="s">
        <v>1519</v>
      </c>
      <c r="F509" s="434">
        <v>67</v>
      </c>
      <c r="G509" s="434">
        <v>2479</v>
      </c>
      <c r="H509" s="434">
        <v>1</v>
      </c>
      <c r="I509" s="434">
        <v>37</v>
      </c>
      <c r="J509" s="434">
        <v>24</v>
      </c>
      <c r="K509" s="434">
        <v>888</v>
      </c>
      <c r="L509" s="434">
        <v>0.35820895522388058</v>
      </c>
      <c r="M509" s="434">
        <v>37</v>
      </c>
      <c r="N509" s="434">
        <v>33</v>
      </c>
      <c r="O509" s="434">
        <v>1221</v>
      </c>
      <c r="P509" s="456">
        <v>0.4925373134328358</v>
      </c>
      <c r="Q509" s="435">
        <v>37</v>
      </c>
    </row>
    <row r="510" spans="1:17" ht="14.4" customHeight="1" x14ac:dyDescent="0.3">
      <c r="A510" s="430" t="s">
        <v>1668</v>
      </c>
      <c r="B510" s="431" t="s">
        <v>1494</v>
      </c>
      <c r="C510" s="431" t="s">
        <v>1495</v>
      </c>
      <c r="D510" s="431" t="s">
        <v>1522</v>
      </c>
      <c r="E510" s="431" t="s">
        <v>1523</v>
      </c>
      <c r="F510" s="434">
        <v>78</v>
      </c>
      <c r="G510" s="434">
        <v>34632</v>
      </c>
      <c r="H510" s="434">
        <v>1</v>
      </c>
      <c r="I510" s="434">
        <v>444</v>
      </c>
      <c r="J510" s="434">
        <v>63</v>
      </c>
      <c r="K510" s="434">
        <v>28011</v>
      </c>
      <c r="L510" s="434">
        <v>0.80881843381843377</v>
      </c>
      <c r="M510" s="434">
        <v>444.61904761904759</v>
      </c>
      <c r="N510" s="434">
        <v>156</v>
      </c>
      <c r="O510" s="434">
        <v>69420</v>
      </c>
      <c r="P510" s="456">
        <v>2.0045045045045047</v>
      </c>
      <c r="Q510" s="435">
        <v>445</v>
      </c>
    </row>
    <row r="511" spans="1:17" ht="14.4" customHeight="1" x14ac:dyDescent="0.3">
      <c r="A511" s="430" t="s">
        <v>1668</v>
      </c>
      <c r="B511" s="431" t="s">
        <v>1494</v>
      </c>
      <c r="C511" s="431" t="s">
        <v>1495</v>
      </c>
      <c r="D511" s="431" t="s">
        <v>1524</v>
      </c>
      <c r="E511" s="431" t="s">
        <v>1525</v>
      </c>
      <c r="F511" s="434">
        <v>565</v>
      </c>
      <c r="G511" s="434">
        <v>23165</v>
      </c>
      <c r="H511" s="434">
        <v>1</v>
      </c>
      <c r="I511" s="434">
        <v>41</v>
      </c>
      <c r="J511" s="434">
        <v>558</v>
      </c>
      <c r="K511" s="434">
        <v>22878</v>
      </c>
      <c r="L511" s="434">
        <v>0.98761061946902651</v>
      </c>
      <c r="M511" s="434">
        <v>41</v>
      </c>
      <c r="N511" s="434">
        <v>557</v>
      </c>
      <c r="O511" s="434">
        <v>22837</v>
      </c>
      <c r="P511" s="456">
        <v>0.98584070796460177</v>
      </c>
      <c r="Q511" s="435">
        <v>41</v>
      </c>
    </row>
    <row r="512" spans="1:17" ht="14.4" customHeight="1" x14ac:dyDescent="0.3">
      <c r="A512" s="430" t="s">
        <v>1668</v>
      </c>
      <c r="B512" s="431" t="s">
        <v>1494</v>
      </c>
      <c r="C512" s="431" t="s">
        <v>1495</v>
      </c>
      <c r="D512" s="431" t="s">
        <v>1526</v>
      </c>
      <c r="E512" s="431" t="s">
        <v>1527</v>
      </c>
      <c r="F512" s="434">
        <v>17</v>
      </c>
      <c r="G512" s="434">
        <v>8330</v>
      </c>
      <c r="H512" s="434">
        <v>1</v>
      </c>
      <c r="I512" s="434">
        <v>490</v>
      </c>
      <c r="J512" s="434">
        <v>6</v>
      </c>
      <c r="K512" s="434">
        <v>2945</v>
      </c>
      <c r="L512" s="434">
        <v>0.35354141656662663</v>
      </c>
      <c r="M512" s="434">
        <v>490.83333333333331</v>
      </c>
      <c r="N512" s="434">
        <v>12</v>
      </c>
      <c r="O512" s="434">
        <v>5892</v>
      </c>
      <c r="P512" s="456">
        <v>0.70732292917166861</v>
      </c>
      <c r="Q512" s="435">
        <v>491</v>
      </c>
    </row>
    <row r="513" spans="1:17" ht="14.4" customHeight="1" x14ac:dyDescent="0.3">
      <c r="A513" s="430" t="s">
        <v>1668</v>
      </c>
      <c r="B513" s="431" t="s">
        <v>1494</v>
      </c>
      <c r="C513" s="431" t="s">
        <v>1495</v>
      </c>
      <c r="D513" s="431" t="s">
        <v>1528</v>
      </c>
      <c r="E513" s="431" t="s">
        <v>1529</v>
      </c>
      <c r="F513" s="434">
        <v>27</v>
      </c>
      <c r="G513" s="434">
        <v>837</v>
      </c>
      <c r="H513" s="434">
        <v>1</v>
      </c>
      <c r="I513" s="434">
        <v>31</v>
      </c>
      <c r="J513" s="434">
        <v>29</v>
      </c>
      <c r="K513" s="434">
        <v>899</v>
      </c>
      <c r="L513" s="434">
        <v>1.0740740740740742</v>
      </c>
      <c r="M513" s="434">
        <v>31</v>
      </c>
      <c r="N513" s="434">
        <v>52</v>
      </c>
      <c r="O513" s="434">
        <v>1612</v>
      </c>
      <c r="P513" s="456">
        <v>1.9259259259259258</v>
      </c>
      <c r="Q513" s="435">
        <v>31</v>
      </c>
    </row>
    <row r="514" spans="1:17" ht="14.4" customHeight="1" x14ac:dyDescent="0.3">
      <c r="A514" s="430" t="s">
        <v>1668</v>
      </c>
      <c r="B514" s="431" t="s">
        <v>1494</v>
      </c>
      <c r="C514" s="431" t="s">
        <v>1495</v>
      </c>
      <c r="D514" s="431" t="s">
        <v>1532</v>
      </c>
      <c r="E514" s="431" t="s">
        <v>1533</v>
      </c>
      <c r="F514" s="434">
        <v>2</v>
      </c>
      <c r="G514" s="434">
        <v>410</v>
      </c>
      <c r="H514" s="434">
        <v>1</v>
      </c>
      <c r="I514" s="434">
        <v>205</v>
      </c>
      <c r="J514" s="434">
        <v>3</v>
      </c>
      <c r="K514" s="434">
        <v>618</v>
      </c>
      <c r="L514" s="434">
        <v>1.5073170731707317</v>
      </c>
      <c r="M514" s="434">
        <v>206</v>
      </c>
      <c r="N514" s="434"/>
      <c r="O514" s="434"/>
      <c r="P514" s="456"/>
      <c r="Q514" s="435"/>
    </row>
    <row r="515" spans="1:17" ht="14.4" customHeight="1" x14ac:dyDescent="0.3">
      <c r="A515" s="430" t="s">
        <v>1668</v>
      </c>
      <c r="B515" s="431" t="s">
        <v>1494</v>
      </c>
      <c r="C515" s="431" t="s">
        <v>1495</v>
      </c>
      <c r="D515" s="431" t="s">
        <v>1534</v>
      </c>
      <c r="E515" s="431" t="s">
        <v>1535</v>
      </c>
      <c r="F515" s="434">
        <v>2</v>
      </c>
      <c r="G515" s="434">
        <v>754</v>
      </c>
      <c r="H515" s="434">
        <v>1</v>
      </c>
      <c r="I515" s="434">
        <v>377</v>
      </c>
      <c r="J515" s="434">
        <v>3</v>
      </c>
      <c r="K515" s="434">
        <v>1137</v>
      </c>
      <c r="L515" s="434">
        <v>1.5079575596816976</v>
      </c>
      <c r="M515" s="434">
        <v>379</v>
      </c>
      <c r="N515" s="434"/>
      <c r="O515" s="434"/>
      <c r="P515" s="456"/>
      <c r="Q515" s="435"/>
    </row>
    <row r="516" spans="1:17" ht="14.4" customHeight="1" x14ac:dyDescent="0.3">
      <c r="A516" s="430" t="s">
        <v>1668</v>
      </c>
      <c r="B516" s="431" t="s">
        <v>1494</v>
      </c>
      <c r="C516" s="431" t="s">
        <v>1495</v>
      </c>
      <c r="D516" s="431" t="s">
        <v>1536</v>
      </c>
      <c r="E516" s="431" t="s">
        <v>1537</v>
      </c>
      <c r="F516" s="434">
        <v>7</v>
      </c>
      <c r="G516" s="434">
        <v>1617</v>
      </c>
      <c r="H516" s="434">
        <v>1</v>
      </c>
      <c r="I516" s="434">
        <v>231</v>
      </c>
      <c r="J516" s="434"/>
      <c r="K516" s="434"/>
      <c r="L516" s="434"/>
      <c r="M516" s="434"/>
      <c r="N516" s="434">
        <v>3</v>
      </c>
      <c r="O516" s="434">
        <v>702</v>
      </c>
      <c r="P516" s="456">
        <v>0.43413729128014844</v>
      </c>
      <c r="Q516" s="435">
        <v>234</v>
      </c>
    </row>
    <row r="517" spans="1:17" ht="14.4" customHeight="1" x14ac:dyDescent="0.3">
      <c r="A517" s="430" t="s">
        <v>1668</v>
      </c>
      <c r="B517" s="431" t="s">
        <v>1494</v>
      </c>
      <c r="C517" s="431" t="s">
        <v>1495</v>
      </c>
      <c r="D517" s="431" t="s">
        <v>1538</v>
      </c>
      <c r="E517" s="431" t="s">
        <v>1539</v>
      </c>
      <c r="F517" s="434">
        <v>457</v>
      </c>
      <c r="G517" s="434">
        <v>58953</v>
      </c>
      <c r="H517" s="434">
        <v>1</v>
      </c>
      <c r="I517" s="434">
        <v>129</v>
      </c>
      <c r="J517" s="434">
        <v>393</v>
      </c>
      <c r="K517" s="434">
        <v>51001</v>
      </c>
      <c r="L517" s="434">
        <v>0.86511288653673268</v>
      </c>
      <c r="M517" s="434">
        <v>129.77353689567431</v>
      </c>
      <c r="N517" s="434">
        <v>524</v>
      </c>
      <c r="O517" s="434">
        <v>68644</v>
      </c>
      <c r="P517" s="456">
        <v>1.1643851882007701</v>
      </c>
      <c r="Q517" s="435">
        <v>131</v>
      </c>
    </row>
    <row r="518" spans="1:17" ht="14.4" customHeight="1" x14ac:dyDescent="0.3">
      <c r="A518" s="430" t="s">
        <v>1668</v>
      </c>
      <c r="B518" s="431" t="s">
        <v>1494</v>
      </c>
      <c r="C518" s="431" t="s">
        <v>1495</v>
      </c>
      <c r="D518" s="431" t="s">
        <v>1540</v>
      </c>
      <c r="E518" s="431" t="s">
        <v>1541</v>
      </c>
      <c r="F518" s="434"/>
      <c r="G518" s="434"/>
      <c r="H518" s="434"/>
      <c r="I518" s="434"/>
      <c r="J518" s="434"/>
      <c r="K518" s="434"/>
      <c r="L518" s="434"/>
      <c r="M518" s="434"/>
      <c r="N518" s="434">
        <v>5</v>
      </c>
      <c r="O518" s="434">
        <v>995</v>
      </c>
      <c r="P518" s="456"/>
      <c r="Q518" s="435">
        <v>199</v>
      </c>
    </row>
    <row r="519" spans="1:17" ht="14.4" customHeight="1" x14ac:dyDescent="0.3">
      <c r="A519" s="430" t="s">
        <v>1668</v>
      </c>
      <c r="B519" s="431" t="s">
        <v>1494</v>
      </c>
      <c r="C519" s="431" t="s">
        <v>1495</v>
      </c>
      <c r="D519" s="431" t="s">
        <v>1542</v>
      </c>
      <c r="E519" s="431" t="s">
        <v>1543</v>
      </c>
      <c r="F519" s="434">
        <v>3</v>
      </c>
      <c r="G519" s="434">
        <v>3669</v>
      </c>
      <c r="H519" s="434">
        <v>1</v>
      </c>
      <c r="I519" s="434">
        <v>1223</v>
      </c>
      <c r="J519" s="434"/>
      <c r="K519" s="434"/>
      <c r="L519" s="434"/>
      <c r="M519" s="434"/>
      <c r="N519" s="434"/>
      <c r="O519" s="434"/>
      <c r="P519" s="456"/>
      <c r="Q519" s="435"/>
    </row>
    <row r="520" spans="1:17" ht="14.4" customHeight="1" x14ac:dyDescent="0.3">
      <c r="A520" s="430" t="s">
        <v>1668</v>
      </c>
      <c r="B520" s="431" t="s">
        <v>1494</v>
      </c>
      <c r="C520" s="431" t="s">
        <v>1495</v>
      </c>
      <c r="D520" s="431" t="s">
        <v>1544</v>
      </c>
      <c r="E520" s="431" t="s">
        <v>1545</v>
      </c>
      <c r="F520" s="434">
        <v>1304</v>
      </c>
      <c r="G520" s="434">
        <v>20864</v>
      </c>
      <c r="H520" s="434">
        <v>1</v>
      </c>
      <c r="I520" s="434">
        <v>16</v>
      </c>
      <c r="J520" s="434">
        <v>1196</v>
      </c>
      <c r="K520" s="434">
        <v>19136</v>
      </c>
      <c r="L520" s="434">
        <v>0.91717791411042948</v>
      </c>
      <c r="M520" s="434">
        <v>16</v>
      </c>
      <c r="N520" s="434">
        <v>1484</v>
      </c>
      <c r="O520" s="434">
        <v>23744</v>
      </c>
      <c r="P520" s="456">
        <v>1.138036809815951</v>
      </c>
      <c r="Q520" s="435">
        <v>16</v>
      </c>
    </row>
    <row r="521" spans="1:17" ht="14.4" customHeight="1" x14ac:dyDescent="0.3">
      <c r="A521" s="430" t="s">
        <v>1668</v>
      </c>
      <c r="B521" s="431" t="s">
        <v>1494</v>
      </c>
      <c r="C521" s="431" t="s">
        <v>1495</v>
      </c>
      <c r="D521" s="431" t="s">
        <v>1546</v>
      </c>
      <c r="E521" s="431" t="s">
        <v>1547</v>
      </c>
      <c r="F521" s="434">
        <v>1</v>
      </c>
      <c r="G521" s="434">
        <v>133</v>
      </c>
      <c r="H521" s="434">
        <v>1</v>
      </c>
      <c r="I521" s="434">
        <v>133</v>
      </c>
      <c r="J521" s="434">
        <v>2</v>
      </c>
      <c r="K521" s="434">
        <v>270</v>
      </c>
      <c r="L521" s="434">
        <v>2.030075187969925</v>
      </c>
      <c r="M521" s="434">
        <v>135</v>
      </c>
      <c r="N521" s="434">
        <v>9</v>
      </c>
      <c r="O521" s="434">
        <v>1224</v>
      </c>
      <c r="P521" s="456">
        <v>9.2030075187969924</v>
      </c>
      <c r="Q521" s="435">
        <v>136</v>
      </c>
    </row>
    <row r="522" spans="1:17" ht="14.4" customHeight="1" x14ac:dyDescent="0.3">
      <c r="A522" s="430" t="s">
        <v>1668</v>
      </c>
      <c r="B522" s="431" t="s">
        <v>1494</v>
      </c>
      <c r="C522" s="431" t="s">
        <v>1495</v>
      </c>
      <c r="D522" s="431" t="s">
        <v>1548</v>
      </c>
      <c r="E522" s="431" t="s">
        <v>1549</v>
      </c>
      <c r="F522" s="434">
        <v>4</v>
      </c>
      <c r="G522" s="434">
        <v>408</v>
      </c>
      <c r="H522" s="434">
        <v>1</v>
      </c>
      <c r="I522" s="434">
        <v>102</v>
      </c>
      <c r="J522" s="434">
        <v>3</v>
      </c>
      <c r="K522" s="434">
        <v>309</v>
      </c>
      <c r="L522" s="434">
        <v>0.75735294117647056</v>
      </c>
      <c r="M522" s="434">
        <v>103</v>
      </c>
      <c r="N522" s="434">
        <v>9</v>
      </c>
      <c r="O522" s="434">
        <v>927</v>
      </c>
      <c r="P522" s="456">
        <v>2.2720588235294117</v>
      </c>
      <c r="Q522" s="435">
        <v>103</v>
      </c>
    </row>
    <row r="523" spans="1:17" ht="14.4" customHeight="1" x14ac:dyDescent="0.3">
      <c r="A523" s="430" t="s">
        <v>1668</v>
      </c>
      <c r="B523" s="431" t="s">
        <v>1494</v>
      </c>
      <c r="C523" s="431" t="s">
        <v>1495</v>
      </c>
      <c r="D523" s="431" t="s">
        <v>1554</v>
      </c>
      <c r="E523" s="431" t="s">
        <v>1555</v>
      </c>
      <c r="F523" s="434">
        <v>522</v>
      </c>
      <c r="G523" s="434">
        <v>58986</v>
      </c>
      <c r="H523" s="434">
        <v>1</v>
      </c>
      <c r="I523" s="434">
        <v>113</v>
      </c>
      <c r="J523" s="434">
        <v>448</v>
      </c>
      <c r="K523" s="434">
        <v>51248</v>
      </c>
      <c r="L523" s="434">
        <v>0.86881632929847763</v>
      </c>
      <c r="M523" s="434">
        <v>114.39285714285714</v>
      </c>
      <c r="N523" s="434">
        <v>532</v>
      </c>
      <c r="O523" s="434">
        <v>61712</v>
      </c>
      <c r="P523" s="456">
        <v>1.0462143559488692</v>
      </c>
      <c r="Q523" s="435">
        <v>116</v>
      </c>
    </row>
    <row r="524" spans="1:17" ht="14.4" customHeight="1" x14ac:dyDescent="0.3">
      <c r="A524" s="430" t="s">
        <v>1668</v>
      </c>
      <c r="B524" s="431" t="s">
        <v>1494</v>
      </c>
      <c r="C524" s="431" t="s">
        <v>1495</v>
      </c>
      <c r="D524" s="431" t="s">
        <v>1556</v>
      </c>
      <c r="E524" s="431" t="s">
        <v>1557</v>
      </c>
      <c r="F524" s="434">
        <v>26</v>
      </c>
      <c r="G524" s="434">
        <v>2184</v>
      </c>
      <c r="H524" s="434">
        <v>1</v>
      </c>
      <c r="I524" s="434">
        <v>84</v>
      </c>
      <c r="J524" s="434">
        <v>35</v>
      </c>
      <c r="K524" s="434">
        <v>2963</v>
      </c>
      <c r="L524" s="434">
        <v>1.3566849816849818</v>
      </c>
      <c r="M524" s="434">
        <v>84.657142857142858</v>
      </c>
      <c r="N524" s="434">
        <v>49</v>
      </c>
      <c r="O524" s="434">
        <v>4165</v>
      </c>
      <c r="P524" s="456">
        <v>1.9070512820512822</v>
      </c>
      <c r="Q524" s="435">
        <v>85</v>
      </c>
    </row>
    <row r="525" spans="1:17" ht="14.4" customHeight="1" x14ac:dyDescent="0.3">
      <c r="A525" s="430" t="s">
        <v>1668</v>
      </c>
      <c r="B525" s="431" t="s">
        <v>1494</v>
      </c>
      <c r="C525" s="431" t="s">
        <v>1495</v>
      </c>
      <c r="D525" s="431" t="s">
        <v>1558</v>
      </c>
      <c r="E525" s="431" t="s">
        <v>1559</v>
      </c>
      <c r="F525" s="434">
        <v>17</v>
      </c>
      <c r="G525" s="434">
        <v>1632</v>
      </c>
      <c r="H525" s="434">
        <v>1</v>
      </c>
      <c r="I525" s="434">
        <v>96</v>
      </c>
      <c r="J525" s="434">
        <v>6</v>
      </c>
      <c r="K525" s="434">
        <v>582</v>
      </c>
      <c r="L525" s="434">
        <v>0.35661764705882354</v>
      </c>
      <c r="M525" s="434">
        <v>97</v>
      </c>
      <c r="N525" s="434">
        <v>8</v>
      </c>
      <c r="O525" s="434">
        <v>784</v>
      </c>
      <c r="P525" s="456">
        <v>0.48039215686274511</v>
      </c>
      <c r="Q525" s="435">
        <v>98</v>
      </c>
    </row>
    <row r="526" spans="1:17" ht="14.4" customHeight="1" x14ac:dyDescent="0.3">
      <c r="A526" s="430" t="s">
        <v>1668</v>
      </c>
      <c r="B526" s="431" t="s">
        <v>1494</v>
      </c>
      <c r="C526" s="431" t="s">
        <v>1495</v>
      </c>
      <c r="D526" s="431" t="s">
        <v>1560</v>
      </c>
      <c r="E526" s="431" t="s">
        <v>1561</v>
      </c>
      <c r="F526" s="434">
        <v>47</v>
      </c>
      <c r="G526" s="434">
        <v>987</v>
      </c>
      <c r="H526" s="434">
        <v>1</v>
      </c>
      <c r="I526" s="434">
        <v>21</v>
      </c>
      <c r="J526" s="434">
        <v>82</v>
      </c>
      <c r="K526" s="434">
        <v>1722</v>
      </c>
      <c r="L526" s="434">
        <v>1.7446808510638299</v>
      </c>
      <c r="M526" s="434">
        <v>21</v>
      </c>
      <c r="N526" s="434">
        <v>72</v>
      </c>
      <c r="O526" s="434">
        <v>1512</v>
      </c>
      <c r="P526" s="456">
        <v>1.5319148936170213</v>
      </c>
      <c r="Q526" s="435">
        <v>21</v>
      </c>
    </row>
    <row r="527" spans="1:17" ht="14.4" customHeight="1" x14ac:dyDescent="0.3">
      <c r="A527" s="430" t="s">
        <v>1668</v>
      </c>
      <c r="B527" s="431" t="s">
        <v>1494</v>
      </c>
      <c r="C527" s="431" t="s">
        <v>1495</v>
      </c>
      <c r="D527" s="431" t="s">
        <v>1562</v>
      </c>
      <c r="E527" s="431" t="s">
        <v>1563</v>
      </c>
      <c r="F527" s="434">
        <v>1284</v>
      </c>
      <c r="G527" s="434">
        <v>624024</v>
      </c>
      <c r="H527" s="434">
        <v>1</v>
      </c>
      <c r="I527" s="434">
        <v>486</v>
      </c>
      <c r="J527" s="434">
        <v>1140</v>
      </c>
      <c r="K527" s="434">
        <v>554888</v>
      </c>
      <c r="L527" s="434">
        <v>0.88920938938245964</v>
      </c>
      <c r="M527" s="434">
        <v>486.74385964912278</v>
      </c>
      <c r="N527" s="434">
        <v>1689</v>
      </c>
      <c r="O527" s="434">
        <v>822543</v>
      </c>
      <c r="P527" s="456">
        <v>1.3181271874158687</v>
      </c>
      <c r="Q527" s="435">
        <v>487</v>
      </c>
    </row>
    <row r="528" spans="1:17" ht="14.4" customHeight="1" x14ac:dyDescent="0.3">
      <c r="A528" s="430" t="s">
        <v>1668</v>
      </c>
      <c r="B528" s="431" t="s">
        <v>1494</v>
      </c>
      <c r="C528" s="431" t="s">
        <v>1495</v>
      </c>
      <c r="D528" s="431" t="s">
        <v>1570</v>
      </c>
      <c r="E528" s="431" t="s">
        <v>1571</v>
      </c>
      <c r="F528" s="434">
        <v>86</v>
      </c>
      <c r="G528" s="434">
        <v>3440</v>
      </c>
      <c r="H528" s="434">
        <v>1</v>
      </c>
      <c r="I528" s="434">
        <v>40</v>
      </c>
      <c r="J528" s="434">
        <v>92</v>
      </c>
      <c r="K528" s="434">
        <v>3744</v>
      </c>
      <c r="L528" s="434">
        <v>1.0883720930232559</v>
      </c>
      <c r="M528" s="434">
        <v>40.695652173913047</v>
      </c>
      <c r="N528" s="434">
        <v>107</v>
      </c>
      <c r="O528" s="434">
        <v>4387</v>
      </c>
      <c r="P528" s="456">
        <v>1.2752906976744185</v>
      </c>
      <c r="Q528" s="435">
        <v>41</v>
      </c>
    </row>
    <row r="529" spans="1:17" ht="14.4" customHeight="1" x14ac:dyDescent="0.3">
      <c r="A529" s="430" t="s">
        <v>1668</v>
      </c>
      <c r="B529" s="431" t="s">
        <v>1494</v>
      </c>
      <c r="C529" s="431" t="s">
        <v>1495</v>
      </c>
      <c r="D529" s="431" t="s">
        <v>1578</v>
      </c>
      <c r="E529" s="431" t="s">
        <v>1579</v>
      </c>
      <c r="F529" s="434">
        <v>9</v>
      </c>
      <c r="G529" s="434">
        <v>1935</v>
      </c>
      <c r="H529" s="434">
        <v>1</v>
      </c>
      <c r="I529" s="434">
        <v>215</v>
      </c>
      <c r="J529" s="434">
        <v>1</v>
      </c>
      <c r="K529" s="434">
        <v>218</v>
      </c>
      <c r="L529" s="434">
        <v>0.11266149870801033</v>
      </c>
      <c r="M529" s="434">
        <v>218</v>
      </c>
      <c r="N529" s="434">
        <v>5</v>
      </c>
      <c r="O529" s="434">
        <v>1095</v>
      </c>
      <c r="P529" s="456">
        <v>0.56589147286821706</v>
      </c>
      <c r="Q529" s="435">
        <v>219</v>
      </c>
    </row>
    <row r="530" spans="1:17" ht="14.4" customHeight="1" x14ac:dyDescent="0.3">
      <c r="A530" s="430" t="s">
        <v>1668</v>
      </c>
      <c r="B530" s="431" t="s">
        <v>1494</v>
      </c>
      <c r="C530" s="431" t="s">
        <v>1495</v>
      </c>
      <c r="D530" s="431" t="s">
        <v>1580</v>
      </c>
      <c r="E530" s="431" t="s">
        <v>1581</v>
      </c>
      <c r="F530" s="434">
        <v>57</v>
      </c>
      <c r="G530" s="434">
        <v>43377</v>
      </c>
      <c r="H530" s="434">
        <v>1</v>
      </c>
      <c r="I530" s="434">
        <v>761</v>
      </c>
      <c r="J530" s="434">
        <v>56</v>
      </c>
      <c r="K530" s="434">
        <v>42662</v>
      </c>
      <c r="L530" s="434">
        <v>0.98351661018512115</v>
      </c>
      <c r="M530" s="434">
        <v>761.82142857142856</v>
      </c>
      <c r="N530" s="434">
        <v>101</v>
      </c>
      <c r="O530" s="434">
        <v>76962</v>
      </c>
      <c r="P530" s="456">
        <v>1.7742582474583304</v>
      </c>
      <c r="Q530" s="435">
        <v>762</v>
      </c>
    </row>
    <row r="531" spans="1:17" ht="14.4" customHeight="1" x14ac:dyDescent="0.3">
      <c r="A531" s="430" t="s">
        <v>1668</v>
      </c>
      <c r="B531" s="431" t="s">
        <v>1494</v>
      </c>
      <c r="C531" s="431" t="s">
        <v>1495</v>
      </c>
      <c r="D531" s="431" t="s">
        <v>1582</v>
      </c>
      <c r="E531" s="431" t="s">
        <v>1583</v>
      </c>
      <c r="F531" s="434">
        <v>30</v>
      </c>
      <c r="G531" s="434">
        <v>60870</v>
      </c>
      <c r="H531" s="434">
        <v>1</v>
      </c>
      <c r="I531" s="434">
        <v>2029</v>
      </c>
      <c r="J531" s="434">
        <v>6</v>
      </c>
      <c r="K531" s="434">
        <v>12324</v>
      </c>
      <c r="L531" s="434">
        <v>0.20246426811237062</v>
      </c>
      <c r="M531" s="434">
        <v>2054</v>
      </c>
      <c r="N531" s="434">
        <v>17</v>
      </c>
      <c r="O531" s="434">
        <v>35224</v>
      </c>
      <c r="P531" s="456">
        <v>0.57867586660095283</v>
      </c>
      <c r="Q531" s="435">
        <v>2072</v>
      </c>
    </row>
    <row r="532" spans="1:17" ht="14.4" customHeight="1" x14ac:dyDescent="0.3">
      <c r="A532" s="430" t="s">
        <v>1668</v>
      </c>
      <c r="B532" s="431" t="s">
        <v>1494</v>
      </c>
      <c r="C532" s="431" t="s">
        <v>1495</v>
      </c>
      <c r="D532" s="431" t="s">
        <v>1586</v>
      </c>
      <c r="E532" s="431" t="s">
        <v>1587</v>
      </c>
      <c r="F532" s="434">
        <v>1</v>
      </c>
      <c r="G532" s="434">
        <v>961</v>
      </c>
      <c r="H532" s="434">
        <v>1</v>
      </c>
      <c r="I532" s="434">
        <v>961</v>
      </c>
      <c r="J532" s="434"/>
      <c r="K532" s="434"/>
      <c r="L532" s="434"/>
      <c r="M532" s="434"/>
      <c r="N532" s="434"/>
      <c r="O532" s="434"/>
      <c r="P532" s="456"/>
      <c r="Q532" s="435"/>
    </row>
    <row r="533" spans="1:17" ht="14.4" customHeight="1" x14ac:dyDescent="0.3">
      <c r="A533" s="430" t="s">
        <v>1668</v>
      </c>
      <c r="B533" s="431" t="s">
        <v>1494</v>
      </c>
      <c r="C533" s="431" t="s">
        <v>1495</v>
      </c>
      <c r="D533" s="431" t="s">
        <v>1588</v>
      </c>
      <c r="E533" s="431" t="s">
        <v>1589</v>
      </c>
      <c r="F533" s="434">
        <v>2</v>
      </c>
      <c r="G533" s="434">
        <v>1012</v>
      </c>
      <c r="H533" s="434">
        <v>1</v>
      </c>
      <c r="I533" s="434">
        <v>506</v>
      </c>
      <c r="J533" s="434">
        <v>3</v>
      </c>
      <c r="K533" s="434">
        <v>1524</v>
      </c>
      <c r="L533" s="434">
        <v>1.5059288537549407</v>
      </c>
      <c r="M533" s="434">
        <v>508</v>
      </c>
      <c r="N533" s="434">
        <v>1</v>
      </c>
      <c r="O533" s="434">
        <v>509</v>
      </c>
      <c r="P533" s="456">
        <v>0.50296442687747034</v>
      </c>
      <c r="Q533" s="435">
        <v>509</v>
      </c>
    </row>
    <row r="534" spans="1:17" ht="14.4" customHeight="1" x14ac:dyDescent="0.3">
      <c r="A534" s="430" t="s">
        <v>1668</v>
      </c>
      <c r="B534" s="431" t="s">
        <v>1494</v>
      </c>
      <c r="C534" s="431" t="s">
        <v>1495</v>
      </c>
      <c r="D534" s="431" t="s">
        <v>1592</v>
      </c>
      <c r="E534" s="431" t="s">
        <v>1593</v>
      </c>
      <c r="F534" s="434"/>
      <c r="G534" s="434"/>
      <c r="H534" s="434"/>
      <c r="I534" s="434"/>
      <c r="J534" s="434"/>
      <c r="K534" s="434"/>
      <c r="L534" s="434"/>
      <c r="M534" s="434"/>
      <c r="N534" s="434">
        <v>4</v>
      </c>
      <c r="O534" s="434">
        <v>1960</v>
      </c>
      <c r="P534" s="456"/>
      <c r="Q534" s="435">
        <v>490</v>
      </c>
    </row>
    <row r="535" spans="1:17" ht="14.4" customHeight="1" x14ac:dyDescent="0.3">
      <c r="A535" s="430" t="s">
        <v>1668</v>
      </c>
      <c r="B535" s="431" t="s">
        <v>1494</v>
      </c>
      <c r="C535" s="431" t="s">
        <v>1495</v>
      </c>
      <c r="D535" s="431" t="s">
        <v>1596</v>
      </c>
      <c r="E535" s="431" t="s">
        <v>1597</v>
      </c>
      <c r="F535" s="434">
        <v>7</v>
      </c>
      <c r="G535" s="434">
        <v>1715</v>
      </c>
      <c r="H535" s="434">
        <v>1</v>
      </c>
      <c r="I535" s="434">
        <v>245</v>
      </c>
      <c r="J535" s="434"/>
      <c r="K535" s="434"/>
      <c r="L535" s="434"/>
      <c r="M535" s="434"/>
      <c r="N535" s="434">
        <v>3</v>
      </c>
      <c r="O535" s="434">
        <v>744</v>
      </c>
      <c r="P535" s="456">
        <v>0.43381924198250726</v>
      </c>
      <c r="Q535" s="435">
        <v>248</v>
      </c>
    </row>
    <row r="536" spans="1:17" ht="14.4" customHeight="1" x14ac:dyDescent="0.3">
      <c r="A536" s="430" t="s">
        <v>1668</v>
      </c>
      <c r="B536" s="431" t="s">
        <v>1494</v>
      </c>
      <c r="C536" s="431" t="s">
        <v>1495</v>
      </c>
      <c r="D536" s="431" t="s">
        <v>1606</v>
      </c>
      <c r="E536" s="431" t="s">
        <v>1607</v>
      </c>
      <c r="F536" s="434">
        <v>256</v>
      </c>
      <c r="G536" s="434">
        <v>10240</v>
      </c>
      <c r="H536" s="434">
        <v>1</v>
      </c>
      <c r="I536" s="434">
        <v>40</v>
      </c>
      <c r="J536" s="434">
        <v>231</v>
      </c>
      <c r="K536" s="434">
        <v>9427</v>
      </c>
      <c r="L536" s="434">
        <v>0.92060546875000004</v>
      </c>
      <c r="M536" s="434">
        <v>40.80952380952381</v>
      </c>
      <c r="N536" s="434">
        <v>328</v>
      </c>
      <c r="O536" s="434">
        <v>13448</v>
      </c>
      <c r="P536" s="456">
        <v>1.31328125</v>
      </c>
      <c r="Q536" s="435">
        <v>41</v>
      </c>
    </row>
    <row r="537" spans="1:17" ht="14.4" customHeight="1" x14ac:dyDescent="0.3">
      <c r="A537" s="430" t="s">
        <v>1668</v>
      </c>
      <c r="B537" s="431" t="s">
        <v>1494</v>
      </c>
      <c r="C537" s="431" t="s">
        <v>1495</v>
      </c>
      <c r="D537" s="431" t="s">
        <v>1614</v>
      </c>
      <c r="E537" s="431" t="s">
        <v>1615</v>
      </c>
      <c r="F537" s="434"/>
      <c r="G537" s="434"/>
      <c r="H537" s="434"/>
      <c r="I537" s="434"/>
      <c r="J537" s="434"/>
      <c r="K537" s="434"/>
      <c r="L537" s="434"/>
      <c r="M537" s="434"/>
      <c r="N537" s="434">
        <v>2</v>
      </c>
      <c r="O537" s="434">
        <v>538</v>
      </c>
      <c r="P537" s="456"/>
      <c r="Q537" s="435">
        <v>269</v>
      </c>
    </row>
    <row r="538" spans="1:17" ht="14.4" customHeight="1" x14ac:dyDescent="0.3">
      <c r="A538" s="430" t="s">
        <v>1668</v>
      </c>
      <c r="B538" s="431" t="s">
        <v>1494</v>
      </c>
      <c r="C538" s="431" t="s">
        <v>1495</v>
      </c>
      <c r="D538" s="431" t="s">
        <v>1616</v>
      </c>
      <c r="E538" s="431" t="s">
        <v>1617</v>
      </c>
      <c r="F538" s="434">
        <v>1</v>
      </c>
      <c r="G538" s="434">
        <v>297</v>
      </c>
      <c r="H538" s="434">
        <v>1</v>
      </c>
      <c r="I538" s="434">
        <v>297</v>
      </c>
      <c r="J538" s="434"/>
      <c r="K538" s="434"/>
      <c r="L538" s="434"/>
      <c r="M538" s="434"/>
      <c r="N538" s="434"/>
      <c r="O538" s="434"/>
      <c r="P538" s="456"/>
      <c r="Q538" s="435"/>
    </row>
    <row r="539" spans="1:17" ht="14.4" customHeight="1" x14ac:dyDescent="0.3">
      <c r="A539" s="430" t="s">
        <v>1668</v>
      </c>
      <c r="B539" s="431" t="s">
        <v>1494</v>
      </c>
      <c r="C539" s="431" t="s">
        <v>1495</v>
      </c>
      <c r="D539" s="431" t="s">
        <v>1669</v>
      </c>
      <c r="E539" s="431" t="s">
        <v>1670</v>
      </c>
      <c r="F539" s="434">
        <v>1</v>
      </c>
      <c r="G539" s="434">
        <v>261</v>
      </c>
      <c r="H539" s="434">
        <v>1</v>
      </c>
      <c r="I539" s="434">
        <v>261</v>
      </c>
      <c r="J539" s="434"/>
      <c r="K539" s="434"/>
      <c r="L539" s="434"/>
      <c r="M539" s="434"/>
      <c r="N539" s="434"/>
      <c r="O539" s="434"/>
      <c r="P539" s="456"/>
      <c r="Q539" s="435"/>
    </row>
    <row r="540" spans="1:17" ht="14.4" customHeight="1" x14ac:dyDescent="0.3">
      <c r="A540" s="430" t="s">
        <v>1671</v>
      </c>
      <c r="B540" s="431" t="s">
        <v>1494</v>
      </c>
      <c r="C540" s="431" t="s">
        <v>1495</v>
      </c>
      <c r="D540" s="431" t="s">
        <v>1496</v>
      </c>
      <c r="E540" s="431" t="s">
        <v>1497</v>
      </c>
      <c r="F540" s="434">
        <v>201</v>
      </c>
      <c r="G540" s="434">
        <v>31959</v>
      </c>
      <c r="H540" s="434">
        <v>1</v>
      </c>
      <c r="I540" s="434">
        <v>159</v>
      </c>
      <c r="J540" s="434">
        <v>176</v>
      </c>
      <c r="K540" s="434">
        <v>28118</v>
      </c>
      <c r="L540" s="434">
        <v>0.87981476266466407</v>
      </c>
      <c r="M540" s="434">
        <v>159.76136363636363</v>
      </c>
      <c r="N540" s="434">
        <v>280</v>
      </c>
      <c r="O540" s="434">
        <v>45080</v>
      </c>
      <c r="P540" s="456">
        <v>1.4105572765105292</v>
      </c>
      <c r="Q540" s="435">
        <v>161</v>
      </c>
    </row>
    <row r="541" spans="1:17" ht="14.4" customHeight="1" x14ac:dyDescent="0.3">
      <c r="A541" s="430" t="s">
        <v>1671</v>
      </c>
      <c r="B541" s="431" t="s">
        <v>1494</v>
      </c>
      <c r="C541" s="431" t="s">
        <v>1495</v>
      </c>
      <c r="D541" s="431" t="s">
        <v>1510</v>
      </c>
      <c r="E541" s="431" t="s">
        <v>1511</v>
      </c>
      <c r="F541" s="434">
        <v>1</v>
      </c>
      <c r="G541" s="434">
        <v>1165</v>
      </c>
      <c r="H541" s="434">
        <v>1</v>
      </c>
      <c r="I541" s="434">
        <v>1165</v>
      </c>
      <c r="J541" s="434">
        <v>1</v>
      </c>
      <c r="K541" s="434">
        <v>1165</v>
      </c>
      <c r="L541" s="434">
        <v>1</v>
      </c>
      <c r="M541" s="434">
        <v>1165</v>
      </c>
      <c r="N541" s="434"/>
      <c r="O541" s="434"/>
      <c r="P541" s="456"/>
      <c r="Q541" s="435"/>
    </row>
    <row r="542" spans="1:17" ht="14.4" customHeight="1" x14ac:dyDescent="0.3">
      <c r="A542" s="430" t="s">
        <v>1671</v>
      </c>
      <c r="B542" s="431" t="s">
        <v>1494</v>
      </c>
      <c r="C542" s="431" t="s">
        <v>1495</v>
      </c>
      <c r="D542" s="431" t="s">
        <v>1514</v>
      </c>
      <c r="E542" s="431" t="s">
        <v>1515</v>
      </c>
      <c r="F542" s="434">
        <v>157</v>
      </c>
      <c r="G542" s="434">
        <v>6123</v>
      </c>
      <c r="H542" s="434">
        <v>1</v>
      </c>
      <c r="I542" s="434">
        <v>39</v>
      </c>
      <c r="J542" s="434">
        <v>160</v>
      </c>
      <c r="K542" s="434">
        <v>6358</v>
      </c>
      <c r="L542" s="434">
        <v>1.0383798791442103</v>
      </c>
      <c r="M542" s="434">
        <v>39.737499999999997</v>
      </c>
      <c r="N542" s="434">
        <v>171</v>
      </c>
      <c r="O542" s="434">
        <v>6840</v>
      </c>
      <c r="P542" s="456">
        <v>1.1170994610485057</v>
      </c>
      <c r="Q542" s="435">
        <v>40</v>
      </c>
    </row>
    <row r="543" spans="1:17" ht="14.4" customHeight="1" x14ac:dyDescent="0.3">
      <c r="A543" s="430" t="s">
        <v>1671</v>
      </c>
      <c r="B543" s="431" t="s">
        <v>1494</v>
      </c>
      <c r="C543" s="431" t="s">
        <v>1495</v>
      </c>
      <c r="D543" s="431" t="s">
        <v>1516</v>
      </c>
      <c r="E543" s="431" t="s">
        <v>1517</v>
      </c>
      <c r="F543" s="434">
        <v>4</v>
      </c>
      <c r="G543" s="434">
        <v>1528</v>
      </c>
      <c r="H543" s="434">
        <v>1</v>
      </c>
      <c r="I543" s="434">
        <v>382</v>
      </c>
      <c r="J543" s="434">
        <v>25</v>
      </c>
      <c r="K543" s="434">
        <v>9564</v>
      </c>
      <c r="L543" s="434">
        <v>6.2591623036649215</v>
      </c>
      <c r="M543" s="434">
        <v>382.56</v>
      </c>
      <c r="N543" s="434">
        <v>15</v>
      </c>
      <c r="O543" s="434">
        <v>5745</v>
      </c>
      <c r="P543" s="456">
        <v>3.7598167539267018</v>
      </c>
      <c r="Q543" s="435">
        <v>383</v>
      </c>
    </row>
    <row r="544" spans="1:17" ht="14.4" customHeight="1" x14ac:dyDescent="0.3">
      <c r="A544" s="430" t="s">
        <v>1671</v>
      </c>
      <c r="B544" s="431" t="s">
        <v>1494</v>
      </c>
      <c r="C544" s="431" t="s">
        <v>1495</v>
      </c>
      <c r="D544" s="431" t="s">
        <v>1518</v>
      </c>
      <c r="E544" s="431" t="s">
        <v>1519</v>
      </c>
      <c r="F544" s="434"/>
      <c r="G544" s="434"/>
      <c r="H544" s="434"/>
      <c r="I544" s="434"/>
      <c r="J544" s="434"/>
      <c r="K544" s="434"/>
      <c r="L544" s="434"/>
      <c r="M544" s="434"/>
      <c r="N544" s="434">
        <v>18</v>
      </c>
      <c r="O544" s="434">
        <v>666</v>
      </c>
      <c r="P544" s="456"/>
      <c r="Q544" s="435">
        <v>37</v>
      </c>
    </row>
    <row r="545" spans="1:17" ht="14.4" customHeight="1" x14ac:dyDescent="0.3">
      <c r="A545" s="430" t="s">
        <v>1671</v>
      </c>
      <c r="B545" s="431" t="s">
        <v>1494</v>
      </c>
      <c r="C545" s="431" t="s">
        <v>1495</v>
      </c>
      <c r="D545" s="431" t="s">
        <v>1522</v>
      </c>
      <c r="E545" s="431" t="s">
        <v>1523</v>
      </c>
      <c r="F545" s="434">
        <v>13</v>
      </c>
      <c r="G545" s="434">
        <v>5772</v>
      </c>
      <c r="H545" s="434">
        <v>1</v>
      </c>
      <c r="I545" s="434">
        <v>444</v>
      </c>
      <c r="J545" s="434">
        <v>26</v>
      </c>
      <c r="K545" s="434">
        <v>11564</v>
      </c>
      <c r="L545" s="434">
        <v>2.0034650034650037</v>
      </c>
      <c r="M545" s="434">
        <v>444.76923076923077</v>
      </c>
      <c r="N545" s="434">
        <v>4</v>
      </c>
      <c r="O545" s="434">
        <v>1780</v>
      </c>
      <c r="P545" s="456">
        <v>0.30838530838530837</v>
      </c>
      <c r="Q545" s="435">
        <v>445</v>
      </c>
    </row>
    <row r="546" spans="1:17" ht="14.4" customHeight="1" x14ac:dyDescent="0.3">
      <c r="A546" s="430" t="s">
        <v>1671</v>
      </c>
      <c r="B546" s="431" t="s">
        <v>1494</v>
      </c>
      <c r="C546" s="431" t="s">
        <v>1495</v>
      </c>
      <c r="D546" s="431" t="s">
        <v>1526</v>
      </c>
      <c r="E546" s="431" t="s">
        <v>1527</v>
      </c>
      <c r="F546" s="434">
        <v>2</v>
      </c>
      <c r="G546" s="434">
        <v>980</v>
      </c>
      <c r="H546" s="434">
        <v>1</v>
      </c>
      <c r="I546" s="434">
        <v>490</v>
      </c>
      <c r="J546" s="434">
        <v>4</v>
      </c>
      <c r="K546" s="434">
        <v>1964</v>
      </c>
      <c r="L546" s="434">
        <v>2.0040816326530613</v>
      </c>
      <c r="M546" s="434">
        <v>491</v>
      </c>
      <c r="N546" s="434">
        <v>27</v>
      </c>
      <c r="O546" s="434">
        <v>13257</v>
      </c>
      <c r="P546" s="456">
        <v>13.527551020408163</v>
      </c>
      <c r="Q546" s="435">
        <v>491</v>
      </c>
    </row>
    <row r="547" spans="1:17" ht="14.4" customHeight="1" x14ac:dyDescent="0.3">
      <c r="A547" s="430" t="s">
        <v>1671</v>
      </c>
      <c r="B547" s="431" t="s">
        <v>1494</v>
      </c>
      <c r="C547" s="431" t="s">
        <v>1495</v>
      </c>
      <c r="D547" s="431" t="s">
        <v>1528</v>
      </c>
      <c r="E547" s="431" t="s">
        <v>1529</v>
      </c>
      <c r="F547" s="434">
        <v>8</v>
      </c>
      <c r="G547" s="434">
        <v>248</v>
      </c>
      <c r="H547" s="434">
        <v>1</v>
      </c>
      <c r="I547" s="434">
        <v>31</v>
      </c>
      <c r="J547" s="434">
        <v>16</v>
      </c>
      <c r="K547" s="434">
        <v>496</v>
      </c>
      <c r="L547" s="434">
        <v>2</v>
      </c>
      <c r="M547" s="434">
        <v>31</v>
      </c>
      <c r="N547" s="434">
        <v>16</v>
      </c>
      <c r="O547" s="434">
        <v>496</v>
      </c>
      <c r="P547" s="456">
        <v>2</v>
      </c>
      <c r="Q547" s="435">
        <v>31</v>
      </c>
    </row>
    <row r="548" spans="1:17" ht="14.4" customHeight="1" x14ac:dyDescent="0.3">
      <c r="A548" s="430" t="s">
        <v>1671</v>
      </c>
      <c r="B548" s="431" t="s">
        <v>1494</v>
      </c>
      <c r="C548" s="431" t="s">
        <v>1495</v>
      </c>
      <c r="D548" s="431" t="s">
        <v>1532</v>
      </c>
      <c r="E548" s="431" t="s">
        <v>1533</v>
      </c>
      <c r="F548" s="434">
        <v>5</v>
      </c>
      <c r="G548" s="434">
        <v>1025</v>
      </c>
      <c r="H548" s="434">
        <v>1</v>
      </c>
      <c r="I548" s="434">
        <v>205</v>
      </c>
      <c r="J548" s="434">
        <v>2</v>
      </c>
      <c r="K548" s="434">
        <v>411</v>
      </c>
      <c r="L548" s="434">
        <v>0.40097560975609758</v>
      </c>
      <c r="M548" s="434">
        <v>205.5</v>
      </c>
      <c r="N548" s="434">
        <v>2</v>
      </c>
      <c r="O548" s="434">
        <v>414</v>
      </c>
      <c r="P548" s="456">
        <v>0.40390243902439027</v>
      </c>
      <c r="Q548" s="435">
        <v>207</v>
      </c>
    </row>
    <row r="549" spans="1:17" ht="14.4" customHeight="1" x14ac:dyDescent="0.3">
      <c r="A549" s="430" t="s">
        <v>1671</v>
      </c>
      <c r="B549" s="431" t="s">
        <v>1494</v>
      </c>
      <c r="C549" s="431" t="s">
        <v>1495</v>
      </c>
      <c r="D549" s="431" t="s">
        <v>1534</v>
      </c>
      <c r="E549" s="431" t="s">
        <v>1535</v>
      </c>
      <c r="F549" s="434">
        <v>4</v>
      </c>
      <c r="G549" s="434">
        <v>1508</v>
      </c>
      <c r="H549" s="434">
        <v>1</v>
      </c>
      <c r="I549" s="434">
        <v>377</v>
      </c>
      <c r="J549" s="434">
        <v>3</v>
      </c>
      <c r="K549" s="434">
        <v>1135</v>
      </c>
      <c r="L549" s="434">
        <v>0.75265251989389925</v>
      </c>
      <c r="M549" s="434">
        <v>378.33333333333331</v>
      </c>
      <c r="N549" s="434">
        <v>2</v>
      </c>
      <c r="O549" s="434">
        <v>760</v>
      </c>
      <c r="P549" s="456">
        <v>0.50397877984084882</v>
      </c>
      <c r="Q549" s="435">
        <v>380</v>
      </c>
    </row>
    <row r="550" spans="1:17" ht="14.4" customHeight="1" x14ac:dyDescent="0.3">
      <c r="A550" s="430" t="s">
        <v>1671</v>
      </c>
      <c r="B550" s="431" t="s">
        <v>1494</v>
      </c>
      <c r="C550" s="431" t="s">
        <v>1495</v>
      </c>
      <c r="D550" s="431" t="s">
        <v>1544</v>
      </c>
      <c r="E550" s="431" t="s">
        <v>1545</v>
      </c>
      <c r="F550" s="434">
        <v>68</v>
      </c>
      <c r="G550" s="434">
        <v>1088</v>
      </c>
      <c r="H550" s="434">
        <v>1</v>
      </c>
      <c r="I550" s="434">
        <v>16</v>
      </c>
      <c r="J550" s="434">
        <v>80</v>
      </c>
      <c r="K550" s="434">
        <v>1280</v>
      </c>
      <c r="L550" s="434">
        <v>1.1764705882352942</v>
      </c>
      <c r="M550" s="434">
        <v>16</v>
      </c>
      <c r="N550" s="434">
        <v>60</v>
      </c>
      <c r="O550" s="434">
        <v>960</v>
      </c>
      <c r="P550" s="456">
        <v>0.88235294117647056</v>
      </c>
      <c r="Q550" s="435">
        <v>16</v>
      </c>
    </row>
    <row r="551" spans="1:17" ht="14.4" customHeight="1" x14ac:dyDescent="0.3">
      <c r="A551" s="430" t="s">
        <v>1671</v>
      </c>
      <c r="B551" s="431" t="s">
        <v>1494</v>
      </c>
      <c r="C551" s="431" t="s">
        <v>1495</v>
      </c>
      <c r="D551" s="431" t="s">
        <v>1546</v>
      </c>
      <c r="E551" s="431" t="s">
        <v>1547</v>
      </c>
      <c r="F551" s="434">
        <v>3</v>
      </c>
      <c r="G551" s="434">
        <v>399</v>
      </c>
      <c r="H551" s="434">
        <v>1</v>
      </c>
      <c r="I551" s="434">
        <v>133</v>
      </c>
      <c r="J551" s="434">
        <v>1</v>
      </c>
      <c r="K551" s="434">
        <v>133</v>
      </c>
      <c r="L551" s="434">
        <v>0.33333333333333331</v>
      </c>
      <c r="M551" s="434">
        <v>133</v>
      </c>
      <c r="N551" s="434">
        <v>4</v>
      </c>
      <c r="O551" s="434">
        <v>544</v>
      </c>
      <c r="P551" s="456">
        <v>1.3634085213032581</v>
      </c>
      <c r="Q551" s="435">
        <v>136</v>
      </c>
    </row>
    <row r="552" spans="1:17" ht="14.4" customHeight="1" x14ac:dyDescent="0.3">
      <c r="A552" s="430" t="s">
        <v>1671</v>
      </c>
      <c r="B552" s="431" t="s">
        <v>1494</v>
      </c>
      <c r="C552" s="431" t="s">
        <v>1495</v>
      </c>
      <c r="D552" s="431" t="s">
        <v>1548</v>
      </c>
      <c r="E552" s="431" t="s">
        <v>1549</v>
      </c>
      <c r="F552" s="434">
        <v>8</v>
      </c>
      <c r="G552" s="434">
        <v>816</v>
      </c>
      <c r="H552" s="434">
        <v>1</v>
      </c>
      <c r="I552" s="434">
        <v>102</v>
      </c>
      <c r="J552" s="434">
        <v>20</v>
      </c>
      <c r="K552" s="434">
        <v>2051</v>
      </c>
      <c r="L552" s="434">
        <v>2.5134803921568629</v>
      </c>
      <c r="M552" s="434">
        <v>102.55</v>
      </c>
      <c r="N552" s="434">
        <v>11</v>
      </c>
      <c r="O552" s="434">
        <v>1133</v>
      </c>
      <c r="P552" s="456">
        <v>1.3884803921568627</v>
      </c>
      <c r="Q552" s="435">
        <v>103</v>
      </c>
    </row>
    <row r="553" spans="1:17" ht="14.4" customHeight="1" x14ac:dyDescent="0.3">
      <c r="A553" s="430" t="s">
        <v>1671</v>
      </c>
      <c r="B553" s="431" t="s">
        <v>1494</v>
      </c>
      <c r="C553" s="431" t="s">
        <v>1495</v>
      </c>
      <c r="D553" s="431" t="s">
        <v>1554</v>
      </c>
      <c r="E553" s="431" t="s">
        <v>1555</v>
      </c>
      <c r="F553" s="434">
        <v>320</v>
      </c>
      <c r="G553" s="434">
        <v>36160</v>
      </c>
      <c r="H553" s="434">
        <v>1</v>
      </c>
      <c r="I553" s="434">
        <v>113</v>
      </c>
      <c r="J553" s="434">
        <v>373</v>
      </c>
      <c r="K553" s="434">
        <v>42719</v>
      </c>
      <c r="L553" s="434">
        <v>1.1813882743362831</v>
      </c>
      <c r="M553" s="434">
        <v>114.52815013404826</v>
      </c>
      <c r="N553" s="434">
        <v>424</v>
      </c>
      <c r="O553" s="434">
        <v>49184</v>
      </c>
      <c r="P553" s="456">
        <v>1.3601769911504424</v>
      </c>
      <c r="Q553" s="435">
        <v>116</v>
      </c>
    </row>
    <row r="554" spans="1:17" ht="14.4" customHeight="1" x14ac:dyDescent="0.3">
      <c r="A554" s="430" t="s">
        <v>1671</v>
      </c>
      <c r="B554" s="431" t="s">
        <v>1494</v>
      </c>
      <c r="C554" s="431" t="s">
        <v>1495</v>
      </c>
      <c r="D554" s="431" t="s">
        <v>1556</v>
      </c>
      <c r="E554" s="431" t="s">
        <v>1557</v>
      </c>
      <c r="F554" s="434">
        <v>75</v>
      </c>
      <c r="G554" s="434">
        <v>6300</v>
      </c>
      <c r="H554" s="434">
        <v>1</v>
      </c>
      <c r="I554" s="434">
        <v>84</v>
      </c>
      <c r="J554" s="434">
        <v>63</v>
      </c>
      <c r="K554" s="434">
        <v>5343</v>
      </c>
      <c r="L554" s="434">
        <v>0.84809523809523812</v>
      </c>
      <c r="M554" s="434">
        <v>84.80952380952381</v>
      </c>
      <c r="N554" s="434">
        <v>104</v>
      </c>
      <c r="O554" s="434">
        <v>8840</v>
      </c>
      <c r="P554" s="456">
        <v>1.4031746031746031</v>
      </c>
      <c r="Q554" s="435">
        <v>85</v>
      </c>
    </row>
    <row r="555" spans="1:17" ht="14.4" customHeight="1" x14ac:dyDescent="0.3">
      <c r="A555" s="430" t="s">
        <v>1671</v>
      </c>
      <c r="B555" s="431" t="s">
        <v>1494</v>
      </c>
      <c r="C555" s="431" t="s">
        <v>1495</v>
      </c>
      <c r="D555" s="431" t="s">
        <v>1558</v>
      </c>
      <c r="E555" s="431" t="s">
        <v>1559</v>
      </c>
      <c r="F555" s="434">
        <v>3</v>
      </c>
      <c r="G555" s="434">
        <v>288</v>
      </c>
      <c r="H555" s="434">
        <v>1</v>
      </c>
      <c r="I555" s="434">
        <v>96</v>
      </c>
      <c r="J555" s="434">
        <v>2</v>
      </c>
      <c r="K555" s="434">
        <v>193</v>
      </c>
      <c r="L555" s="434">
        <v>0.67013888888888884</v>
      </c>
      <c r="M555" s="434">
        <v>96.5</v>
      </c>
      <c r="N555" s="434">
        <v>6</v>
      </c>
      <c r="O555" s="434">
        <v>588</v>
      </c>
      <c r="P555" s="456">
        <v>2.0416666666666665</v>
      </c>
      <c r="Q555" s="435">
        <v>98</v>
      </c>
    </row>
    <row r="556" spans="1:17" ht="14.4" customHeight="1" x14ac:dyDescent="0.3">
      <c r="A556" s="430" t="s">
        <v>1671</v>
      </c>
      <c r="B556" s="431" t="s">
        <v>1494</v>
      </c>
      <c r="C556" s="431" t="s">
        <v>1495</v>
      </c>
      <c r="D556" s="431" t="s">
        <v>1560</v>
      </c>
      <c r="E556" s="431" t="s">
        <v>1561</v>
      </c>
      <c r="F556" s="434">
        <v>13</v>
      </c>
      <c r="G556" s="434">
        <v>273</v>
      </c>
      <c r="H556" s="434">
        <v>1</v>
      </c>
      <c r="I556" s="434">
        <v>21</v>
      </c>
      <c r="J556" s="434">
        <v>27</v>
      </c>
      <c r="K556" s="434">
        <v>567</v>
      </c>
      <c r="L556" s="434">
        <v>2.0769230769230771</v>
      </c>
      <c r="M556" s="434">
        <v>21</v>
      </c>
      <c r="N556" s="434">
        <v>40</v>
      </c>
      <c r="O556" s="434">
        <v>840</v>
      </c>
      <c r="P556" s="456">
        <v>3.0769230769230771</v>
      </c>
      <c r="Q556" s="435">
        <v>21</v>
      </c>
    </row>
    <row r="557" spans="1:17" ht="14.4" customHeight="1" x14ac:dyDescent="0.3">
      <c r="A557" s="430" t="s">
        <v>1671</v>
      </c>
      <c r="B557" s="431" t="s">
        <v>1494</v>
      </c>
      <c r="C557" s="431" t="s">
        <v>1495</v>
      </c>
      <c r="D557" s="431" t="s">
        <v>1562</v>
      </c>
      <c r="E557" s="431" t="s">
        <v>1563</v>
      </c>
      <c r="F557" s="434">
        <v>134</v>
      </c>
      <c r="G557" s="434">
        <v>65124</v>
      </c>
      <c r="H557" s="434">
        <v>1</v>
      </c>
      <c r="I557" s="434">
        <v>486</v>
      </c>
      <c r="J557" s="434">
        <v>120</v>
      </c>
      <c r="K557" s="434">
        <v>58415</v>
      </c>
      <c r="L557" s="434">
        <v>0.89698114366439408</v>
      </c>
      <c r="M557" s="434">
        <v>486.79166666666669</v>
      </c>
      <c r="N557" s="434">
        <v>87</v>
      </c>
      <c r="O557" s="434">
        <v>42369</v>
      </c>
      <c r="P557" s="456">
        <v>0.65058964437073885</v>
      </c>
      <c r="Q557" s="435">
        <v>487</v>
      </c>
    </row>
    <row r="558" spans="1:17" ht="14.4" customHeight="1" x14ac:dyDescent="0.3">
      <c r="A558" s="430" t="s">
        <v>1671</v>
      </c>
      <c r="B558" s="431" t="s">
        <v>1494</v>
      </c>
      <c r="C558" s="431" t="s">
        <v>1495</v>
      </c>
      <c r="D558" s="431" t="s">
        <v>1570</v>
      </c>
      <c r="E558" s="431" t="s">
        <v>1571</v>
      </c>
      <c r="F558" s="434">
        <v>44</v>
      </c>
      <c r="G558" s="434">
        <v>1760</v>
      </c>
      <c r="H558" s="434">
        <v>1</v>
      </c>
      <c r="I558" s="434">
        <v>40</v>
      </c>
      <c r="J558" s="434">
        <v>56</v>
      </c>
      <c r="K558" s="434">
        <v>2280</v>
      </c>
      <c r="L558" s="434">
        <v>1.2954545454545454</v>
      </c>
      <c r="M558" s="434">
        <v>40.714285714285715</v>
      </c>
      <c r="N558" s="434">
        <v>67</v>
      </c>
      <c r="O558" s="434">
        <v>2747</v>
      </c>
      <c r="P558" s="456">
        <v>1.5607954545454545</v>
      </c>
      <c r="Q558" s="435">
        <v>41</v>
      </c>
    </row>
    <row r="559" spans="1:17" ht="14.4" customHeight="1" x14ac:dyDescent="0.3">
      <c r="A559" s="430" t="s">
        <v>1671</v>
      </c>
      <c r="B559" s="431" t="s">
        <v>1494</v>
      </c>
      <c r="C559" s="431" t="s">
        <v>1495</v>
      </c>
      <c r="D559" s="431" t="s">
        <v>1580</v>
      </c>
      <c r="E559" s="431" t="s">
        <v>1581</v>
      </c>
      <c r="F559" s="434">
        <v>1</v>
      </c>
      <c r="G559" s="434">
        <v>761</v>
      </c>
      <c r="H559" s="434">
        <v>1</v>
      </c>
      <c r="I559" s="434">
        <v>761</v>
      </c>
      <c r="J559" s="434">
        <v>1</v>
      </c>
      <c r="K559" s="434">
        <v>762</v>
      </c>
      <c r="L559" s="434">
        <v>1.0013140604467805</v>
      </c>
      <c r="M559" s="434">
        <v>762</v>
      </c>
      <c r="N559" s="434"/>
      <c r="O559" s="434"/>
      <c r="P559" s="456"/>
      <c r="Q559" s="435"/>
    </row>
    <row r="560" spans="1:17" ht="14.4" customHeight="1" x14ac:dyDescent="0.3">
      <c r="A560" s="430" t="s">
        <v>1671</v>
      </c>
      <c r="B560" s="431" t="s">
        <v>1494</v>
      </c>
      <c r="C560" s="431" t="s">
        <v>1495</v>
      </c>
      <c r="D560" s="431" t="s">
        <v>1584</v>
      </c>
      <c r="E560" s="431" t="s">
        <v>1585</v>
      </c>
      <c r="F560" s="434">
        <v>6</v>
      </c>
      <c r="G560" s="434">
        <v>3624</v>
      </c>
      <c r="H560" s="434">
        <v>1</v>
      </c>
      <c r="I560" s="434">
        <v>604</v>
      </c>
      <c r="J560" s="434">
        <v>9</v>
      </c>
      <c r="K560" s="434">
        <v>5460</v>
      </c>
      <c r="L560" s="434">
        <v>1.5066225165562914</v>
      </c>
      <c r="M560" s="434">
        <v>606.66666666666663</v>
      </c>
      <c r="N560" s="434">
        <v>22</v>
      </c>
      <c r="O560" s="434">
        <v>13376</v>
      </c>
      <c r="P560" s="456">
        <v>3.6909492273730686</v>
      </c>
      <c r="Q560" s="435">
        <v>608</v>
      </c>
    </row>
    <row r="561" spans="1:17" ht="14.4" customHeight="1" x14ac:dyDescent="0.3">
      <c r="A561" s="430" t="s">
        <v>1671</v>
      </c>
      <c r="B561" s="431" t="s">
        <v>1494</v>
      </c>
      <c r="C561" s="431" t="s">
        <v>1495</v>
      </c>
      <c r="D561" s="431" t="s">
        <v>1588</v>
      </c>
      <c r="E561" s="431" t="s">
        <v>1589</v>
      </c>
      <c r="F561" s="434">
        <v>2</v>
      </c>
      <c r="G561" s="434">
        <v>1012</v>
      </c>
      <c r="H561" s="434">
        <v>1</v>
      </c>
      <c r="I561" s="434">
        <v>506</v>
      </c>
      <c r="J561" s="434">
        <v>15</v>
      </c>
      <c r="K561" s="434">
        <v>7604</v>
      </c>
      <c r="L561" s="434">
        <v>7.5138339920948614</v>
      </c>
      <c r="M561" s="434">
        <v>506.93333333333334</v>
      </c>
      <c r="N561" s="434"/>
      <c r="O561" s="434"/>
      <c r="P561" s="456"/>
      <c r="Q561" s="435"/>
    </row>
    <row r="562" spans="1:17" ht="14.4" customHeight="1" x14ac:dyDescent="0.3">
      <c r="A562" s="430" t="s">
        <v>1671</v>
      </c>
      <c r="B562" s="431" t="s">
        <v>1494</v>
      </c>
      <c r="C562" s="431" t="s">
        <v>1495</v>
      </c>
      <c r="D562" s="431" t="s">
        <v>1602</v>
      </c>
      <c r="E562" s="431" t="s">
        <v>1603</v>
      </c>
      <c r="F562" s="434"/>
      <c r="G562" s="434"/>
      <c r="H562" s="434"/>
      <c r="I562" s="434"/>
      <c r="J562" s="434">
        <v>2</v>
      </c>
      <c r="K562" s="434">
        <v>304</v>
      </c>
      <c r="L562" s="434"/>
      <c r="M562" s="434">
        <v>152</v>
      </c>
      <c r="N562" s="434"/>
      <c r="O562" s="434"/>
      <c r="P562" s="456"/>
      <c r="Q562" s="435"/>
    </row>
    <row r="563" spans="1:17" ht="14.4" customHeight="1" x14ac:dyDescent="0.3">
      <c r="A563" s="430" t="s">
        <v>1672</v>
      </c>
      <c r="B563" s="431" t="s">
        <v>1494</v>
      </c>
      <c r="C563" s="431" t="s">
        <v>1495</v>
      </c>
      <c r="D563" s="431" t="s">
        <v>1496</v>
      </c>
      <c r="E563" s="431" t="s">
        <v>1497</v>
      </c>
      <c r="F563" s="434">
        <v>1</v>
      </c>
      <c r="G563" s="434">
        <v>159</v>
      </c>
      <c r="H563" s="434">
        <v>1</v>
      </c>
      <c r="I563" s="434">
        <v>159</v>
      </c>
      <c r="J563" s="434"/>
      <c r="K563" s="434"/>
      <c r="L563" s="434"/>
      <c r="M563" s="434"/>
      <c r="N563" s="434"/>
      <c r="O563" s="434"/>
      <c r="P563" s="456"/>
      <c r="Q563" s="435"/>
    </row>
    <row r="564" spans="1:17" ht="14.4" customHeight="1" x14ac:dyDescent="0.3">
      <c r="A564" s="430" t="s">
        <v>1672</v>
      </c>
      <c r="B564" s="431" t="s">
        <v>1494</v>
      </c>
      <c r="C564" s="431" t="s">
        <v>1495</v>
      </c>
      <c r="D564" s="431" t="s">
        <v>1514</v>
      </c>
      <c r="E564" s="431" t="s">
        <v>1515</v>
      </c>
      <c r="F564" s="434">
        <v>1</v>
      </c>
      <c r="G564" s="434">
        <v>39</v>
      </c>
      <c r="H564" s="434">
        <v>1</v>
      </c>
      <c r="I564" s="434">
        <v>39</v>
      </c>
      <c r="J564" s="434"/>
      <c r="K564" s="434"/>
      <c r="L564" s="434"/>
      <c r="M564" s="434"/>
      <c r="N564" s="434">
        <v>3</v>
      </c>
      <c r="O564" s="434">
        <v>120</v>
      </c>
      <c r="P564" s="456">
        <v>3.0769230769230771</v>
      </c>
      <c r="Q564" s="435">
        <v>40</v>
      </c>
    </row>
    <row r="565" spans="1:17" ht="14.4" customHeight="1" x14ac:dyDescent="0.3">
      <c r="A565" s="430" t="s">
        <v>1672</v>
      </c>
      <c r="B565" s="431" t="s">
        <v>1494</v>
      </c>
      <c r="C565" s="431" t="s">
        <v>1495</v>
      </c>
      <c r="D565" s="431" t="s">
        <v>1544</v>
      </c>
      <c r="E565" s="431" t="s">
        <v>1545</v>
      </c>
      <c r="F565" s="434"/>
      <c r="G565" s="434"/>
      <c r="H565" s="434"/>
      <c r="I565" s="434"/>
      <c r="J565" s="434">
        <v>1</v>
      </c>
      <c r="K565" s="434">
        <v>16</v>
      </c>
      <c r="L565" s="434"/>
      <c r="M565" s="434">
        <v>16</v>
      </c>
      <c r="N565" s="434"/>
      <c r="O565" s="434"/>
      <c r="P565" s="456"/>
      <c r="Q565" s="435"/>
    </row>
    <row r="566" spans="1:17" ht="14.4" customHeight="1" x14ac:dyDescent="0.3">
      <c r="A566" s="430" t="s">
        <v>1672</v>
      </c>
      <c r="B566" s="431" t="s">
        <v>1494</v>
      </c>
      <c r="C566" s="431" t="s">
        <v>1495</v>
      </c>
      <c r="D566" s="431" t="s">
        <v>1562</v>
      </c>
      <c r="E566" s="431" t="s">
        <v>1563</v>
      </c>
      <c r="F566" s="434"/>
      <c r="G566" s="434"/>
      <c r="H566" s="434"/>
      <c r="I566" s="434"/>
      <c r="J566" s="434">
        <v>3</v>
      </c>
      <c r="K566" s="434">
        <v>1461</v>
      </c>
      <c r="L566" s="434"/>
      <c r="M566" s="434">
        <v>487</v>
      </c>
      <c r="N566" s="434"/>
      <c r="O566" s="434"/>
      <c r="P566" s="456"/>
      <c r="Q566" s="435"/>
    </row>
    <row r="567" spans="1:17" ht="14.4" customHeight="1" x14ac:dyDescent="0.3">
      <c r="A567" s="430" t="s">
        <v>1673</v>
      </c>
      <c r="B567" s="431" t="s">
        <v>1494</v>
      </c>
      <c r="C567" s="431" t="s">
        <v>1495</v>
      </c>
      <c r="D567" s="431" t="s">
        <v>1496</v>
      </c>
      <c r="E567" s="431" t="s">
        <v>1497</v>
      </c>
      <c r="F567" s="434">
        <v>178</v>
      </c>
      <c r="G567" s="434">
        <v>28302</v>
      </c>
      <c r="H567" s="434">
        <v>1</v>
      </c>
      <c r="I567" s="434">
        <v>159</v>
      </c>
      <c r="J567" s="434">
        <v>262</v>
      </c>
      <c r="K567" s="434">
        <v>41875</v>
      </c>
      <c r="L567" s="434">
        <v>1.4795774150236733</v>
      </c>
      <c r="M567" s="434">
        <v>159.82824427480915</v>
      </c>
      <c r="N567" s="434">
        <v>305</v>
      </c>
      <c r="O567" s="434">
        <v>49105</v>
      </c>
      <c r="P567" s="456">
        <v>1.7350363931877606</v>
      </c>
      <c r="Q567" s="435">
        <v>161</v>
      </c>
    </row>
    <row r="568" spans="1:17" ht="14.4" customHeight="1" x14ac:dyDescent="0.3">
      <c r="A568" s="430" t="s">
        <v>1673</v>
      </c>
      <c r="B568" s="431" t="s">
        <v>1494</v>
      </c>
      <c r="C568" s="431" t="s">
        <v>1495</v>
      </c>
      <c r="D568" s="431" t="s">
        <v>1510</v>
      </c>
      <c r="E568" s="431" t="s">
        <v>1511</v>
      </c>
      <c r="F568" s="434">
        <v>1</v>
      </c>
      <c r="G568" s="434">
        <v>1165</v>
      </c>
      <c r="H568" s="434">
        <v>1</v>
      </c>
      <c r="I568" s="434">
        <v>1165</v>
      </c>
      <c r="J568" s="434">
        <v>1</v>
      </c>
      <c r="K568" s="434">
        <v>1165</v>
      </c>
      <c r="L568" s="434">
        <v>1</v>
      </c>
      <c r="M568" s="434">
        <v>1165</v>
      </c>
      <c r="N568" s="434">
        <v>2</v>
      </c>
      <c r="O568" s="434">
        <v>2338</v>
      </c>
      <c r="P568" s="456">
        <v>2.0068669527896996</v>
      </c>
      <c r="Q568" s="435">
        <v>1169</v>
      </c>
    </row>
    <row r="569" spans="1:17" ht="14.4" customHeight="1" x14ac:dyDescent="0.3">
      <c r="A569" s="430" t="s">
        <v>1673</v>
      </c>
      <c r="B569" s="431" t="s">
        <v>1494</v>
      </c>
      <c r="C569" s="431" t="s">
        <v>1495</v>
      </c>
      <c r="D569" s="431" t="s">
        <v>1514</v>
      </c>
      <c r="E569" s="431" t="s">
        <v>1515</v>
      </c>
      <c r="F569" s="434">
        <v>50</v>
      </c>
      <c r="G569" s="434">
        <v>1950</v>
      </c>
      <c r="H569" s="434">
        <v>1</v>
      </c>
      <c r="I569" s="434">
        <v>39</v>
      </c>
      <c r="J569" s="434">
        <v>80</v>
      </c>
      <c r="K569" s="434">
        <v>3186</v>
      </c>
      <c r="L569" s="434">
        <v>1.6338461538461539</v>
      </c>
      <c r="M569" s="434">
        <v>39.825000000000003</v>
      </c>
      <c r="N569" s="434">
        <v>36</v>
      </c>
      <c r="O569" s="434">
        <v>1440</v>
      </c>
      <c r="P569" s="456">
        <v>0.7384615384615385</v>
      </c>
      <c r="Q569" s="435">
        <v>40</v>
      </c>
    </row>
    <row r="570" spans="1:17" ht="14.4" customHeight="1" x14ac:dyDescent="0.3">
      <c r="A570" s="430" t="s">
        <v>1673</v>
      </c>
      <c r="B570" s="431" t="s">
        <v>1494</v>
      </c>
      <c r="C570" s="431" t="s">
        <v>1495</v>
      </c>
      <c r="D570" s="431" t="s">
        <v>1516</v>
      </c>
      <c r="E570" s="431" t="s">
        <v>1517</v>
      </c>
      <c r="F570" s="434">
        <v>1</v>
      </c>
      <c r="G570" s="434">
        <v>382</v>
      </c>
      <c r="H570" s="434">
        <v>1</v>
      </c>
      <c r="I570" s="434">
        <v>382</v>
      </c>
      <c r="J570" s="434">
        <v>1</v>
      </c>
      <c r="K570" s="434">
        <v>383</v>
      </c>
      <c r="L570" s="434">
        <v>1.0026178010471205</v>
      </c>
      <c r="M570" s="434">
        <v>383</v>
      </c>
      <c r="N570" s="434">
        <v>1</v>
      </c>
      <c r="O570" s="434">
        <v>383</v>
      </c>
      <c r="P570" s="456">
        <v>1.0026178010471205</v>
      </c>
      <c r="Q570" s="435">
        <v>383</v>
      </c>
    </row>
    <row r="571" spans="1:17" ht="14.4" customHeight="1" x14ac:dyDescent="0.3">
      <c r="A571" s="430" t="s">
        <v>1673</v>
      </c>
      <c r="B571" s="431" t="s">
        <v>1494</v>
      </c>
      <c r="C571" s="431" t="s">
        <v>1495</v>
      </c>
      <c r="D571" s="431" t="s">
        <v>1522</v>
      </c>
      <c r="E571" s="431" t="s">
        <v>1523</v>
      </c>
      <c r="F571" s="434">
        <v>6</v>
      </c>
      <c r="G571" s="434">
        <v>2664</v>
      </c>
      <c r="H571" s="434">
        <v>1</v>
      </c>
      <c r="I571" s="434">
        <v>444</v>
      </c>
      <c r="J571" s="434">
        <v>6</v>
      </c>
      <c r="K571" s="434">
        <v>2667</v>
      </c>
      <c r="L571" s="434">
        <v>1.0011261261261262</v>
      </c>
      <c r="M571" s="434">
        <v>444.5</v>
      </c>
      <c r="N571" s="434">
        <v>3</v>
      </c>
      <c r="O571" s="434">
        <v>1335</v>
      </c>
      <c r="P571" s="456">
        <v>0.50112612612612617</v>
      </c>
      <c r="Q571" s="435">
        <v>445</v>
      </c>
    </row>
    <row r="572" spans="1:17" ht="14.4" customHeight="1" x14ac:dyDescent="0.3">
      <c r="A572" s="430" t="s">
        <v>1673</v>
      </c>
      <c r="B572" s="431" t="s">
        <v>1494</v>
      </c>
      <c r="C572" s="431" t="s">
        <v>1495</v>
      </c>
      <c r="D572" s="431" t="s">
        <v>1526</v>
      </c>
      <c r="E572" s="431" t="s">
        <v>1527</v>
      </c>
      <c r="F572" s="434">
        <v>1</v>
      </c>
      <c r="G572" s="434">
        <v>490</v>
      </c>
      <c r="H572" s="434">
        <v>1</v>
      </c>
      <c r="I572" s="434">
        <v>490</v>
      </c>
      <c r="J572" s="434">
        <v>1</v>
      </c>
      <c r="K572" s="434">
        <v>491</v>
      </c>
      <c r="L572" s="434">
        <v>1.0020408163265306</v>
      </c>
      <c r="M572" s="434">
        <v>491</v>
      </c>
      <c r="N572" s="434">
        <v>1</v>
      </c>
      <c r="O572" s="434">
        <v>491</v>
      </c>
      <c r="P572" s="456">
        <v>1.0020408163265306</v>
      </c>
      <c r="Q572" s="435">
        <v>491</v>
      </c>
    </row>
    <row r="573" spans="1:17" ht="14.4" customHeight="1" x14ac:dyDescent="0.3">
      <c r="A573" s="430" t="s">
        <v>1673</v>
      </c>
      <c r="B573" s="431" t="s">
        <v>1494</v>
      </c>
      <c r="C573" s="431" t="s">
        <v>1495</v>
      </c>
      <c r="D573" s="431" t="s">
        <v>1528</v>
      </c>
      <c r="E573" s="431" t="s">
        <v>1529</v>
      </c>
      <c r="F573" s="434">
        <v>9</v>
      </c>
      <c r="G573" s="434">
        <v>279</v>
      </c>
      <c r="H573" s="434">
        <v>1</v>
      </c>
      <c r="I573" s="434">
        <v>31</v>
      </c>
      <c r="J573" s="434">
        <v>9</v>
      </c>
      <c r="K573" s="434">
        <v>279</v>
      </c>
      <c r="L573" s="434">
        <v>1</v>
      </c>
      <c r="M573" s="434">
        <v>31</v>
      </c>
      <c r="N573" s="434">
        <v>11</v>
      </c>
      <c r="O573" s="434">
        <v>341</v>
      </c>
      <c r="P573" s="456">
        <v>1.2222222222222223</v>
      </c>
      <c r="Q573" s="435">
        <v>31</v>
      </c>
    </row>
    <row r="574" spans="1:17" ht="14.4" customHeight="1" x14ac:dyDescent="0.3">
      <c r="A574" s="430" t="s">
        <v>1673</v>
      </c>
      <c r="B574" s="431" t="s">
        <v>1494</v>
      </c>
      <c r="C574" s="431" t="s">
        <v>1495</v>
      </c>
      <c r="D574" s="431" t="s">
        <v>1532</v>
      </c>
      <c r="E574" s="431" t="s">
        <v>1533</v>
      </c>
      <c r="F574" s="434">
        <v>2</v>
      </c>
      <c r="G574" s="434">
        <v>410</v>
      </c>
      <c r="H574" s="434">
        <v>1</v>
      </c>
      <c r="I574" s="434">
        <v>205</v>
      </c>
      <c r="J574" s="434"/>
      <c r="K574" s="434"/>
      <c r="L574" s="434"/>
      <c r="M574" s="434"/>
      <c r="N574" s="434">
        <v>4</v>
      </c>
      <c r="O574" s="434">
        <v>828</v>
      </c>
      <c r="P574" s="456">
        <v>2.0195121951219512</v>
      </c>
      <c r="Q574" s="435">
        <v>207</v>
      </c>
    </row>
    <row r="575" spans="1:17" ht="14.4" customHeight="1" x14ac:dyDescent="0.3">
      <c r="A575" s="430" t="s">
        <v>1673</v>
      </c>
      <c r="B575" s="431" t="s">
        <v>1494</v>
      </c>
      <c r="C575" s="431" t="s">
        <v>1495</v>
      </c>
      <c r="D575" s="431" t="s">
        <v>1534</v>
      </c>
      <c r="E575" s="431" t="s">
        <v>1535</v>
      </c>
      <c r="F575" s="434">
        <v>2</v>
      </c>
      <c r="G575" s="434">
        <v>754</v>
      </c>
      <c r="H575" s="434">
        <v>1</v>
      </c>
      <c r="I575" s="434">
        <v>377</v>
      </c>
      <c r="J575" s="434"/>
      <c r="K575" s="434"/>
      <c r="L575" s="434"/>
      <c r="M575" s="434"/>
      <c r="N575" s="434">
        <v>4</v>
      </c>
      <c r="O575" s="434">
        <v>1520</v>
      </c>
      <c r="P575" s="456">
        <v>2.0159151193633953</v>
      </c>
      <c r="Q575" s="435">
        <v>380</v>
      </c>
    </row>
    <row r="576" spans="1:17" ht="14.4" customHeight="1" x14ac:dyDescent="0.3">
      <c r="A576" s="430" t="s">
        <v>1673</v>
      </c>
      <c r="B576" s="431" t="s">
        <v>1494</v>
      </c>
      <c r="C576" s="431" t="s">
        <v>1495</v>
      </c>
      <c r="D576" s="431" t="s">
        <v>1544</v>
      </c>
      <c r="E576" s="431" t="s">
        <v>1545</v>
      </c>
      <c r="F576" s="434">
        <v>9</v>
      </c>
      <c r="G576" s="434">
        <v>144</v>
      </c>
      <c r="H576" s="434">
        <v>1</v>
      </c>
      <c r="I576" s="434">
        <v>16</v>
      </c>
      <c r="J576" s="434">
        <v>18</v>
      </c>
      <c r="K576" s="434">
        <v>288</v>
      </c>
      <c r="L576" s="434">
        <v>2</v>
      </c>
      <c r="M576" s="434">
        <v>16</v>
      </c>
      <c r="N576" s="434">
        <v>11</v>
      </c>
      <c r="O576" s="434">
        <v>176</v>
      </c>
      <c r="P576" s="456">
        <v>1.2222222222222223</v>
      </c>
      <c r="Q576" s="435">
        <v>16</v>
      </c>
    </row>
    <row r="577" spans="1:17" ht="14.4" customHeight="1" x14ac:dyDescent="0.3">
      <c r="A577" s="430" t="s">
        <v>1673</v>
      </c>
      <c r="B577" s="431" t="s">
        <v>1494</v>
      </c>
      <c r="C577" s="431" t="s">
        <v>1495</v>
      </c>
      <c r="D577" s="431" t="s">
        <v>1546</v>
      </c>
      <c r="E577" s="431" t="s">
        <v>1547</v>
      </c>
      <c r="F577" s="434">
        <v>1</v>
      </c>
      <c r="G577" s="434">
        <v>133</v>
      </c>
      <c r="H577" s="434">
        <v>1</v>
      </c>
      <c r="I577" s="434">
        <v>133</v>
      </c>
      <c r="J577" s="434">
        <v>3</v>
      </c>
      <c r="K577" s="434">
        <v>403</v>
      </c>
      <c r="L577" s="434">
        <v>3.030075187969925</v>
      </c>
      <c r="M577" s="434">
        <v>134.33333333333334</v>
      </c>
      <c r="N577" s="434">
        <v>7</v>
      </c>
      <c r="O577" s="434">
        <v>952</v>
      </c>
      <c r="P577" s="456">
        <v>7.1578947368421053</v>
      </c>
      <c r="Q577" s="435">
        <v>136</v>
      </c>
    </row>
    <row r="578" spans="1:17" ht="14.4" customHeight="1" x14ac:dyDescent="0.3">
      <c r="A578" s="430" t="s">
        <v>1673</v>
      </c>
      <c r="B578" s="431" t="s">
        <v>1494</v>
      </c>
      <c r="C578" s="431" t="s">
        <v>1495</v>
      </c>
      <c r="D578" s="431" t="s">
        <v>1548</v>
      </c>
      <c r="E578" s="431" t="s">
        <v>1549</v>
      </c>
      <c r="F578" s="434">
        <v>6</v>
      </c>
      <c r="G578" s="434">
        <v>612</v>
      </c>
      <c r="H578" s="434">
        <v>1</v>
      </c>
      <c r="I578" s="434">
        <v>102</v>
      </c>
      <c r="J578" s="434">
        <v>6</v>
      </c>
      <c r="K578" s="434">
        <v>617</v>
      </c>
      <c r="L578" s="434">
        <v>1.0081699346405228</v>
      </c>
      <c r="M578" s="434">
        <v>102.83333333333333</v>
      </c>
      <c r="N578" s="434">
        <v>13</v>
      </c>
      <c r="O578" s="434">
        <v>1339</v>
      </c>
      <c r="P578" s="456">
        <v>2.1879084967320264</v>
      </c>
      <c r="Q578" s="435">
        <v>103</v>
      </c>
    </row>
    <row r="579" spans="1:17" ht="14.4" customHeight="1" x14ac:dyDescent="0.3">
      <c r="A579" s="430" t="s">
        <v>1673</v>
      </c>
      <c r="B579" s="431" t="s">
        <v>1494</v>
      </c>
      <c r="C579" s="431" t="s">
        <v>1495</v>
      </c>
      <c r="D579" s="431" t="s">
        <v>1554</v>
      </c>
      <c r="E579" s="431" t="s">
        <v>1555</v>
      </c>
      <c r="F579" s="434">
        <v>99</v>
      </c>
      <c r="G579" s="434">
        <v>11187</v>
      </c>
      <c r="H579" s="434">
        <v>1</v>
      </c>
      <c r="I579" s="434">
        <v>113</v>
      </c>
      <c r="J579" s="434">
        <v>133</v>
      </c>
      <c r="K579" s="434">
        <v>15259</v>
      </c>
      <c r="L579" s="434">
        <v>1.3639939215160455</v>
      </c>
      <c r="M579" s="434">
        <v>114.72932330827068</v>
      </c>
      <c r="N579" s="434">
        <v>148</v>
      </c>
      <c r="O579" s="434">
        <v>17168</v>
      </c>
      <c r="P579" s="456">
        <v>1.5346384195941718</v>
      </c>
      <c r="Q579" s="435">
        <v>116</v>
      </c>
    </row>
    <row r="580" spans="1:17" ht="14.4" customHeight="1" x14ac:dyDescent="0.3">
      <c r="A580" s="430" t="s">
        <v>1673</v>
      </c>
      <c r="B580" s="431" t="s">
        <v>1494</v>
      </c>
      <c r="C580" s="431" t="s">
        <v>1495</v>
      </c>
      <c r="D580" s="431" t="s">
        <v>1556</v>
      </c>
      <c r="E580" s="431" t="s">
        <v>1557</v>
      </c>
      <c r="F580" s="434">
        <v>17</v>
      </c>
      <c r="G580" s="434">
        <v>1428</v>
      </c>
      <c r="H580" s="434">
        <v>1</v>
      </c>
      <c r="I580" s="434">
        <v>84</v>
      </c>
      <c r="J580" s="434">
        <v>50</v>
      </c>
      <c r="K580" s="434">
        <v>4246</v>
      </c>
      <c r="L580" s="434">
        <v>2.973389355742297</v>
      </c>
      <c r="M580" s="434">
        <v>84.92</v>
      </c>
      <c r="N580" s="434">
        <v>68</v>
      </c>
      <c r="O580" s="434">
        <v>5780</v>
      </c>
      <c r="P580" s="456">
        <v>4.0476190476190474</v>
      </c>
      <c r="Q580" s="435">
        <v>85</v>
      </c>
    </row>
    <row r="581" spans="1:17" ht="14.4" customHeight="1" x14ac:dyDescent="0.3">
      <c r="A581" s="430" t="s">
        <v>1673</v>
      </c>
      <c r="B581" s="431" t="s">
        <v>1494</v>
      </c>
      <c r="C581" s="431" t="s">
        <v>1495</v>
      </c>
      <c r="D581" s="431" t="s">
        <v>1560</v>
      </c>
      <c r="E581" s="431" t="s">
        <v>1561</v>
      </c>
      <c r="F581" s="434">
        <v>1</v>
      </c>
      <c r="G581" s="434">
        <v>21</v>
      </c>
      <c r="H581" s="434">
        <v>1</v>
      </c>
      <c r="I581" s="434">
        <v>21</v>
      </c>
      <c r="J581" s="434">
        <v>7</v>
      </c>
      <c r="K581" s="434">
        <v>147</v>
      </c>
      <c r="L581" s="434">
        <v>7</v>
      </c>
      <c r="M581" s="434">
        <v>21</v>
      </c>
      <c r="N581" s="434">
        <v>29</v>
      </c>
      <c r="O581" s="434">
        <v>609</v>
      </c>
      <c r="P581" s="456">
        <v>29</v>
      </c>
      <c r="Q581" s="435">
        <v>21</v>
      </c>
    </row>
    <row r="582" spans="1:17" ht="14.4" customHeight="1" x14ac:dyDescent="0.3">
      <c r="A582" s="430" t="s">
        <v>1673</v>
      </c>
      <c r="B582" s="431" t="s">
        <v>1494</v>
      </c>
      <c r="C582" s="431" t="s">
        <v>1495</v>
      </c>
      <c r="D582" s="431" t="s">
        <v>1562</v>
      </c>
      <c r="E582" s="431" t="s">
        <v>1563</v>
      </c>
      <c r="F582" s="434">
        <v>9</v>
      </c>
      <c r="G582" s="434">
        <v>4374</v>
      </c>
      <c r="H582" s="434">
        <v>1</v>
      </c>
      <c r="I582" s="434">
        <v>486</v>
      </c>
      <c r="J582" s="434">
        <v>22</v>
      </c>
      <c r="K582" s="434">
        <v>10703</v>
      </c>
      <c r="L582" s="434">
        <v>2.4469593049839964</v>
      </c>
      <c r="M582" s="434">
        <v>486.5</v>
      </c>
      <c r="N582" s="434">
        <v>15</v>
      </c>
      <c r="O582" s="434">
        <v>7305</v>
      </c>
      <c r="P582" s="456">
        <v>1.6700960219478738</v>
      </c>
      <c r="Q582" s="435">
        <v>487</v>
      </c>
    </row>
    <row r="583" spans="1:17" ht="14.4" customHeight="1" x14ac:dyDescent="0.3">
      <c r="A583" s="430" t="s">
        <v>1673</v>
      </c>
      <c r="B583" s="431" t="s">
        <v>1494</v>
      </c>
      <c r="C583" s="431" t="s">
        <v>1495</v>
      </c>
      <c r="D583" s="431" t="s">
        <v>1570</v>
      </c>
      <c r="E583" s="431" t="s">
        <v>1571</v>
      </c>
      <c r="F583" s="434">
        <v>33</v>
      </c>
      <c r="G583" s="434">
        <v>1320</v>
      </c>
      <c r="H583" s="434">
        <v>1</v>
      </c>
      <c r="I583" s="434">
        <v>40</v>
      </c>
      <c r="J583" s="434">
        <v>27</v>
      </c>
      <c r="K583" s="434">
        <v>1103</v>
      </c>
      <c r="L583" s="434">
        <v>0.83560606060606057</v>
      </c>
      <c r="M583" s="434">
        <v>40.851851851851855</v>
      </c>
      <c r="N583" s="434">
        <v>74</v>
      </c>
      <c r="O583" s="434">
        <v>3034</v>
      </c>
      <c r="P583" s="456">
        <v>2.2984848484848484</v>
      </c>
      <c r="Q583" s="435">
        <v>41</v>
      </c>
    </row>
    <row r="584" spans="1:17" ht="14.4" customHeight="1" x14ac:dyDescent="0.3">
      <c r="A584" s="430" t="s">
        <v>1673</v>
      </c>
      <c r="B584" s="431" t="s">
        <v>1494</v>
      </c>
      <c r="C584" s="431" t="s">
        <v>1495</v>
      </c>
      <c r="D584" s="431" t="s">
        <v>1582</v>
      </c>
      <c r="E584" s="431" t="s">
        <v>1583</v>
      </c>
      <c r="F584" s="434"/>
      <c r="G584" s="434"/>
      <c r="H584" s="434"/>
      <c r="I584" s="434"/>
      <c r="J584" s="434">
        <v>1</v>
      </c>
      <c r="K584" s="434">
        <v>2059</v>
      </c>
      <c r="L584" s="434"/>
      <c r="M584" s="434">
        <v>2059</v>
      </c>
      <c r="N584" s="434">
        <v>1</v>
      </c>
      <c r="O584" s="434">
        <v>2072</v>
      </c>
      <c r="P584" s="456"/>
      <c r="Q584" s="435">
        <v>2072</v>
      </c>
    </row>
    <row r="585" spans="1:17" ht="14.4" customHeight="1" x14ac:dyDescent="0.3">
      <c r="A585" s="430" t="s">
        <v>1673</v>
      </c>
      <c r="B585" s="431" t="s">
        <v>1494</v>
      </c>
      <c r="C585" s="431" t="s">
        <v>1495</v>
      </c>
      <c r="D585" s="431" t="s">
        <v>1584</v>
      </c>
      <c r="E585" s="431" t="s">
        <v>1585</v>
      </c>
      <c r="F585" s="434"/>
      <c r="G585" s="434"/>
      <c r="H585" s="434"/>
      <c r="I585" s="434"/>
      <c r="J585" s="434"/>
      <c r="K585" s="434"/>
      <c r="L585" s="434"/>
      <c r="M585" s="434"/>
      <c r="N585" s="434">
        <v>1</v>
      </c>
      <c r="O585" s="434">
        <v>608</v>
      </c>
      <c r="P585" s="456"/>
      <c r="Q585" s="435">
        <v>608</v>
      </c>
    </row>
    <row r="586" spans="1:17" ht="14.4" customHeight="1" x14ac:dyDescent="0.3">
      <c r="A586" s="430" t="s">
        <v>1673</v>
      </c>
      <c r="B586" s="431" t="s">
        <v>1494</v>
      </c>
      <c r="C586" s="431" t="s">
        <v>1495</v>
      </c>
      <c r="D586" s="431" t="s">
        <v>1588</v>
      </c>
      <c r="E586" s="431" t="s">
        <v>1589</v>
      </c>
      <c r="F586" s="434">
        <v>3</v>
      </c>
      <c r="G586" s="434">
        <v>1518</v>
      </c>
      <c r="H586" s="434">
        <v>1</v>
      </c>
      <c r="I586" s="434">
        <v>506</v>
      </c>
      <c r="J586" s="434">
        <v>1</v>
      </c>
      <c r="K586" s="434">
        <v>508</v>
      </c>
      <c r="L586" s="434">
        <v>0.33465085638998682</v>
      </c>
      <c r="M586" s="434">
        <v>508</v>
      </c>
      <c r="N586" s="434"/>
      <c r="O586" s="434"/>
      <c r="P586" s="456"/>
      <c r="Q586" s="435"/>
    </row>
    <row r="587" spans="1:17" ht="14.4" customHeight="1" x14ac:dyDescent="0.3">
      <c r="A587" s="430" t="s">
        <v>1673</v>
      </c>
      <c r="B587" s="431" t="s">
        <v>1494</v>
      </c>
      <c r="C587" s="431" t="s">
        <v>1495</v>
      </c>
      <c r="D587" s="431" t="s">
        <v>1590</v>
      </c>
      <c r="E587" s="431" t="s">
        <v>1591</v>
      </c>
      <c r="F587" s="434"/>
      <c r="G587" s="434"/>
      <c r="H587" s="434"/>
      <c r="I587" s="434"/>
      <c r="J587" s="434">
        <v>1</v>
      </c>
      <c r="K587" s="434">
        <v>1731</v>
      </c>
      <c r="L587" s="434"/>
      <c r="M587" s="434">
        <v>1731</v>
      </c>
      <c r="N587" s="434"/>
      <c r="O587" s="434"/>
      <c r="P587" s="456"/>
      <c r="Q587" s="435"/>
    </row>
    <row r="588" spans="1:17" ht="14.4" customHeight="1" x14ac:dyDescent="0.3">
      <c r="A588" s="430" t="s">
        <v>1673</v>
      </c>
      <c r="B588" s="431" t="s">
        <v>1494</v>
      </c>
      <c r="C588" s="431" t="s">
        <v>1495</v>
      </c>
      <c r="D588" s="431" t="s">
        <v>1610</v>
      </c>
      <c r="E588" s="431" t="s">
        <v>1611</v>
      </c>
      <c r="F588" s="434"/>
      <c r="G588" s="434"/>
      <c r="H588" s="434"/>
      <c r="I588" s="434"/>
      <c r="J588" s="434">
        <v>1</v>
      </c>
      <c r="K588" s="434">
        <v>29</v>
      </c>
      <c r="L588" s="434"/>
      <c r="M588" s="434">
        <v>29</v>
      </c>
      <c r="N588" s="434"/>
      <c r="O588" s="434"/>
      <c r="P588" s="456"/>
      <c r="Q588" s="435"/>
    </row>
    <row r="589" spans="1:17" ht="14.4" customHeight="1" x14ac:dyDescent="0.3">
      <c r="A589" s="430" t="s">
        <v>1674</v>
      </c>
      <c r="B589" s="431" t="s">
        <v>1494</v>
      </c>
      <c r="C589" s="431" t="s">
        <v>1495</v>
      </c>
      <c r="D589" s="431" t="s">
        <v>1496</v>
      </c>
      <c r="E589" s="431" t="s">
        <v>1497</v>
      </c>
      <c r="F589" s="434">
        <v>24</v>
      </c>
      <c r="G589" s="434">
        <v>3816</v>
      </c>
      <c r="H589" s="434">
        <v>1</v>
      </c>
      <c r="I589" s="434">
        <v>159</v>
      </c>
      <c r="J589" s="434">
        <v>48</v>
      </c>
      <c r="K589" s="434">
        <v>7668</v>
      </c>
      <c r="L589" s="434">
        <v>2.0094339622641511</v>
      </c>
      <c r="M589" s="434">
        <v>159.75</v>
      </c>
      <c r="N589" s="434">
        <v>51</v>
      </c>
      <c r="O589" s="434">
        <v>8211</v>
      </c>
      <c r="P589" s="456">
        <v>2.1517295597484276</v>
      </c>
      <c r="Q589" s="435">
        <v>161</v>
      </c>
    </row>
    <row r="590" spans="1:17" ht="14.4" customHeight="1" x14ac:dyDescent="0.3">
      <c r="A590" s="430" t="s">
        <v>1674</v>
      </c>
      <c r="B590" s="431" t="s">
        <v>1494</v>
      </c>
      <c r="C590" s="431" t="s">
        <v>1495</v>
      </c>
      <c r="D590" s="431" t="s">
        <v>1510</v>
      </c>
      <c r="E590" s="431" t="s">
        <v>1511</v>
      </c>
      <c r="F590" s="434"/>
      <c r="G590" s="434"/>
      <c r="H590" s="434"/>
      <c r="I590" s="434"/>
      <c r="J590" s="434">
        <v>1</v>
      </c>
      <c r="K590" s="434">
        <v>1168</v>
      </c>
      <c r="L590" s="434"/>
      <c r="M590" s="434">
        <v>1168</v>
      </c>
      <c r="N590" s="434"/>
      <c r="O590" s="434"/>
      <c r="P590" s="456"/>
      <c r="Q590" s="435"/>
    </row>
    <row r="591" spans="1:17" ht="14.4" customHeight="1" x14ac:dyDescent="0.3">
      <c r="A591" s="430" t="s">
        <v>1674</v>
      </c>
      <c r="B591" s="431" t="s">
        <v>1494</v>
      </c>
      <c r="C591" s="431" t="s">
        <v>1495</v>
      </c>
      <c r="D591" s="431" t="s">
        <v>1514</v>
      </c>
      <c r="E591" s="431" t="s">
        <v>1515</v>
      </c>
      <c r="F591" s="434">
        <v>28</v>
      </c>
      <c r="G591" s="434">
        <v>1092</v>
      </c>
      <c r="H591" s="434">
        <v>1</v>
      </c>
      <c r="I591" s="434">
        <v>39</v>
      </c>
      <c r="J591" s="434">
        <v>21</v>
      </c>
      <c r="K591" s="434">
        <v>837</v>
      </c>
      <c r="L591" s="434">
        <v>0.76648351648351654</v>
      </c>
      <c r="M591" s="434">
        <v>39.857142857142854</v>
      </c>
      <c r="N591" s="434">
        <v>31</v>
      </c>
      <c r="O591" s="434">
        <v>1240</v>
      </c>
      <c r="P591" s="456">
        <v>1.1355311355311355</v>
      </c>
      <c r="Q591" s="435">
        <v>40</v>
      </c>
    </row>
    <row r="592" spans="1:17" ht="14.4" customHeight="1" x14ac:dyDescent="0.3">
      <c r="A592" s="430" t="s">
        <v>1674</v>
      </c>
      <c r="B592" s="431" t="s">
        <v>1494</v>
      </c>
      <c r="C592" s="431" t="s">
        <v>1495</v>
      </c>
      <c r="D592" s="431" t="s">
        <v>1516</v>
      </c>
      <c r="E592" s="431" t="s">
        <v>1517</v>
      </c>
      <c r="F592" s="434">
        <v>3</v>
      </c>
      <c r="G592" s="434">
        <v>1146</v>
      </c>
      <c r="H592" s="434">
        <v>1</v>
      </c>
      <c r="I592" s="434">
        <v>382</v>
      </c>
      <c r="J592" s="434">
        <v>1</v>
      </c>
      <c r="K592" s="434">
        <v>382</v>
      </c>
      <c r="L592" s="434">
        <v>0.33333333333333331</v>
      </c>
      <c r="M592" s="434">
        <v>382</v>
      </c>
      <c r="N592" s="434"/>
      <c r="O592" s="434"/>
      <c r="P592" s="456"/>
      <c r="Q592" s="435"/>
    </row>
    <row r="593" spans="1:17" ht="14.4" customHeight="1" x14ac:dyDescent="0.3">
      <c r="A593" s="430" t="s">
        <v>1674</v>
      </c>
      <c r="B593" s="431" t="s">
        <v>1494</v>
      </c>
      <c r="C593" s="431" t="s">
        <v>1495</v>
      </c>
      <c r="D593" s="431" t="s">
        <v>1522</v>
      </c>
      <c r="E593" s="431" t="s">
        <v>1523</v>
      </c>
      <c r="F593" s="434">
        <v>3</v>
      </c>
      <c r="G593" s="434">
        <v>1332</v>
      </c>
      <c r="H593" s="434">
        <v>1</v>
      </c>
      <c r="I593" s="434">
        <v>444</v>
      </c>
      <c r="J593" s="434"/>
      <c r="K593" s="434"/>
      <c r="L593" s="434"/>
      <c r="M593" s="434"/>
      <c r="N593" s="434"/>
      <c r="O593" s="434"/>
      <c r="P593" s="456"/>
      <c r="Q593" s="435"/>
    </row>
    <row r="594" spans="1:17" ht="14.4" customHeight="1" x14ac:dyDescent="0.3">
      <c r="A594" s="430" t="s">
        <v>1674</v>
      </c>
      <c r="B594" s="431" t="s">
        <v>1494</v>
      </c>
      <c r="C594" s="431" t="s">
        <v>1495</v>
      </c>
      <c r="D594" s="431" t="s">
        <v>1524</v>
      </c>
      <c r="E594" s="431" t="s">
        <v>1525</v>
      </c>
      <c r="F594" s="434"/>
      <c r="G594" s="434"/>
      <c r="H594" s="434"/>
      <c r="I594" s="434"/>
      <c r="J594" s="434"/>
      <c r="K594" s="434"/>
      <c r="L594" s="434"/>
      <c r="M594" s="434"/>
      <c r="N594" s="434">
        <v>1</v>
      </c>
      <c r="O594" s="434">
        <v>41</v>
      </c>
      <c r="P594" s="456"/>
      <c r="Q594" s="435">
        <v>41</v>
      </c>
    </row>
    <row r="595" spans="1:17" ht="14.4" customHeight="1" x14ac:dyDescent="0.3">
      <c r="A595" s="430" t="s">
        <v>1674</v>
      </c>
      <c r="B595" s="431" t="s">
        <v>1494</v>
      </c>
      <c r="C595" s="431" t="s">
        <v>1495</v>
      </c>
      <c r="D595" s="431" t="s">
        <v>1526</v>
      </c>
      <c r="E595" s="431" t="s">
        <v>1527</v>
      </c>
      <c r="F595" s="434"/>
      <c r="G595" s="434"/>
      <c r="H595" s="434"/>
      <c r="I595" s="434"/>
      <c r="J595" s="434">
        <v>2</v>
      </c>
      <c r="K595" s="434">
        <v>981</v>
      </c>
      <c r="L595" s="434"/>
      <c r="M595" s="434">
        <v>490.5</v>
      </c>
      <c r="N595" s="434">
        <v>5</v>
      </c>
      <c r="O595" s="434">
        <v>2455</v>
      </c>
      <c r="P595" s="456"/>
      <c r="Q595" s="435">
        <v>491</v>
      </c>
    </row>
    <row r="596" spans="1:17" ht="14.4" customHeight="1" x14ac:dyDescent="0.3">
      <c r="A596" s="430" t="s">
        <v>1674</v>
      </c>
      <c r="B596" s="431" t="s">
        <v>1494</v>
      </c>
      <c r="C596" s="431" t="s">
        <v>1495</v>
      </c>
      <c r="D596" s="431" t="s">
        <v>1528</v>
      </c>
      <c r="E596" s="431" t="s">
        <v>1529</v>
      </c>
      <c r="F596" s="434"/>
      <c r="G596" s="434"/>
      <c r="H596" s="434"/>
      <c r="I596" s="434"/>
      <c r="J596" s="434">
        <v>5</v>
      </c>
      <c r="K596" s="434">
        <v>155</v>
      </c>
      <c r="L596" s="434"/>
      <c r="M596" s="434">
        <v>31</v>
      </c>
      <c r="N596" s="434">
        <v>5</v>
      </c>
      <c r="O596" s="434">
        <v>155</v>
      </c>
      <c r="P596" s="456"/>
      <c r="Q596" s="435">
        <v>31</v>
      </c>
    </row>
    <row r="597" spans="1:17" ht="14.4" customHeight="1" x14ac:dyDescent="0.3">
      <c r="A597" s="430" t="s">
        <v>1674</v>
      </c>
      <c r="B597" s="431" t="s">
        <v>1494</v>
      </c>
      <c r="C597" s="431" t="s">
        <v>1495</v>
      </c>
      <c r="D597" s="431" t="s">
        <v>1532</v>
      </c>
      <c r="E597" s="431" t="s">
        <v>1533</v>
      </c>
      <c r="F597" s="434"/>
      <c r="G597" s="434"/>
      <c r="H597" s="434"/>
      <c r="I597" s="434"/>
      <c r="J597" s="434">
        <v>2</v>
      </c>
      <c r="K597" s="434">
        <v>412</v>
      </c>
      <c r="L597" s="434"/>
      <c r="M597" s="434">
        <v>206</v>
      </c>
      <c r="N597" s="434"/>
      <c r="O597" s="434"/>
      <c r="P597" s="456"/>
      <c r="Q597" s="435"/>
    </row>
    <row r="598" spans="1:17" ht="14.4" customHeight="1" x14ac:dyDescent="0.3">
      <c r="A598" s="430" t="s">
        <v>1674</v>
      </c>
      <c r="B598" s="431" t="s">
        <v>1494</v>
      </c>
      <c r="C598" s="431" t="s">
        <v>1495</v>
      </c>
      <c r="D598" s="431" t="s">
        <v>1534</v>
      </c>
      <c r="E598" s="431" t="s">
        <v>1535</v>
      </c>
      <c r="F598" s="434"/>
      <c r="G598" s="434"/>
      <c r="H598" s="434"/>
      <c r="I598" s="434"/>
      <c r="J598" s="434">
        <v>2</v>
      </c>
      <c r="K598" s="434">
        <v>758</v>
      </c>
      <c r="L598" s="434"/>
      <c r="M598" s="434">
        <v>379</v>
      </c>
      <c r="N598" s="434"/>
      <c r="O598" s="434"/>
      <c r="P598" s="456"/>
      <c r="Q598" s="435"/>
    </row>
    <row r="599" spans="1:17" ht="14.4" customHeight="1" x14ac:dyDescent="0.3">
      <c r="A599" s="430" t="s">
        <v>1674</v>
      </c>
      <c r="B599" s="431" t="s">
        <v>1494</v>
      </c>
      <c r="C599" s="431" t="s">
        <v>1495</v>
      </c>
      <c r="D599" s="431" t="s">
        <v>1544</v>
      </c>
      <c r="E599" s="431" t="s">
        <v>1545</v>
      </c>
      <c r="F599" s="434">
        <v>13</v>
      </c>
      <c r="G599" s="434">
        <v>208</v>
      </c>
      <c r="H599" s="434">
        <v>1</v>
      </c>
      <c r="I599" s="434">
        <v>16</v>
      </c>
      <c r="J599" s="434">
        <v>9</v>
      </c>
      <c r="K599" s="434">
        <v>144</v>
      </c>
      <c r="L599" s="434">
        <v>0.69230769230769229</v>
      </c>
      <c r="M599" s="434">
        <v>16</v>
      </c>
      <c r="N599" s="434">
        <v>2</v>
      </c>
      <c r="O599" s="434">
        <v>32</v>
      </c>
      <c r="P599" s="456">
        <v>0.15384615384615385</v>
      </c>
      <c r="Q599" s="435">
        <v>16</v>
      </c>
    </row>
    <row r="600" spans="1:17" ht="14.4" customHeight="1" x14ac:dyDescent="0.3">
      <c r="A600" s="430" t="s">
        <v>1674</v>
      </c>
      <c r="B600" s="431" t="s">
        <v>1494</v>
      </c>
      <c r="C600" s="431" t="s">
        <v>1495</v>
      </c>
      <c r="D600" s="431" t="s">
        <v>1546</v>
      </c>
      <c r="E600" s="431" t="s">
        <v>1547</v>
      </c>
      <c r="F600" s="434"/>
      <c r="G600" s="434"/>
      <c r="H600" s="434"/>
      <c r="I600" s="434"/>
      <c r="J600" s="434">
        <v>1</v>
      </c>
      <c r="K600" s="434">
        <v>135</v>
      </c>
      <c r="L600" s="434"/>
      <c r="M600" s="434">
        <v>135</v>
      </c>
      <c r="N600" s="434"/>
      <c r="O600" s="434"/>
      <c r="P600" s="456"/>
      <c r="Q600" s="435"/>
    </row>
    <row r="601" spans="1:17" ht="14.4" customHeight="1" x14ac:dyDescent="0.3">
      <c r="A601" s="430" t="s">
        <v>1674</v>
      </c>
      <c r="B601" s="431" t="s">
        <v>1494</v>
      </c>
      <c r="C601" s="431" t="s">
        <v>1495</v>
      </c>
      <c r="D601" s="431" t="s">
        <v>1548</v>
      </c>
      <c r="E601" s="431" t="s">
        <v>1549</v>
      </c>
      <c r="F601" s="434">
        <v>1</v>
      </c>
      <c r="G601" s="434">
        <v>102</v>
      </c>
      <c r="H601" s="434">
        <v>1</v>
      </c>
      <c r="I601" s="434">
        <v>102</v>
      </c>
      <c r="J601" s="434"/>
      <c r="K601" s="434"/>
      <c r="L601" s="434"/>
      <c r="M601" s="434"/>
      <c r="N601" s="434">
        <v>2</v>
      </c>
      <c r="O601" s="434">
        <v>206</v>
      </c>
      <c r="P601" s="456">
        <v>2.0196078431372548</v>
      </c>
      <c r="Q601" s="435">
        <v>103</v>
      </c>
    </row>
    <row r="602" spans="1:17" ht="14.4" customHeight="1" x14ac:dyDescent="0.3">
      <c r="A602" s="430" t="s">
        <v>1674</v>
      </c>
      <c r="B602" s="431" t="s">
        <v>1494</v>
      </c>
      <c r="C602" s="431" t="s">
        <v>1495</v>
      </c>
      <c r="D602" s="431" t="s">
        <v>1554</v>
      </c>
      <c r="E602" s="431" t="s">
        <v>1555</v>
      </c>
      <c r="F602" s="434">
        <v>110</v>
      </c>
      <c r="G602" s="434">
        <v>12430</v>
      </c>
      <c r="H602" s="434">
        <v>1</v>
      </c>
      <c r="I602" s="434">
        <v>113</v>
      </c>
      <c r="J602" s="434">
        <v>143</v>
      </c>
      <c r="K602" s="434">
        <v>16359</v>
      </c>
      <c r="L602" s="434">
        <v>1.3160901045856799</v>
      </c>
      <c r="M602" s="434">
        <v>114.3986013986014</v>
      </c>
      <c r="N602" s="434">
        <v>104</v>
      </c>
      <c r="O602" s="434">
        <v>12064</v>
      </c>
      <c r="P602" s="456">
        <v>0.97055510860820593</v>
      </c>
      <c r="Q602" s="435">
        <v>116</v>
      </c>
    </row>
    <row r="603" spans="1:17" ht="14.4" customHeight="1" x14ac:dyDescent="0.3">
      <c r="A603" s="430" t="s">
        <v>1674</v>
      </c>
      <c r="B603" s="431" t="s">
        <v>1494</v>
      </c>
      <c r="C603" s="431" t="s">
        <v>1495</v>
      </c>
      <c r="D603" s="431" t="s">
        <v>1556</v>
      </c>
      <c r="E603" s="431" t="s">
        <v>1557</v>
      </c>
      <c r="F603" s="434">
        <v>11</v>
      </c>
      <c r="G603" s="434">
        <v>924</v>
      </c>
      <c r="H603" s="434">
        <v>1</v>
      </c>
      <c r="I603" s="434">
        <v>84</v>
      </c>
      <c r="J603" s="434">
        <v>25</v>
      </c>
      <c r="K603" s="434">
        <v>2120</v>
      </c>
      <c r="L603" s="434">
        <v>2.2943722943722942</v>
      </c>
      <c r="M603" s="434">
        <v>84.8</v>
      </c>
      <c r="N603" s="434">
        <v>26</v>
      </c>
      <c r="O603" s="434">
        <v>2210</v>
      </c>
      <c r="P603" s="456">
        <v>2.3917748917748916</v>
      </c>
      <c r="Q603" s="435">
        <v>85</v>
      </c>
    </row>
    <row r="604" spans="1:17" ht="14.4" customHeight="1" x14ac:dyDescent="0.3">
      <c r="A604" s="430" t="s">
        <v>1674</v>
      </c>
      <c r="B604" s="431" t="s">
        <v>1494</v>
      </c>
      <c r="C604" s="431" t="s">
        <v>1495</v>
      </c>
      <c r="D604" s="431" t="s">
        <v>1558</v>
      </c>
      <c r="E604" s="431" t="s">
        <v>1559</v>
      </c>
      <c r="F604" s="434"/>
      <c r="G604" s="434"/>
      <c r="H604" s="434"/>
      <c r="I604" s="434"/>
      <c r="J604" s="434">
        <v>2</v>
      </c>
      <c r="K604" s="434">
        <v>194</v>
      </c>
      <c r="L604" s="434"/>
      <c r="M604" s="434">
        <v>97</v>
      </c>
      <c r="N604" s="434">
        <v>1</v>
      </c>
      <c r="O604" s="434">
        <v>98</v>
      </c>
      <c r="P604" s="456"/>
      <c r="Q604" s="435">
        <v>98</v>
      </c>
    </row>
    <row r="605" spans="1:17" ht="14.4" customHeight="1" x14ac:dyDescent="0.3">
      <c r="A605" s="430" t="s">
        <v>1674</v>
      </c>
      <c r="B605" s="431" t="s">
        <v>1494</v>
      </c>
      <c r="C605" s="431" t="s">
        <v>1495</v>
      </c>
      <c r="D605" s="431" t="s">
        <v>1560</v>
      </c>
      <c r="E605" s="431" t="s">
        <v>1561</v>
      </c>
      <c r="F605" s="434">
        <v>7</v>
      </c>
      <c r="G605" s="434">
        <v>147</v>
      </c>
      <c r="H605" s="434">
        <v>1</v>
      </c>
      <c r="I605" s="434">
        <v>21</v>
      </c>
      <c r="J605" s="434">
        <v>18</v>
      </c>
      <c r="K605" s="434">
        <v>378</v>
      </c>
      <c r="L605" s="434">
        <v>2.5714285714285716</v>
      </c>
      <c r="M605" s="434">
        <v>21</v>
      </c>
      <c r="N605" s="434">
        <v>1</v>
      </c>
      <c r="O605" s="434">
        <v>21</v>
      </c>
      <c r="P605" s="456">
        <v>0.14285714285714285</v>
      </c>
      <c r="Q605" s="435">
        <v>21</v>
      </c>
    </row>
    <row r="606" spans="1:17" ht="14.4" customHeight="1" x14ac:dyDescent="0.3">
      <c r="A606" s="430" t="s">
        <v>1674</v>
      </c>
      <c r="B606" s="431" t="s">
        <v>1494</v>
      </c>
      <c r="C606" s="431" t="s">
        <v>1495</v>
      </c>
      <c r="D606" s="431" t="s">
        <v>1562</v>
      </c>
      <c r="E606" s="431" t="s">
        <v>1563</v>
      </c>
      <c r="F606" s="434">
        <v>20</v>
      </c>
      <c r="G606" s="434">
        <v>9720</v>
      </c>
      <c r="H606" s="434">
        <v>1</v>
      </c>
      <c r="I606" s="434">
        <v>486</v>
      </c>
      <c r="J606" s="434">
        <v>10</v>
      </c>
      <c r="K606" s="434">
        <v>4863</v>
      </c>
      <c r="L606" s="434">
        <v>0.50030864197530867</v>
      </c>
      <c r="M606" s="434">
        <v>486.3</v>
      </c>
      <c r="N606" s="434"/>
      <c r="O606" s="434"/>
      <c r="P606" s="456"/>
      <c r="Q606" s="435"/>
    </row>
    <row r="607" spans="1:17" ht="14.4" customHeight="1" x14ac:dyDescent="0.3">
      <c r="A607" s="430" t="s">
        <v>1674</v>
      </c>
      <c r="B607" s="431" t="s">
        <v>1494</v>
      </c>
      <c r="C607" s="431" t="s">
        <v>1495</v>
      </c>
      <c r="D607" s="431" t="s">
        <v>1570</v>
      </c>
      <c r="E607" s="431" t="s">
        <v>1571</v>
      </c>
      <c r="F607" s="434">
        <v>9</v>
      </c>
      <c r="G607" s="434">
        <v>360</v>
      </c>
      <c r="H607" s="434">
        <v>1</v>
      </c>
      <c r="I607" s="434">
        <v>40</v>
      </c>
      <c r="J607" s="434">
        <v>8</v>
      </c>
      <c r="K607" s="434">
        <v>327</v>
      </c>
      <c r="L607" s="434">
        <v>0.90833333333333333</v>
      </c>
      <c r="M607" s="434">
        <v>40.875</v>
      </c>
      <c r="N607" s="434">
        <v>6</v>
      </c>
      <c r="O607" s="434">
        <v>246</v>
      </c>
      <c r="P607" s="456">
        <v>0.68333333333333335</v>
      </c>
      <c r="Q607" s="435">
        <v>41</v>
      </c>
    </row>
    <row r="608" spans="1:17" ht="14.4" customHeight="1" x14ac:dyDescent="0.3">
      <c r="A608" s="430" t="s">
        <v>1674</v>
      </c>
      <c r="B608" s="431" t="s">
        <v>1494</v>
      </c>
      <c r="C608" s="431" t="s">
        <v>1495</v>
      </c>
      <c r="D608" s="431" t="s">
        <v>1582</v>
      </c>
      <c r="E608" s="431" t="s">
        <v>1583</v>
      </c>
      <c r="F608" s="434">
        <v>1</v>
      </c>
      <c r="G608" s="434">
        <v>2029</v>
      </c>
      <c r="H608" s="434">
        <v>1</v>
      </c>
      <c r="I608" s="434">
        <v>2029</v>
      </c>
      <c r="J608" s="434"/>
      <c r="K608" s="434"/>
      <c r="L608" s="434"/>
      <c r="M608" s="434"/>
      <c r="N608" s="434"/>
      <c r="O608" s="434"/>
      <c r="P608" s="456"/>
      <c r="Q608" s="435"/>
    </row>
    <row r="609" spans="1:17" ht="14.4" customHeight="1" x14ac:dyDescent="0.3">
      <c r="A609" s="430" t="s">
        <v>1674</v>
      </c>
      <c r="B609" s="431" t="s">
        <v>1494</v>
      </c>
      <c r="C609" s="431" t="s">
        <v>1495</v>
      </c>
      <c r="D609" s="431" t="s">
        <v>1584</v>
      </c>
      <c r="E609" s="431" t="s">
        <v>1585</v>
      </c>
      <c r="F609" s="434">
        <v>3</v>
      </c>
      <c r="G609" s="434">
        <v>1812</v>
      </c>
      <c r="H609" s="434">
        <v>1</v>
      </c>
      <c r="I609" s="434">
        <v>604</v>
      </c>
      <c r="J609" s="434">
        <v>2</v>
      </c>
      <c r="K609" s="434">
        <v>1214</v>
      </c>
      <c r="L609" s="434">
        <v>0.66997792494481234</v>
      </c>
      <c r="M609" s="434">
        <v>607</v>
      </c>
      <c r="N609" s="434">
        <v>8</v>
      </c>
      <c r="O609" s="434">
        <v>4864</v>
      </c>
      <c r="P609" s="456">
        <v>2.684326710816777</v>
      </c>
      <c r="Q609" s="435">
        <v>608</v>
      </c>
    </row>
    <row r="610" spans="1:17" ht="14.4" customHeight="1" x14ac:dyDescent="0.3">
      <c r="A610" s="430" t="s">
        <v>1674</v>
      </c>
      <c r="B610" s="431" t="s">
        <v>1494</v>
      </c>
      <c r="C610" s="431" t="s">
        <v>1495</v>
      </c>
      <c r="D610" s="431" t="s">
        <v>1604</v>
      </c>
      <c r="E610" s="431" t="s">
        <v>1605</v>
      </c>
      <c r="F610" s="434"/>
      <c r="G610" s="434"/>
      <c r="H610" s="434"/>
      <c r="I610" s="434"/>
      <c r="J610" s="434"/>
      <c r="K610" s="434"/>
      <c r="L610" s="434"/>
      <c r="M610" s="434"/>
      <c r="N610" s="434">
        <v>5</v>
      </c>
      <c r="O610" s="434">
        <v>135</v>
      </c>
      <c r="P610" s="456"/>
      <c r="Q610" s="435">
        <v>27</v>
      </c>
    </row>
    <row r="611" spans="1:17" ht="14.4" customHeight="1" x14ac:dyDescent="0.3">
      <c r="A611" s="430" t="s">
        <v>1675</v>
      </c>
      <c r="B611" s="431" t="s">
        <v>1494</v>
      </c>
      <c r="C611" s="431" t="s">
        <v>1495</v>
      </c>
      <c r="D611" s="431" t="s">
        <v>1496</v>
      </c>
      <c r="E611" s="431" t="s">
        <v>1497</v>
      </c>
      <c r="F611" s="434">
        <v>1</v>
      </c>
      <c r="G611" s="434">
        <v>159</v>
      </c>
      <c r="H611" s="434">
        <v>1</v>
      </c>
      <c r="I611" s="434">
        <v>159</v>
      </c>
      <c r="J611" s="434"/>
      <c r="K611" s="434"/>
      <c r="L611" s="434"/>
      <c r="M611" s="434"/>
      <c r="N611" s="434"/>
      <c r="O611" s="434"/>
      <c r="P611" s="456"/>
      <c r="Q611" s="435"/>
    </row>
    <row r="612" spans="1:17" ht="14.4" customHeight="1" x14ac:dyDescent="0.3">
      <c r="A612" s="430" t="s">
        <v>1675</v>
      </c>
      <c r="B612" s="431" t="s">
        <v>1494</v>
      </c>
      <c r="C612" s="431" t="s">
        <v>1495</v>
      </c>
      <c r="D612" s="431" t="s">
        <v>1556</v>
      </c>
      <c r="E612" s="431" t="s">
        <v>1557</v>
      </c>
      <c r="F612" s="434">
        <v>1</v>
      </c>
      <c r="G612" s="434">
        <v>84</v>
      </c>
      <c r="H612" s="434">
        <v>1</v>
      </c>
      <c r="I612" s="434">
        <v>84</v>
      </c>
      <c r="J612" s="434"/>
      <c r="K612" s="434"/>
      <c r="L612" s="434"/>
      <c r="M612" s="434"/>
      <c r="N612" s="434"/>
      <c r="O612" s="434"/>
      <c r="P612" s="456"/>
      <c r="Q612" s="435"/>
    </row>
    <row r="613" spans="1:17" ht="14.4" customHeight="1" x14ac:dyDescent="0.3">
      <c r="A613" s="430" t="s">
        <v>1676</v>
      </c>
      <c r="B613" s="431" t="s">
        <v>1494</v>
      </c>
      <c r="C613" s="431" t="s">
        <v>1495</v>
      </c>
      <c r="D613" s="431" t="s">
        <v>1496</v>
      </c>
      <c r="E613" s="431" t="s">
        <v>1497</v>
      </c>
      <c r="F613" s="434">
        <v>308</v>
      </c>
      <c r="G613" s="434">
        <v>48972</v>
      </c>
      <c r="H613" s="434">
        <v>1</v>
      </c>
      <c r="I613" s="434">
        <v>159</v>
      </c>
      <c r="J613" s="434">
        <v>268</v>
      </c>
      <c r="K613" s="434">
        <v>42831</v>
      </c>
      <c r="L613" s="434">
        <v>0.87460181328105857</v>
      </c>
      <c r="M613" s="434">
        <v>159.81716417910448</v>
      </c>
      <c r="N613" s="434">
        <v>292</v>
      </c>
      <c r="O613" s="434">
        <v>47012</v>
      </c>
      <c r="P613" s="456">
        <v>0.95997712978845051</v>
      </c>
      <c r="Q613" s="435">
        <v>161</v>
      </c>
    </row>
    <row r="614" spans="1:17" ht="14.4" customHeight="1" x14ac:dyDescent="0.3">
      <c r="A614" s="430" t="s">
        <v>1676</v>
      </c>
      <c r="B614" s="431" t="s">
        <v>1494</v>
      </c>
      <c r="C614" s="431" t="s">
        <v>1495</v>
      </c>
      <c r="D614" s="431" t="s">
        <v>1510</v>
      </c>
      <c r="E614" s="431" t="s">
        <v>1511</v>
      </c>
      <c r="F614" s="434">
        <v>13</v>
      </c>
      <c r="G614" s="434">
        <v>15145</v>
      </c>
      <c r="H614" s="434">
        <v>1</v>
      </c>
      <c r="I614" s="434">
        <v>1165</v>
      </c>
      <c r="J614" s="434">
        <v>1</v>
      </c>
      <c r="K614" s="434">
        <v>1168</v>
      </c>
      <c r="L614" s="434">
        <v>7.7121162099702878E-2</v>
      </c>
      <c r="M614" s="434">
        <v>1168</v>
      </c>
      <c r="N614" s="434">
        <v>6</v>
      </c>
      <c r="O614" s="434">
        <v>7014</v>
      </c>
      <c r="P614" s="456">
        <v>0.46312314295146911</v>
      </c>
      <c r="Q614" s="435">
        <v>1169</v>
      </c>
    </row>
    <row r="615" spans="1:17" ht="14.4" customHeight="1" x14ac:dyDescent="0.3">
      <c r="A615" s="430" t="s">
        <v>1676</v>
      </c>
      <c r="B615" s="431" t="s">
        <v>1494</v>
      </c>
      <c r="C615" s="431" t="s">
        <v>1495</v>
      </c>
      <c r="D615" s="431" t="s">
        <v>1514</v>
      </c>
      <c r="E615" s="431" t="s">
        <v>1515</v>
      </c>
      <c r="F615" s="434">
        <v>324</v>
      </c>
      <c r="G615" s="434">
        <v>12636</v>
      </c>
      <c r="H615" s="434">
        <v>1</v>
      </c>
      <c r="I615" s="434">
        <v>39</v>
      </c>
      <c r="J615" s="434">
        <v>293</v>
      </c>
      <c r="K615" s="434">
        <v>11645</v>
      </c>
      <c r="L615" s="434">
        <v>0.92157328268439376</v>
      </c>
      <c r="M615" s="434">
        <v>39.744027303754265</v>
      </c>
      <c r="N615" s="434">
        <v>259</v>
      </c>
      <c r="O615" s="434">
        <v>10360</v>
      </c>
      <c r="P615" s="456">
        <v>0.81987970876859761</v>
      </c>
      <c r="Q615" s="435">
        <v>40</v>
      </c>
    </row>
    <row r="616" spans="1:17" ht="14.4" customHeight="1" x14ac:dyDescent="0.3">
      <c r="A616" s="430" t="s">
        <v>1676</v>
      </c>
      <c r="B616" s="431" t="s">
        <v>1494</v>
      </c>
      <c r="C616" s="431" t="s">
        <v>1495</v>
      </c>
      <c r="D616" s="431" t="s">
        <v>1516</v>
      </c>
      <c r="E616" s="431" t="s">
        <v>1517</v>
      </c>
      <c r="F616" s="434">
        <v>7</v>
      </c>
      <c r="G616" s="434">
        <v>2674</v>
      </c>
      <c r="H616" s="434">
        <v>1</v>
      </c>
      <c r="I616" s="434">
        <v>382</v>
      </c>
      <c r="J616" s="434">
        <v>12</v>
      </c>
      <c r="K616" s="434">
        <v>4596</v>
      </c>
      <c r="L616" s="434">
        <v>1.718773373223635</v>
      </c>
      <c r="M616" s="434">
        <v>383</v>
      </c>
      <c r="N616" s="434">
        <v>3</v>
      </c>
      <c r="O616" s="434">
        <v>1149</v>
      </c>
      <c r="P616" s="456">
        <v>0.42969334330590875</v>
      </c>
      <c r="Q616" s="435">
        <v>383</v>
      </c>
    </row>
    <row r="617" spans="1:17" ht="14.4" customHeight="1" x14ac:dyDescent="0.3">
      <c r="A617" s="430" t="s">
        <v>1676</v>
      </c>
      <c r="B617" s="431" t="s">
        <v>1494</v>
      </c>
      <c r="C617" s="431" t="s">
        <v>1495</v>
      </c>
      <c r="D617" s="431" t="s">
        <v>1518</v>
      </c>
      <c r="E617" s="431" t="s">
        <v>1519</v>
      </c>
      <c r="F617" s="434">
        <v>6</v>
      </c>
      <c r="G617" s="434">
        <v>222</v>
      </c>
      <c r="H617" s="434">
        <v>1</v>
      </c>
      <c r="I617" s="434">
        <v>37</v>
      </c>
      <c r="J617" s="434">
        <v>2</v>
      </c>
      <c r="K617" s="434">
        <v>74</v>
      </c>
      <c r="L617" s="434">
        <v>0.33333333333333331</v>
      </c>
      <c r="M617" s="434">
        <v>37</v>
      </c>
      <c r="N617" s="434">
        <v>17</v>
      </c>
      <c r="O617" s="434">
        <v>629</v>
      </c>
      <c r="P617" s="456">
        <v>2.8333333333333335</v>
      </c>
      <c r="Q617" s="435">
        <v>37</v>
      </c>
    </row>
    <row r="618" spans="1:17" ht="14.4" customHeight="1" x14ac:dyDescent="0.3">
      <c r="A618" s="430" t="s">
        <v>1676</v>
      </c>
      <c r="B618" s="431" t="s">
        <v>1494</v>
      </c>
      <c r="C618" s="431" t="s">
        <v>1495</v>
      </c>
      <c r="D618" s="431" t="s">
        <v>1522</v>
      </c>
      <c r="E618" s="431" t="s">
        <v>1523</v>
      </c>
      <c r="F618" s="434">
        <v>3</v>
      </c>
      <c r="G618" s="434">
        <v>1332</v>
      </c>
      <c r="H618" s="434">
        <v>1</v>
      </c>
      <c r="I618" s="434">
        <v>444</v>
      </c>
      <c r="J618" s="434">
        <v>9</v>
      </c>
      <c r="K618" s="434">
        <v>4002</v>
      </c>
      <c r="L618" s="434">
        <v>3.0045045045045047</v>
      </c>
      <c r="M618" s="434">
        <v>444.66666666666669</v>
      </c>
      <c r="N618" s="434">
        <v>3</v>
      </c>
      <c r="O618" s="434">
        <v>1335</v>
      </c>
      <c r="P618" s="456">
        <v>1.0022522522522523</v>
      </c>
      <c r="Q618" s="435">
        <v>445</v>
      </c>
    </row>
    <row r="619" spans="1:17" ht="14.4" customHeight="1" x14ac:dyDescent="0.3">
      <c r="A619" s="430" t="s">
        <v>1676</v>
      </c>
      <c r="B619" s="431" t="s">
        <v>1494</v>
      </c>
      <c r="C619" s="431" t="s">
        <v>1495</v>
      </c>
      <c r="D619" s="431" t="s">
        <v>1524</v>
      </c>
      <c r="E619" s="431" t="s">
        <v>1525</v>
      </c>
      <c r="F619" s="434">
        <v>3</v>
      </c>
      <c r="G619" s="434">
        <v>123</v>
      </c>
      <c r="H619" s="434">
        <v>1</v>
      </c>
      <c r="I619" s="434">
        <v>41</v>
      </c>
      <c r="J619" s="434">
        <v>2</v>
      </c>
      <c r="K619" s="434">
        <v>82</v>
      </c>
      <c r="L619" s="434">
        <v>0.66666666666666663</v>
      </c>
      <c r="M619" s="434">
        <v>41</v>
      </c>
      <c r="N619" s="434"/>
      <c r="O619" s="434"/>
      <c r="P619" s="456"/>
      <c r="Q619" s="435"/>
    </row>
    <row r="620" spans="1:17" ht="14.4" customHeight="1" x14ac:dyDescent="0.3">
      <c r="A620" s="430" t="s">
        <v>1676</v>
      </c>
      <c r="B620" s="431" t="s">
        <v>1494</v>
      </c>
      <c r="C620" s="431" t="s">
        <v>1495</v>
      </c>
      <c r="D620" s="431" t="s">
        <v>1526</v>
      </c>
      <c r="E620" s="431" t="s">
        <v>1527</v>
      </c>
      <c r="F620" s="434">
        <v>9</v>
      </c>
      <c r="G620" s="434">
        <v>4410</v>
      </c>
      <c r="H620" s="434">
        <v>1</v>
      </c>
      <c r="I620" s="434">
        <v>490</v>
      </c>
      <c r="J620" s="434">
        <v>53</v>
      </c>
      <c r="K620" s="434">
        <v>26018</v>
      </c>
      <c r="L620" s="434">
        <v>5.8997732426303857</v>
      </c>
      <c r="M620" s="434">
        <v>490.90566037735852</v>
      </c>
      <c r="N620" s="434">
        <v>73</v>
      </c>
      <c r="O620" s="434">
        <v>35843</v>
      </c>
      <c r="P620" s="456">
        <v>8.1276643990929713</v>
      </c>
      <c r="Q620" s="435">
        <v>491</v>
      </c>
    </row>
    <row r="621" spans="1:17" ht="14.4" customHeight="1" x14ac:dyDescent="0.3">
      <c r="A621" s="430" t="s">
        <v>1676</v>
      </c>
      <c r="B621" s="431" t="s">
        <v>1494</v>
      </c>
      <c r="C621" s="431" t="s">
        <v>1495</v>
      </c>
      <c r="D621" s="431" t="s">
        <v>1528</v>
      </c>
      <c r="E621" s="431" t="s">
        <v>1529</v>
      </c>
      <c r="F621" s="434">
        <v>16</v>
      </c>
      <c r="G621" s="434">
        <v>496</v>
      </c>
      <c r="H621" s="434">
        <v>1</v>
      </c>
      <c r="I621" s="434">
        <v>31</v>
      </c>
      <c r="J621" s="434">
        <v>17</v>
      </c>
      <c r="K621" s="434">
        <v>527</v>
      </c>
      <c r="L621" s="434">
        <v>1.0625</v>
      </c>
      <c r="M621" s="434">
        <v>31</v>
      </c>
      <c r="N621" s="434">
        <v>6</v>
      </c>
      <c r="O621" s="434">
        <v>186</v>
      </c>
      <c r="P621" s="456">
        <v>0.375</v>
      </c>
      <c r="Q621" s="435">
        <v>31</v>
      </c>
    </row>
    <row r="622" spans="1:17" ht="14.4" customHeight="1" x14ac:dyDescent="0.3">
      <c r="A622" s="430" t="s">
        <v>1676</v>
      </c>
      <c r="B622" s="431" t="s">
        <v>1494</v>
      </c>
      <c r="C622" s="431" t="s">
        <v>1495</v>
      </c>
      <c r="D622" s="431" t="s">
        <v>1532</v>
      </c>
      <c r="E622" s="431" t="s">
        <v>1533</v>
      </c>
      <c r="F622" s="434">
        <v>4</v>
      </c>
      <c r="G622" s="434">
        <v>820</v>
      </c>
      <c r="H622" s="434">
        <v>1</v>
      </c>
      <c r="I622" s="434">
        <v>205</v>
      </c>
      <c r="J622" s="434"/>
      <c r="K622" s="434"/>
      <c r="L622" s="434"/>
      <c r="M622" s="434"/>
      <c r="N622" s="434">
        <v>2</v>
      </c>
      <c r="O622" s="434">
        <v>414</v>
      </c>
      <c r="P622" s="456">
        <v>0.50487804878048781</v>
      </c>
      <c r="Q622" s="435">
        <v>207</v>
      </c>
    </row>
    <row r="623" spans="1:17" ht="14.4" customHeight="1" x14ac:dyDescent="0.3">
      <c r="A623" s="430" t="s">
        <v>1676</v>
      </c>
      <c r="B623" s="431" t="s">
        <v>1494</v>
      </c>
      <c r="C623" s="431" t="s">
        <v>1495</v>
      </c>
      <c r="D623" s="431" t="s">
        <v>1534</v>
      </c>
      <c r="E623" s="431" t="s">
        <v>1535</v>
      </c>
      <c r="F623" s="434">
        <v>4</v>
      </c>
      <c r="G623" s="434">
        <v>1508</v>
      </c>
      <c r="H623" s="434">
        <v>1</v>
      </c>
      <c r="I623" s="434">
        <v>377</v>
      </c>
      <c r="J623" s="434"/>
      <c r="K623" s="434"/>
      <c r="L623" s="434"/>
      <c r="M623" s="434"/>
      <c r="N623" s="434">
        <v>2</v>
      </c>
      <c r="O623" s="434">
        <v>760</v>
      </c>
      <c r="P623" s="456">
        <v>0.50397877984084882</v>
      </c>
      <c r="Q623" s="435">
        <v>380</v>
      </c>
    </row>
    <row r="624" spans="1:17" ht="14.4" customHeight="1" x14ac:dyDescent="0.3">
      <c r="A624" s="430" t="s">
        <v>1676</v>
      </c>
      <c r="B624" s="431" t="s">
        <v>1494</v>
      </c>
      <c r="C624" s="431" t="s">
        <v>1495</v>
      </c>
      <c r="D624" s="431" t="s">
        <v>1538</v>
      </c>
      <c r="E624" s="431" t="s">
        <v>1539</v>
      </c>
      <c r="F624" s="434">
        <v>2</v>
      </c>
      <c r="G624" s="434">
        <v>258</v>
      </c>
      <c r="H624" s="434">
        <v>1</v>
      </c>
      <c r="I624" s="434">
        <v>129</v>
      </c>
      <c r="J624" s="434">
        <v>2</v>
      </c>
      <c r="K624" s="434">
        <v>258</v>
      </c>
      <c r="L624" s="434">
        <v>1</v>
      </c>
      <c r="M624" s="434">
        <v>129</v>
      </c>
      <c r="N624" s="434"/>
      <c r="O624" s="434"/>
      <c r="P624" s="456"/>
      <c r="Q624" s="435"/>
    </row>
    <row r="625" spans="1:17" ht="14.4" customHeight="1" x14ac:dyDescent="0.3">
      <c r="A625" s="430" t="s">
        <v>1676</v>
      </c>
      <c r="B625" s="431" t="s">
        <v>1494</v>
      </c>
      <c r="C625" s="431" t="s">
        <v>1495</v>
      </c>
      <c r="D625" s="431" t="s">
        <v>1544</v>
      </c>
      <c r="E625" s="431" t="s">
        <v>1545</v>
      </c>
      <c r="F625" s="434">
        <v>111</v>
      </c>
      <c r="G625" s="434">
        <v>1776</v>
      </c>
      <c r="H625" s="434">
        <v>1</v>
      </c>
      <c r="I625" s="434">
        <v>16</v>
      </c>
      <c r="J625" s="434">
        <v>83</v>
      </c>
      <c r="K625" s="434">
        <v>1328</v>
      </c>
      <c r="L625" s="434">
        <v>0.74774774774774777</v>
      </c>
      <c r="M625" s="434">
        <v>16</v>
      </c>
      <c r="N625" s="434">
        <v>64</v>
      </c>
      <c r="O625" s="434">
        <v>1024</v>
      </c>
      <c r="P625" s="456">
        <v>0.57657657657657657</v>
      </c>
      <c r="Q625" s="435">
        <v>16</v>
      </c>
    </row>
    <row r="626" spans="1:17" ht="14.4" customHeight="1" x14ac:dyDescent="0.3">
      <c r="A626" s="430" t="s">
        <v>1676</v>
      </c>
      <c r="B626" s="431" t="s">
        <v>1494</v>
      </c>
      <c r="C626" s="431" t="s">
        <v>1495</v>
      </c>
      <c r="D626" s="431" t="s">
        <v>1546</v>
      </c>
      <c r="E626" s="431" t="s">
        <v>1547</v>
      </c>
      <c r="F626" s="434">
        <v>1</v>
      </c>
      <c r="G626" s="434">
        <v>133</v>
      </c>
      <c r="H626" s="434">
        <v>1</v>
      </c>
      <c r="I626" s="434">
        <v>133</v>
      </c>
      <c r="J626" s="434">
        <v>8</v>
      </c>
      <c r="K626" s="434">
        <v>1076</v>
      </c>
      <c r="L626" s="434">
        <v>8.0902255639097742</v>
      </c>
      <c r="M626" s="434">
        <v>134.5</v>
      </c>
      <c r="N626" s="434"/>
      <c r="O626" s="434"/>
      <c r="P626" s="456"/>
      <c r="Q626" s="435"/>
    </row>
    <row r="627" spans="1:17" ht="14.4" customHeight="1" x14ac:dyDescent="0.3">
      <c r="A627" s="430" t="s">
        <v>1676</v>
      </c>
      <c r="B627" s="431" t="s">
        <v>1494</v>
      </c>
      <c r="C627" s="431" t="s">
        <v>1495</v>
      </c>
      <c r="D627" s="431" t="s">
        <v>1548</v>
      </c>
      <c r="E627" s="431" t="s">
        <v>1549</v>
      </c>
      <c r="F627" s="434">
        <v>30</v>
      </c>
      <c r="G627" s="434">
        <v>3060</v>
      </c>
      <c r="H627" s="434">
        <v>1</v>
      </c>
      <c r="I627" s="434">
        <v>102</v>
      </c>
      <c r="J627" s="434">
        <v>20</v>
      </c>
      <c r="K627" s="434">
        <v>2049</v>
      </c>
      <c r="L627" s="434">
        <v>0.66960784313725485</v>
      </c>
      <c r="M627" s="434">
        <v>102.45</v>
      </c>
      <c r="N627" s="434">
        <v>21</v>
      </c>
      <c r="O627" s="434">
        <v>2163</v>
      </c>
      <c r="P627" s="456">
        <v>0.70686274509803926</v>
      </c>
      <c r="Q627" s="435">
        <v>103</v>
      </c>
    </row>
    <row r="628" spans="1:17" ht="14.4" customHeight="1" x14ac:dyDescent="0.3">
      <c r="A628" s="430" t="s">
        <v>1676</v>
      </c>
      <c r="B628" s="431" t="s">
        <v>1494</v>
      </c>
      <c r="C628" s="431" t="s">
        <v>1495</v>
      </c>
      <c r="D628" s="431" t="s">
        <v>1554</v>
      </c>
      <c r="E628" s="431" t="s">
        <v>1555</v>
      </c>
      <c r="F628" s="434">
        <v>876</v>
      </c>
      <c r="G628" s="434">
        <v>98988</v>
      </c>
      <c r="H628" s="434">
        <v>1</v>
      </c>
      <c r="I628" s="434">
        <v>113</v>
      </c>
      <c r="J628" s="434">
        <v>686</v>
      </c>
      <c r="K628" s="434">
        <v>78592</v>
      </c>
      <c r="L628" s="434">
        <v>0.79395482280680485</v>
      </c>
      <c r="M628" s="434">
        <v>114.56559766763849</v>
      </c>
      <c r="N628" s="434">
        <v>727</v>
      </c>
      <c r="O628" s="434">
        <v>84332</v>
      </c>
      <c r="P628" s="456">
        <v>0.85194164949286777</v>
      </c>
      <c r="Q628" s="435">
        <v>116</v>
      </c>
    </row>
    <row r="629" spans="1:17" ht="14.4" customHeight="1" x14ac:dyDescent="0.3">
      <c r="A629" s="430" t="s">
        <v>1676</v>
      </c>
      <c r="B629" s="431" t="s">
        <v>1494</v>
      </c>
      <c r="C629" s="431" t="s">
        <v>1495</v>
      </c>
      <c r="D629" s="431" t="s">
        <v>1556</v>
      </c>
      <c r="E629" s="431" t="s">
        <v>1557</v>
      </c>
      <c r="F629" s="434">
        <v>119</v>
      </c>
      <c r="G629" s="434">
        <v>9996</v>
      </c>
      <c r="H629" s="434">
        <v>1</v>
      </c>
      <c r="I629" s="434">
        <v>84</v>
      </c>
      <c r="J629" s="434">
        <v>121</v>
      </c>
      <c r="K629" s="434">
        <v>10265</v>
      </c>
      <c r="L629" s="434">
        <v>1.0269107643057223</v>
      </c>
      <c r="M629" s="434">
        <v>84.834710743801651</v>
      </c>
      <c r="N629" s="434">
        <v>114</v>
      </c>
      <c r="O629" s="434">
        <v>9690</v>
      </c>
      <c r="P629" s="456">
        <v>0.96938775510204078</v>
      </c>
      <c r="Q629" s="435">
        <v>85</v>
      </c>
    </row>
    <row r="630" spans="1:17" ht="14.4" customHeight="1" x14ac:dyDescent="0.3">
      <c r="A630" s="430" t="s">
        <v>1676</v>
      </c>
      <c r="B630" s="431" t="s">
        <v>1494</v>
      </c>
      <c r="C630" s="431" t="s">
        <v>1495</v>
      </c>
      <c r="D630" s="431" t="s">
        <v>1558</v>
      </c>
      <c r="E630" s="431" t="s">
        <v>1559</v>
      </c>
      <c r="F630" s="434">
        <v>3</v>
      </c>
      <c r="G630" s="434">
        <v>288</v>
      </c>
      <c r="H630" s="434">
        <v>1</v>
      </c>
      <c r="I630" s="434">
        <v>96</v>
      </c>
      <c r="J630" s="434">
        <v>2</v>
      </c>
      <c r="K630" s="434">
        <v>194</v>
      </c>
      <c r="L630" s="434">
        <v>0.67361111111111116</v>
      </c>
      <c r="M630" s="434">
        <v>97</v>
      </c>
      <c r="N630" s="434">
        <v>1</v>
      </c>
      <c r="O630" s="434">
        <v>98</v>
      </c>
      <c r="P630" s="456">
        <v>0.34027777777777779</v>
      </c>
      <c r="Q630" s="435">
        <v>98</v>
      </c>
    </row>
    <row r="631" spans="1:17" ht="14.4" customHeight="1" x14ac:dyDescent="0.3">
      <c r="A631" s="430" t="s">
        <v>1676</v>
      </c>
      <c r="B631" s="431" t="s">
        <v>1494</v>
      </c>
      <c r="C631" s="431" t="s">
        <v>1495</v>
      </c>
      <c r="D631" s="431" t="s">
        <v>1560</v>
      </c>
      <c r="E631" s="431" t="s">
        <v>1561</v>
      </c>
      <c r="F631" s="434">
        <v>98</v>
      </c>
      <c r="G631" s="434">
        <v>2058</v>
      </c>
      <c r="H631" s="434">
        <v>1</v>
      </c>
      <c r="I631" s="434">
        <v>21</v>
      </c>
      <c r="J631" s="434">
        <v>77</v>
      </c>
      <c r="K631" s="434">
        <v>1617</v>
      </c>
      <c r="L631" s="434">
        <v>0.7857142857142857</v>
      </c>
      <c r="M631" s="434">
        <v>21</v>
      </c>
      <c r="N631" s="434">
        <v>38</v>
      </c>
      <c r="O631" s="434">
        <v>798</v>
      </c>
      <c r="P631" s="456">
        <v>0.38775510204081631</v>
      </c>
      <c r="Q631" s="435">
        <v>21</v>
      </c>
    </row>
    <row r="632" spans="1:17" ht="14.4" customHeight="1" x14ac:dyDescent="0.3">
      <c r="A632" s="430" t="s">
        <v>1676</v>
      </c>
      <c r="B632" s="431" t="s">
        <v>1494</v>
      </c>
      <c r="C632" s="431" t="s">
        <v>1495</v>
      </c>
      <c r="D632" s="431" t="s">
        <v>1562</v>
      </c>
      <c r="E632" s="431" t="s">
        <v>1563</v>
      </c>
      <c r="F632" s="434">
        <v>237</v>
      </c>
      <c r="G632" s="434">
        <v>115182</v>
      </c>
      <c r="H632" s="434">
        <v>1</v>
      </c>
      <c r="I632" s="434">
        <v>486</v>
      </c>
      <c r="J632" s="434">
        <v>144</v>
      </c>
      <c r="K632" s="434">
        <v>70073</v>
      </c>
      <c r="L632" s="434">
        <v>0.60836762688614543</v>
      </c>
      <c r="M632" s="434">
        <v>486.61805555555554</v>
      </c>
      <c r="N632" s="434">
        <v>130</v>
      </c>
      <c r="O632" s="434">
        <v>63310</v>
      </c>
      <c r="P632" s="456">
        <v>0.54965185532461669</v>
      </c>
      <c r="Q632" s="435">
        <v>487</v>
      </c>
    </row>
    <row r="633" spans="1:17" ht="14.4" customHeight="1" x14ac:dyDescent="0.3">
      <c r="A633" s="430" t="s">
        <v>1676</v>
      </c>
      <c r="B633" s="431" t="s">
        <v>1494</v>
      </c>
      <c r="C633" s="431" t="s">
        <v>1495</v>
      </c>
      <c r="D633" s="431" t="s">
        <v>1570</v>
      </c>
      <c r="E633" s="431" t="s">
        <v>1571</v>
      </c>
      <c r="F633" s="434">
        <v>40</v>
      </c>
      <c r="G633" s="434">
        <v>1600</v>
      </c>
      <c r="H633" s="434">
        <v>1</v>
      </c>
      <c r="I633" s="434">
        <v>40</v>
      </c>
      <c r="J633" s="434">
        <v>45</v>
      </c>
      <c r="K633" s="434">
        <v>1837</v>
      </c>
      <c r="L633" s="434">
        <v>1.1481250000000001</v>
      </c>
      <c r="M633" s="434">
        <v>40.822222222222223</v>
      </c>
      <c r="N633" s="434">
        <v>26</v>
      </c>
      <c r="O633" s="434">
        <v>1066</v>
      </c>
      <c r="P633" s="456">
        <v>0.66625000000000001</v>
      </c>
      <c r="Q633" s="435">
        <v>41</v>
      </c>
    </row>
    <row r="634" spans="1:17" ht="14.4" customHeight="1" x14ac:dyDescent="0.3">
      <c r="A634" s="430" t="s">
        <v>1676</v>
      </c>
      <c r="B634" s="431" t="s">
        <v>1494</v>
      </c>
      <c r="C634" s="431" t="s">
        <v>1495</v>
      </c>
      <c r="D634" s="431" t="s">
        <v>1580</v>
      </c>
      <c r="E634" s="431" t="s">
        <v>1581</v>
      </c>
      <c r="F634" s="434">
        <v>3</v>
      </c>
      <c r="G634" s="434">
        <v>2283</v>
      </c>
      <c r="H634" s="434">
        <v>1</v>
      </c>
      <c r="I634" s="434">
        <v>761</v>
      </c>
      <c r="J634" s="434">
        <v>1</v>
      </c>
      <c r="K634" s="434">
        <v>762</v>
      </c>
      <c r="L634" s="434">
        <v>0.33377135348226017</v>
      </c>
      <c r="M634" s="434">
        <v>762</v>
      </c>
      <c r="N634" s="434">
        <v>2</v>
      </c>
      <c r="O634" s="434">
        <v>1524</v>
      </c>
      <c r="P634" s="456">
        <v>0.66754270696452034</v>
      </c>
      <c r="Q634" s="435">
        <v>762</v>
      </c>
    </row>
    <row r="635" spans="1:17" ht="14.4" customHeight="1" x14ac:dyDescent="0.3">
      <c r="A635" s="430" t="s">
        <v>1676</v>
      </c>
      <c r="B635" s="431" t="s">
        <v>1494</v>
      </c>
      <c r="C635" s="431" t="s">
        <v>1495</v>
      </c>
      <c r="D635" s="431" t="s">
        <v>1582</v>
      </c>
      <c r="E635" s="431" t="s">
        <v>1583</v>
      </c>
      <c r="F635" s="434"/>
      <c r="G635" s="434"/>
      <c r="H635" s="434"/>
      <c r="I635" s="434"/>
      <c r="J635" s="434">
        <v>1</v>
      </c>
      <c r="K635" s="434">
        <v>2059</v>
      </c>
      <c r="L635" s="434"/>
      <c r="M635" s="434">
        <v>2059</v>
      </c>
      <c r="N635" s="434">
        <v>1</v>
      </c>
      <c r="O635" s="434">
        <v>2072</v>
      </c>
      <c r="P635" s="456"/>
      <c r="Q635" s="435">
        <v>2072</v>
      </c>
    </row>
    <row r="636" spans="1:17" ht="14.4" customHeight="1" x14ac:dyDescent="0.3">
      <c r="A636" s="430" t="s">
        <v>1676</v>
      </c>
      <c r="B636" s="431" t="s">
        <v>1494</v>
      </c>
      <c r="C636" s="431" t="s">
        <v>1495</v>
      </c>
      <c r="D636" s="431" t="s">
        <v>1584</v>
      </c>
      <c r="E636" s="431" t="s">
        <v>1585</v>
      </c>
      <c r="F636" s="434">
        <v>83</v>
      </c>
      <c r="G636" s="434">
        <v>50132</v>
      </c>
      <c r="H636" s="434">
        <v>1</v>
      </c>
      <c r="I636" s="434">
        <v>604</v>
      </c>
      <c r="J636" s="434">
        <v>141</v>
      </c>
      <c r="K636" s="434">
        <v>85512</v>
      </c>
      <c r="L636" s="434">
        <v>1.7057368547035825</v>
      </c>
      <c r="M636" s="434">
        <v>606.468085106383</v>
      </c>
      <c r="N636" s="434">
        <v>88</v>
      </c>
      <c r="O636" s="434">
        <v>53504</v>
      </c>
      <c r="P636" s="456">
        <v>1.0672624271922126</v>
      </c>
      <c r="Q636" s="435">
        <v>608</v>
      </c>
    </row>
    <row r="637" spans="1:17" ht="14.4" customHeight="1" x14ac:dyDescent="0.3">
      <c r="A637" s="430" t="s">
        <v>1676</v>
      </c>
      <c r="B637" s="431" t="s">
        <v>1494</v>
      </c>
      <c r="C637" s="431" t="s">
        <v>1495</v>
      </c>
      <c r="D637" s="431" t="s">
        <v>1588</v>
      </c>
      <c r="E637" s="431" t="s">
        <v>1589</v>
      </c>
      <c r="F637" s="434">
        <v>22</v>
      </c>
      <c r="G637" s="434">
        <v>11132</v>
      </c>
      <c r="H637" s="434">
        <v>1</v>
      </c>
      <c r="I637" s="434">
        <v>506</v>
      </c>
      <c r="J637" s="434">
        <v>9</v>
      </c>
      <c r="K637" s="434">
        <v>4560</v>
      </c>
      <c r="L637" s="434">
        <v>0.4096298957959037</v>
      </c>
      <c r="M637" s="434">
        <v>506.66666666666669</v>
      </c>
      <c r="N637" s="434">
        <v>2</v>
      </c>
      <c r="O637" s="434">
        <v>1018</v>
      </c>
      <c r="P637" s="456">
        <v>9.1448077614085521E-2</v>
      </c>
      <c r="Q637" s="435">
        <v>509</v>
      </c>
    </row>
    <row r="638" spans="1:17" ht="14.4" customHeight="1" x14ac:dyDescent="0.3">
      <c r="A638" s="430" t="s">
        <v>1676</v>
      </c>
      <c r="B638" s="431" t="s">
        <v>1494</v>
      </c>
      <c r="C638" s="431" t="s">
        <v>1495</v>
      </c>
      <c r="D638" s="431" t="s">
        <v>1592</v>
      </c>
      <c r="E638" s="431" t="s">
        <v>1593</v>
      </c>
      <c r="F638" s="434">
        <v>3</v>
      </c>
      <c r="G638" s="434">
        <v>1461</v>
      </c>
      <c r="H638" s="434">
        <v>1</v>
      </c>
      <c r="I638" s="434">
        <v>487</v>
      </c>
      <c r="J638" s="434"/>
      <c r="K638" s="434"/>
      <c r="L638" s="434"/>
      <c r="M638" s="434"/>
      <c r="N638" s="434"/>
      <c r="O638" s="434"/>
      <c r="P638" s="456"/>
      <c r="Q638" s="435"/>
    </row>
    <row r="639" spans="1:17" ht="14.4" customHeight="1" x14ac:dyDescent="0.3">
      <c r="A639" s="430" t="s">
        <v>1676</v>
      </c>
      <c r="B639" s="431" t="s">
        <v>1494</v>
      </c>
      <c r="C639" s="431" t="s">
        <v>1495</v>
      </c>
      <c r="D639" s="431" t="s">
        <v>1602</v>
      </c>
      <c r="E639" s="431" t="s">
        <v>1603</v>
      </c>
      <c r="F639" s="434">
        <v>4</v>
      </c>
      <c r="G639" s="434">
        <v>608</v>
      </c>
      <c r="H639" s="434">
        <v>1</v>
      </c>
      <c r="I639" s="434">
        <v>152</v>
      </c>
      <c r="J639" s="434">
        <v>12</v>
      </c>
      <c r="K639" s="434">
        <v>1824</v>
      </c>
      <c r="L639" s="434">
        <v>3</v>
      </c>
      <c r="M639" s="434">
        <v>152</v>
      </c>
      <c r="N639" s="434"/>
      <c r="O639" s="434"/>
      <c r="P639" s="456"/>
      <c r="Q639" s="435"/>
    </row>
    <row r="640" spans="1:17" ht="14.4" customHeight="1" x14ac:dyDescent="0.3">
      <c r="A640" s="430" t="s">
        <v>1677</v>
      </c>
      <c r="B640" s="431" t="s">
        <v>1494</v>
      </c>
      <c r="C640" s="431" t="s">
        <v>1495</v>
      </c>
      <c r="D640" s="431" t="s">
        <v>1496</v>
      </c>
      <c r="E640" s="431" t="s">
        <v>1497</v>
      </c>
      <c r="F640" s="434">
        <v>1142</v>
      </c>
      <c r="G640" s="434">
        <v>181578</v>
      </c>
      <c r="H640" s="434">
        <v>1</v>
      </c>
      <c r="I640" s="434">
        <v>159</v>
      </c>
      <c r="J640" s="434">
        <v>1135</v>
      </c>
      <c r="K640" s="434">
        <v>181305</v>
      </c>
      <c r="L640" s="434">
        <v>0.99849651389485505</v>
      </c>
      <c r="M640" s="434">
        <v>159.74008810572687</v>
      </c>
      <c r="N640" s="434">
        <v>1122</v>
      </c>
      <c r="O640" s="434">
        <v>180642</v>
      </c>
      <c r="P640" s="456">
        <v>0.9948451904966461</v>
      </c>
      <c r="Q640" s="435">
        <v>161</v>
      </c>
    </row>
    <row r="641" spans="1:17" ht="14.4" customHeight="1" x14ac:dyDescent="0.3">
      <c r="A641" s="430" t="s">
        <v>1677</v>
      </c>
      <c r="B641" s="431" t="s">
        <v>1494</v>
      </c>
      <c r="C641" s="431" t="s">
        <v>1495</v>
      </c>
      <c r="D641" s="431" t="s">
        <v>1510</v>
      </c>
      <c r="E641" s="431" t="s">
        <v>1511</v>
      </c>
      <c r="F641" s="434">
        <v>8</v>
      </c>
      <c r="G641" s="434">
        <v>9320</v>
      </c>
      <c r="H641" s="434">
        <v>1</v>
      </c>
      <c r="I641" s="434">
        <v>1165</v>
      </c>
      <c r="J641" s="434"/>
      <c r="K641" s="434"/>
      <c r="L641" s="434"/>
      <c r="M641" s="434"/>
      <c r="N641" s="434">
        <v>1</v>
      </c>
      <c r="O641" s="434">
        <v>1169</v>
      </c>
      <c r="P641" s="456">
        <v>0.12542918454935623</v>
      </c>
      <c r="Q641" s="435">
        <v>1169</v>
      </c>
    </row>
    <row r="642" spans="1:17" ht="14.4" customHeight="1" x14ac:dyDescent="0.3">
      <c r="A642" s="430" t="s">
        <v>1677</v>
      </c>
      <c r="B642" s="431" t="s">
        <v>1494</v>
      </c>
      <c r="C642" s="431" t="s">
        <v>1495</v>
      </c>
      <c r="D642" s="431" t="s">
        <v>1514</v>
      </c>
      <c r="E642" s="431" t="s">
        <v>1515</v>
      </c>
      <c r="F642" s="434">
        <v>88</v>
      </c>
      <c r="G642" s="434">
        <v>3432</v>
      </c>
      <c r="H642" s="434">
        <v>1</v>
      </c>
      <c r="I642" s="434">
        <v>39</v>
      </c>
      <c r="J642" s="434">
        <v>94</v>
      </c>
      <c r="K642" s="434">
        <v>3726</v>
      </c>
      <c r="L642" s="434">
        <v>1.0856643356643356</v>
      </c>
      <c r="M642" s="434">
        <v>39.638297872340424</v>
      </c>
      <c r="N642" s="434">
        <v>90</v>
      </c>
      <c r="O642" s="434">
        <v>3600</v>
      </c>
      <c r="P642" s="456">
        <v>1.048951048951049</v>
      </c>
      <c r="Q642" s="435">
        <v>40</v>
      </c>
    </row>
    <row r="643" spans="1:17" ht="14.4" customHeight="1" x14ac:dyDescent="0.3">
      <c r="A643" s="430" t="s">
        <v>1677</v>
      </c>
      <c r="B643" s="431" t="s">
        <v>1494</v>
      </c>
      <c r="C643" s="431" t="s">
        <v>1495</v>
      </c>
      <c r="D643" s="431" t="s">
        <v>1516</v>
      </c>
      <c r="E643" s="431" t="s">
        <v>1517</v>
      </c>
      <c r="F643" s="434">
        <v>11</v>
      </c>
      <c r="G643" s="434">
        <v>4202</v>
      </c>
      <c r="H643" s="434">
        <v>1</v>
      </c>
      <c r="I643" s="434">
        <v>382</v>
      </c>
      <c r="J643" s="434">
        <v>12</v>
      </c>
      <c r="K643" s="434">
        <v>4593</v>
      </c>
      <c r="L643" s="434">
        <v>1.0930509281294623</v>
      </c>
      <c r="M643" s="434">
        <v>382.75</v>
      </c>
      <c r="N643" s="434">
        <v>9</v>
      </c>
      <c r="O643" s="434">
        <v>3447</v>
      </c>
      <c r="P643" s="456">
        <v>0.82032365540218943</v>
      </c>
      <c r="Q643" s="435">
        <v>383</v>
      </c>
    </row>
    <row r="644" spans="1:17" ht="14.4" customHeight="1" x14ac:dyDescent="0.3">
      <c r="A644" s="430" t="s">
        <v>1677</v>
      </c>
      <c r="B644" s="431" t="s">
        <v>1494</v>
      </c>
      <c r="C644" s="431" t="s">
        <v>1495</v>
      </c>
      <c r="D644" s="431" t="s">
        <v>1518</v>
      </c>
      <c r="E644" s="431" t="s">
        <v>1519</v>
      </c>
      <c r="F644" s="434">
        <v>9</v>
      </c>
      <c r="G644" s="434">
        <v>333</v>
      </c>
      <c r="H644" s="434">
        <v>1</v>
      </c>
      <c r="I644" s="434">
        <v>37</v>
      </c>
      <c r="J644" s="434">
        <v>11</v>
      </c>
      <c r="K644" s="434">
        <v>407</v>
      </c>
      <c r="L644" s="434">
        <v>1.2222222222222223</v>
      </c>
      <c r="M644" s="434">
        <v>37</v>
      </c>
      <c r="N644" s="434"/>
      <c r="O644" s="434"/>
      <c r="P644" s="456"/>
      <c r="Q644" s="435"/>
    </row>
    <row r="645" spans="1:17" ht="14.4" customHeight="1" x14ac:dyDescent="0.3">
      <c r="A645" s="430" t="s">
        <v>1677</v>
      </c>
      <c r="B645" s="431" t="s">
        <v>1494</v>
      </c>
      <c r="C645" s="431" t="s">
        <v>1495</v>
      </c>
      <c r="D645" s="431" t="s">
        <v>1522</v>
      </c>
      <c r="E645" s="431" t="s">
        <v>1523</v>
      </c>
      <c r="F645" s="434">
        <v>3</v>
      </c>
      <c r="G645" s="434">
        <v>1332</v>
      </c>
      <c r="H645" s="434">
        <v>1</v>
      </c>
      <c r="I645" s="434">
        <v>444</v>
      </c>
      <c r="J645" s="434">
        <v>3</v>
      </c>
      <c r="K645" s="434">
        <v>1335</v>
      </c>
      <c r="L645" s="434">
        <v>1.0022522522522523</v>
      </c>
      <c r="M645" s="434">
        <v>445</v>
      </c>
      <c r="N645" s="434">
        <v>3</v>
      </c>
      <c r="O645" s="434">
        <v>1335</v>
      </c>
      <c r="P645" s="456">
        <v>1.0022522522522523</v>
      </c>
      <c r="Q645" s="435">
        <v>445</v>
      </c>
    </row>
    <row r="646" spans="1:17" ht="14.4" customHeight="1" x14ac:dyDescent="0.3">
      <c r="A646" s="430" t="s">
        <v>1677</v>
      </c>
      <c r="B646" s="431" t="s">
        <v>1494</v>
      </c>
      <c r="C646" s="431" t="s">
        <v>1495</v>
      </c>
      <c r="D646" s="431" t="s">
        <v>1524</v>
      </c>
      <c r="E646" s="431" t="s">
        <v>1525</v>
      </c>
      <c r="F646" s="434">
        <v>1</v>
      </c>
      <c r="G646" s="434">
        <v>41</v>
      </c>
      <c r="H646" s="434">
        <v>1</v>
      </c>
      <c r="I646" s="434">
        <v>41</v>
      </c>
      <c r="J646" s="434">
        <v>1</v>
      </c>
      <c r="K646" s="434">
        <v>41</v>
      </c>
      <c r="L646" s="434">
        <v>1</v>
      </c>
      <c r="M646" s="434">
        <v>41</v>
      </c>
      <c r="N646" s="434">
        <v>1</v>
      </c>
      <c r="O646" s="434">
        <v>41</v>
      </c>
      <c r="P646" s="456">
        <v>1</v>
      </c>
      <c r="Q646" s="435">
        <v>41</v>
      </c>
    </row>
    <row r="647" spans="1:17" ht="14.4" customHeight="1" x14ac:dyDescent="0.3">
      <c r="A647" s="430" t="s">
        <v>1677</v>
      </c>
      <c r="B647" s="431" t="s">
        <v>1494</v>
      </c>
      <c r="C647" s="431" t="s">
        <v>1495</v>
      </c>
      <c r="D647" s="431" t="s">
        <v>1526</v>
      </c>
      <c r="E647" s="431" t="s">
        <v>1527</v>
      </c>
      <c r="F647" s="434">
        <v>3</v>
      </c>
      <c r="G647" s="434">
        <v>1470</v>
      </c>
      <c r="H647" s="434">
        <v>1</v>
      </c>
      <c r="I647" s="434">
        <v>490</v>
      </c>
      <c r="J647" s="434">
        <v>8</v>
      </c>
      <c r="K647" s="434">
        <v>3926</v>
      </c>
      <c r="L647" s="434">
        <v>2.6707482993197278</v>
      </c>
      <c r="M647" s="434">
        <v>490.75</v>
      </c>
      <c r="N647" s="434">
        <v>10</v>
      </c>
      <c r="O647" s="434">
        <v>4910</v>
      </c>
      <c r="P647" s="456">
        <v>3.3401360544217686</v>
      </c>
      <c r="Q647" s="435">
        <v>491</v>
      </c>
    </row>
    <row r="648" spans="1:17" ht="14.4" customHeight="1" x14ac:dyDescent="0.3">
      <c r="A648" s="430" t="s">
        <v>1677</v>
      </c>
      <c r="B648" s="431" t="s">
        <v>1494</v>
      </c>
      <c r="C648" s="431" t="s">
        <v>1495</v>
      </c>
      <c r="D648" s="431" t="s">
        <v>1528</v>
      </c>
      <c r="E648" s="431" t="s">
        <v>1529</v>
      </c>
      <c r="F648" s="434">
        <v>23</v>
      </c>
      <c r="G648" s="434">
        <v>713</v>
      </c>
      <c r="H648" s="434">
        <v>1</v>
      </c>
      <c r="I648" s="434">
        <v>31</v>
      </c>
      <c r="J648" s="434">
        <v>28</v>
      </c>
      <c r="K648" s="434">
        <v>868</v>
      </c>
      <c r="L648" s="434">
        <v>1.2173913043478262</v>
      </c>
      <c r="M648" s="434">
        <v>31</v>
      </c>
      <c r="N648" s="434">
        <v>30</v>
      </c>
      <c r="O648" s="434">
        <v>930</v>
      </c>
      <c r="P648" s="456">
        <v>1.3043478260869565</v>
      </c>
      <c r="Q648" s="435">
        <v>31</v>
      </c>
    </row>
    <row r="649" spans="1:17" ht="14.4" customHeight="1" x14ac:dyDescent="0.3">
      <c r="A649" s="430" t="s">
        <v>1677</v>
      </c>
      <c r="B649" s="431" t="s">
        <v>1494</v>
      </c>
      <c r="C649" s="431" t="s">
        <v>1495</v>
      </c>
      <c r="D649" s="431" t="s">
        <v>1532</v>
      </c>
      <c r="E649" s="431" t="s">
        <v>1533</v>
      </c>
      <c r="F649" s="434">
        <v>4</v>
      </c>
      <c r="G649" s="434">
        <v>820</v>
      </c>
      <c r="H649" s="434">
        <v>1</v>
      </c>
      <c r="I649" s="434">
        <v>205</v>
      </c>
      <c r="J649" s="434">
        <v>1</v>
      </c>
      <c r="K649" s="434">
        <v>206</v>
      </c>
      <c r="L649" s="434">
        <v>0.25121951219512195</v>
      </c>
      <c r="M649" s="434">
        <v>206</v>
      </c>
      <c r="N649" s="434">
        <v>4</v>
      </c>
      <c r="O649" s="434">
        <v>828</v>
      </c>
      <c r="P649" s="456">
        <v>1.0097560975609756</v>
      </c>
      <c r="Q649" s="435">
        <v>207</v>
      </c>
    </row>
    <row r="650" spans="1:17" ht="14.4" customHeight="1" x14ac:dyDescent="0.3">
      <c r="A650" s="430" t="s">
        <v>1677</v>
      </c>
      <c r="B650" s="431" t="s">
        <v>1494</v>
      </c>
      <c r="C650" s="431" t="s">
        <v>1495</v>
      </c>
      <c r="D650" s="431" t="s">
        <v>1534</v>
      </c>
      <c r="E650" s="431" t="s">
        <v>1535</v>
      </c>
      <c r="F650" s="434">
        <v>4</v>
      </c>
      <c r="G650" s="434">
        <v>1508</v>
      </c>
      <c r="H650" s="434">
        <v>1</v>
      </c>
      <c r="I650" s="434">
        <v>377</v>
      </c>
      <c r="J650" s="434">
        <v>1</v>
      </c>
      <c r="K650" s="434">
        <v>379</v>
      </c>
      <c r="L650" s="434">
        <v>0.25132625994694963</v>
      </c>
      <c r="M650" s="434">
        <v>379</v>
      </c>
      <c r="N650" s="434">
        <v>4</v>
      </c>
      <c r="O650" s="434">
        <v>1520</v>
      </c>
      <c r="P650" s="456">
        <v>1.0079575596816976</v>
      </c>
      <c r="Q650" s="435">
        <v>380</v>
      </c>
    </row>
    <row r="651" spans="1:17" ht="14.4" customHeight="1" x14ac:dyDescent="0.3">
      <c r="A651" s="430" t="s">
        <v>1677</v>
      </c>
      <c r="B651" s="431" t="s">
        <v>1494</v>
      </c>
      <c r="C651" s="431" t="s">
        <v>1495</v>
      </c>
      <c r="D651" s="431" t="s">
        <v>1544</v>
      </c>
      <c r="E651" s="431" t="s">
        <v>1545</v>
      </c>
      <c r="F651" s="434">
        <v>29</v>
      </c>
      <c r="G651" s="434">
        <v>464</v>
      </c>
      <c r="H651" s="434">
        <v>1</v>
      </c>
      <c r="I651" s="434">
        <v>16</v>
      </c>
      <c r="J651" s="434">
        <v>30</v>
      </c>
      <c r="K651" s="434">
        <v>480</v>
      </c>
      <c r="L651" s="434">
        <v>1.0344827586206897</v>
      </c>
      <c r="M651" s="434">
        <v>16</v>
      </c>
      <c r="N651" s="434">
        <v>33</v>
      </c>
      <c r="O651" s="434">
        <v>528</v>
      </c>
      <c r="P651" s="456">
        <v>1.1379310344827587</v>
      </c>
      <c r="Q651" s="435">
        <v>16</v>
      </c>
    </row>
    <row r="652" spans="1:17" ht="14.4" customHeight="1" x14ac:dyDescent="0.3">
      <c r="A652" s="430" t="s">
        <v>1677</v>
      </c>
      <c r="B652" s="431" t="s">
        <v>1494</v>
      </c>
      <c r="C652" s="431" t="s">
        <v>1495</v>
      </c>
      <c r="D652" s="431" t="s">
        <v>1546</v>
      </c>
      <c r="E652" s="431" t="s">
        <v>1547</v>
      </c>
      <c r="F652" s="434">
        <v>1</v>
      </c>
      <c r="G652" s="434">
        <v>133</v>
      </c>
      <c r="H652" s="434">
        <v>1</v>
      </c>
      <c r="I652" s="434">
        <v>133</v>
      </c>
      <c r="J652" s="434">
        <v>1</v>
      </c>
      <c r="K652" s="434">
        <v>135</v>
      </c>
      <c r="L652" s="434">
        <v>1.0150375939849625</v>
      </c>
      <c r="M652" s="434">
        <v>135</v>
      </c>
      <c r="N652" s="434">
        <v>8</v>
      </c>
      <c r="O652" s="434">
        <v>1088</v>
      </c>
      <c r="P652" s="456">
        <v>8.1804511278195484</v>
      </c>
      <c r="Q652" s="435">
        <v>136</v>
      </c>
    </row>
    <row r="653" spans="1:17" ht="14.4" customHeight="1" x14ac:dyDescent="0.3">
      <c r="A653" s="430" t="s">
        <v>1677</v>
      </c>
      <c r="B653" s="431" t="s">
        <v>1494</v>
      </c>
      <c r="C653" s="431" t="s">
        <v>1495</v>
      </c>
      <c r="D653" s="431" t="s">
        <v>1548</v>
      </c>
      <c r="E653" s="431" t="s">
        <v>1549</v>
      </c>
      <c r="F653" s="434">
        <v>3</v>
      </c>
      <c r="G653" s="434">
        <v>306</v>
      </c>
      <c r="H653" s="434">
        <v>1</v>
      </c>
      <c r="I653" s="434">
        <v>102</v>
      </c>
      <c r="J653" s="434">
        <v>8</v>
      </c>
      <c r="K653" s="434">
        <v>821</v>
      </c>
      <c r="L653" s="434">
        <v>2.6830065359477122</v>
      </c>
      <c r="M653" s="434">
        <v>102.625</v>
      </c>
      <c r="N653" s="434">
        <v>2</v>
      </c>
      <c r="O653" s="434">
        <v>206</v>
      </c>
      <c r="P653" s="456">
        <v>0.67320261437908502</v>
      </c>
      <c r="Q653" s="435">
        <v>103</v>
      </c>
    </row>
    <row r="654" spans="1:17" ht="14.4" customHeight="1" x14ac:dyDescent="0.3">
      <c r="A654" s="430" t="s">
        <v>1677</v>
      </c>
      <c r="B654" s="431" t="s">
        <v>1494</v>
      </c>
      <c r="C654" s="431" t="s">
        <v>1495</v>
      </c>
      <c r="D654" s="431" t="s">
        <v>1554</v>
      </c>
      <c r="E654" s="431" t="s">
        <v>1555</v>
      </c>
      <c r="F654" s="434">
        <v>401</v>
      </c>
      <c r="G654" s="434">
        <v>45313</v>
      </c>
      <c r="H654" s="434">
        <v>1</v>
      </c>
      <c r="I654" s="434">
        <v>113</v>
      </c>
      <c r="J654" s="434">
        <v>372</v>
      </c>
      <c r="K654" s="434">
        <v>42552</v>
      </c>
      <c r="L654" s="434">
        <v>0.93906825855714693</v>
      </c>
      <c r="M654" s="434">
        <v>114.38709677419355</v>
      </c>
      <c r="N654" s="434">
        <v>552</v>
      </c>
      <c r="O654" s="434">
        <v>64032</v>
      </c>
      <c r="P654" s="456">
        <v>1.4131044071237835</v>
      </c>
      <c r="Q654" s="435">
        <v>116</v>
      </c>
    </row>
    <row r="655" spans="1:17" ht="14.4" customHeight="1" x14ac:dyDescent="0.3">
      <c r="A655" s="430" t="s">
        <v>1677</v>
      </c>
      <c r="B655" s="431" t="s">
        <v>1494</v>
      </c>
      <c r="C655" s="431" t="s">
        <v>1495</v>
      </c>
      <c r="D655" s="431" t="s">
        <v>1556</v>
      </c>
      <c r="E655" s="431" t="s">
        <v>1557</v>
      </c>
      <c r="F655" s="434">
        <v>94</v>
      </c>
      <c r="G655" s="434">
        <v>7896</v>
      </c>
      <c r="H655" s="434">
        <v>1</v>
      </c>
      <c r="I655" s="434">
        <v>84</v>
      </c>
      <c r="J655" s="434">
        <v>135</v>
      </c>
      <c r="K655" s="434">
        <v>11418</v>
      </c>
      <c r="L655" s="434">
        <v>1.4460486322188451</v>
      </c>
      <c r="M655" s="434">
        <v>84.577777777777783</v>
      </c>
      <c r="N655" s="434">
        <v>137</v>
      </c>
      <c r="O655" s="434">
        <v>11645</v>
      </c>
      <c r="P655" s="456">
        <v>1.4747973657548126</v>
      </c>
      <c r="Q655" s="435">
        <v>85</v>
      </c>
    </row>
    <row r="656" spans="1:17" ht="14.4" customHeight="1" x14ac:dyDescent="0.3">
      <c r="A656" s="430" t="s">
        <v>1677</v>
      </c>
      <c r="B656" s="431" t="s">
        <v>1494</v>
      </c>
      <c r="C656" s="431" t="s">
        <v>1495</v>
      </c>
      <c r="D656" s="431" t="s">
        <v>1558</v>
      </c>
      <c r="E656" s="431" t="s">
        <v>1559</v>
      </c>
      <c r="F656" s="434"/>
      <c r="G656" s="434"/>
      <c r="H656" s="434"/>
      <c r="I656" s="434"/>
      <c r="J656" s="434"/>
      <c r="K656" s="434"/>
      <c r="L656" s="434"/>
      <c r="M656" s="434"/>
      <c r="N656" s="434">
        <v>2</v>
      </c>
      <c r="O656" s="434">
        <v>196</v>
      </c>
      <c r="P656" s="456"/>
      <c r="Q656" s="435">
        <v>98</v>
      </c>
    </row>
    <row r="657" spans="1:17" ht="14.4" customHeight="1" x14ac:dyDescent="0.3">
      <c r="A657" s="430" t="s">
        <v>1677</v>
      </c>
      <c r="B657" s="431" t="s">
        <v>1494</v>
      </c>
      <c r="C657" s="431" t="s">
        <v>1495</v>
      </c>
      <c r="D657" s="431" t="s">
        <v>1560</v>
      </c>
      <c r="E657" s="431" t="s">
        <v>1561</v>
      </c>
      <c r="F657" s="434">
        <v>22</v>
      </c>
      <c r="G657" s="434">
        <v>462</v>
      </c>
      <c r="H657" s="434">
        <v>1</v>
      </c>
      <c r="I657" s="434">
        <v>21</v>
      </c>
      <c r="J657" s="434">
        <v>64</v>
      </c>
      <c r="K657" s="434">
        <v>1344</v>
      </c>
      <c r="L657" s="434">
        <v>2.9090909090909092</v>
      </c>
      <c r="M657" s="434">
        <v>21</v>
      </c>
      <c r="N657" s="434">
        <v>41</v>
      </c>
      <c r="O657" s="434">
        <v>861</v>
      </c>
      <c r="P657" s="456">
        <v>1.8636363636363635</v>
      </c>
      <c r="Q657" s="435">
        <v>21</v>
      </c>
    </row>
    <row r="658" spans="1:17" ht="14.4" customHeight="1" x14ac:dyDescent="0.3">
      <c r="A658" s="430" t="s">
        <v>1677</v>
      </c>
      <c r="B658" s="431" t="s">
        <v>1494</v>
      </c>
      <c r="C658" s="431" t="s">
        <v>1495</v>
      </c>
      <c r="D658" s="431" t="s">
        <v>1562</v>
      </c>
      <c r="E658" s="431" t="s">
        <v>1563</v>
      </c>
      <c r="F658" s="434">
        <v>13</v>
      </c>
      <c r="G658" s="434">
        <v>6318</v>
      </c>
      <c r="H658" s="434">
        <v>1</v>
      </c>
      <c r="I658" s="434">
        <v>486</v>
      </c>
      <c r="J658" s="434">
        <v>7</v>
      </c>
      <c r="K658" s="434">
        <v>3404</v>
      </c>
      <c r="L658" s="434">
        <v>0.53877809433364987</v>
      </c>
      <c r="M658" s="434">
        <v>486.28571428571428</v>
      </c>
      <c r="N658" s="434">
        <v>23</v>
      </c>
      <c r="O658" s="434">
        <v>11201</v>
      </c>
      <c r="P658" s="456">
        <v>1.7728711617600506</v>
      </c>
      <c r="Q658" s="435">
        <v>487</v>
      </c>
    </row>
    <row r="659" spans="1:17" ht="14.4" customHeight="1" x14ac:dyDescent="0.3">
      <c r="A659" s="430" t="s">
        <v>1677</v>
      </c>
      <c r="B659" s="431" t="s">
        <v>1494</v>
      </c>
      <c r="C659" s="431" t="s">
        <v>1495</v>
      </c>
      <c r="D659" s="431" t="s">
        <v>1570</v>
      </c>
      <c r="E659" s="431" t="s">
        <v>1571</v>
      </c>
      <c r="F659" s="434">
        <v>76</v>
      </c>
      <c r="G659" s="434">
        <v>3040</v>
      </c>
      <c r="H659" s="434">
        <v>1</v>
      </c>
      <c r="I659" s="434">
        <v>40</v>
      </c>
      <c r="J659" s="434">
        <v>76</v>
      </c>
      <c r="K659" s="434">
        <v>3093</v>
      </c>
      <c r="L659" s="434">
        <v>1.0174342105263159</v>
      </c>
      <c r="M659" s="434">
        <v>40.69736842105263</v>
      </c>
      <c r="N659" s="434">
        <v>63</v>
      </c>
      <c r="O659" s="434">
        <v>2583</v>
      </c>
      <c r="P659" s="456">
        <v>0.84967105263157894</v>
      </c>
      <c r="Q659" s="435">
        <v>41</v>
      </c>
    </row>
    <row r="660" spans="1:17" ht="14.4" customHeight="1" x14ac:dyDescent="0.3">
      <c r="A660" s="430" t="s">
        <v>1677</v>
      </c>
      <c r="B660" s="431" t="s">
        <v>1494</v>
      </c>
      <c r="C660" s="431" t="s">
        <v>1495</v>
      </c>
      <c r="D660" s="431" t="s">
        <v>1578</v>
      </c>
      <c r="E660" s="431" t="s">
        <v>1579</v>
      </c>
      <c r="F660" s="434"/>
      <c r="G660" s="434"/>
      <c r="H660" s="434"/>
      <c r="I660" s="434"/>
      <c r="J660" s="434">
        <v>2</v>
      </c>
      <c r="K660" s="434">
        <v>436</v>
      </c>
      <c r="L660" s="434"/>
      <c r="M660" s="434">
        <v>218</v>
      </c>
      <c r="N660" s="434">
        <v>2</v>
      </c>
      <c r="O660" s="434">
        <v>438</v>
      </c>
      <c r="P660" s="456"/>
      <c r="Q660" s="435">
        <v>219</v>
      </c>
    </row>
    <row r="661" spans="1:17" ht="14.4" customHeight="1" x14ac:dyDescent="0.3">
      <c r="A661" s="430" t="s">
        <v>1677</v>
      </c>
      <c r="B661" s="431" t="s">
        <v>1494</v>
      </c>
      <c r="C661" s="431" t="s">
        <v>1495</v>
      </c>
      <c r="D661" s="431" t="s">
        <v>1582</v>
      </c>
      <c r="E661" s="431" t="s">
        <v>1583</v>
      </c>
      <c r="F661" s="434">
        <v>1</v>
      </c>
      <c r="G661" s="434">
        <v>2029</v>
      </c>
      <c r="H661" s="434">
        <v>1</v>
      </c>
      <c r="I661" s="434">
        <v>2029</v>
      </c>
      <c r="J661" s="434"/>
      <c r="K661" s="434"/>
      <c r="L661" s="434"/>
      <c r="M661" s="434"/>
      <c r="N661" s="434"/>
      <c r="O661" s="434"/>
      <c r="P661" s="456"/>
      <c r="Q661" s="435"/>
    </row>
    <row r="662" spans="1:17" ht="14.4" customHeight="1" x14ac:dyDescent="0.3">
      <c r="A662" s="430" t="s">
        <v>1677</v>
      </c>
      <c r="B662" s="431" t="s">
        <v>1494</v>
      </c>
      <c r="C662" s="431" t="s">
        <v>1495</v>
      </c>
      <c r="D662" s="431" t="s">
        <v>1584</v>
      </c>
      <c r="E662" s="431" t="s">
        <v>1585</v>
      </c>
      <c r="F662" s="434">
        <v>2</v>
      </c>
      <c r="G662" s="434">
        <v>1208</v>
      </c>
      <c r="H662" s="434">
        <v>1</v>
      </c>
      <c r="I662" s="434">
        <v>604</v>
      </c>
      <c r="J662" s="434">
        <v>7</v>
      </c>
      <c r="K662" s="434">
        <v>4246</v>
      </c>
      <c r="L662" s="434">
        <v>3.5149006622516556</v>
      </c>
      <c r="M662" s="434">
        <v>606.57142857142856</v>
      </c>
      <c r="N662" s="434">
        <v>6</v>
      </c>
      <c r="O662" s="434">
        <v>3648</v>
      </c>
      <c r="P662" s="456">
        <v>3.0198675496688741</v>
      </c>
      <c r="Q662" s="435">
        <v>608</v>
      </c>
    </row>
    <row r="663" spans="1:17" ht="14.4" customHeight="1" x14ac:dyDescent="0.3">
      <c r="A663" s="430" t="s">
        <v>1677</v>
      </c>
      <c r="B663" s="431" t="s">
        <v>1494</v>
      </c>
      <c r="C663" s="431" t="s">
        <v>1495</v>
      </c>
      <c r="D663" s="431" t="s">
        <v>1586</v>
      </c>
      <c r="E663" s="431" t="s">
        <v>1587</v>
      </c>
      <c r="F663" s="434">
        <v>1</v>
      </c>
      <c r="G663" s="434">
        <v>961</v>
      </c>
      <c r="H663" s="434">
        <v>1</v>
      </c>
      <c r="I663" s="434">
        <v>961</v>
      </c>
      <c r="J663" s="434"/>
      <c r="K663" s="434"/>
      <c r="L663" s="434"/>
      <c r="M663" s="434"/>
      <c r="N663" s="434"/>
      <c r="O663" s="434"/>
      <c r="P663" s="456"/>
      <c r="Q663" s="435"/>
    </row>
    <row r="664" spans="1:17" ht="14.4" customHeight="1" x14ac:dyDescent="0.3">
      <c r="A664" s="430" t="s">
        <v>1677</v>
      </c>
      <c r="B664" s="431" t="s">
        <v>1494</v>
      </c>
      <c r="C664" s="431" t="s">
        <v>1495</v>
      </c>
      <c r="D664" s="431" t="s">
        <v>1588</v>
      </c>
      <c r="E664" s="431" t="s">
        <v>1589</v>
      </c>
      <c r="F664" s="434"/>
      <c r="G664" s="434"/>
      <c r="H664" s="434"/>
      <c r="I664" s="434"/>
      <c r="J664" s="434">
        <v>3</v>
      </c>
      <c r="K664" s="434">
        <v>1520</v>
      </c>
      <c r="L664" s="434"/>
      <c r="M664" s="434">
        <v>506.66666666666669</v>
      </c>
      <c r="N664" s="434"/>
      <c r="O664" s="434"/>
      <c r="P664" s="456"/>
      <c r="Q664" s="435"/>
    </row>
    <row r="665" spans="1:17" ht="14.4" customHeight="1" x14ac:dyDescent="0.3">
      <c r="A665" s="430" t="s">
        <v>1678</v>
      </c>
      <c r="B665" s="431" t="s">
        <v>1494</v>
      </c>
      <c r="C665" s="431" t="s">
        <v>1495</v>
      </c>
      <c r="D665" s="431" t="s">
        <v>1496</v>
      </c>
      <c r="E665" s="431" t="s">
        <v>1497</v>
      </c>
      <c r="F665" s="434">
        <v>1145</v>
      </c>
      <c r="G665" s="434">
        <v>182055</v>
      </c>
      <c r="H665" s="434">
        <v>1</v>
      </c>
      <c r="I665" s="434">
        <v>159</v>
      </c>
      <c r="J665" s="434">
        <v>1398</v>
      </c>
      <c r="K665" s="434">
        <v>221791</v>
      </c>
      <c r="L665" s="434">
        <v>1.2182637115157506</v>
      </c>
      <c r="M665" s="434">
        <v>158.64878397711016</v>
      </c>
      <c r="N665" s="434">
        <v>1533</v>
      </c>
      <c r="O665" s="434">
        <v>246813</v>
      </c>
      <c r="P665" s="456">
        <v>1.3557056933344318</v>
      </c>
      <c r="Q665" s="435">
        <v>161</v>
      </c>
    </row>
    <row r="666" spans="1:17" ht="14.4" customHeight="1" x14ac:dyDescent="0.3">
      <c r="A666" s="430" t="s">
        <v>1678</v>
      </c>
      <c r="B666" s="431" t="s">
        <v>1494</v>
      </c>
      <c r="C666" s="431" t="s">
        <v>1495</v>
      </c>
      <c r="D666" s="431" t="s">
        <v>1510</v>
      </c>
      <c r="E666" s="431" t="s">
        <v>1511</v>
      </c>
      <c r="F666" s="434">
        <v>36</v>
      </c>
      <c r="G666" s="434">
        <v>41940</v>
      </c>
      <c r="H666" s="434">
        <v>1</v>
      </c>
      <c r="I666" s="434">
        <v>1165</v>
      </c>
      <c r="J666" s="434">
        <v>76</v>
      </c>
      <c r="K666" s="434">
        <v>88684</v>
      </c>
      <c r="L666" s="434">
        <v>2.1145445875059607</v>
      </c>
      <c r="M666" s="434">
        <v>1166.8947368421052</v>
      </c>
      <c r="N666" s="434">
        <v>95</v>
      </c>
      <c r="O666" s="434">
        <v>111055</v>
      </c>
      <c r="P666" s="456">
        <v>2.6479494515975204</v>
      </c>
      <c r="Q666" s="435">
        <v>1169</v>
      </c>
    </row>
    <row r="667" spans="1:17" ht="14.4" customHeight="1" x14ac:dyDescent="0.3">
      <c r="A667" s="430" t="s">
        <v>1678</v>
      </c>
      <c r="B667" s="431" t="s">
        <v>1494</v>
      </c>
      <c r="C667" s="431" t="s">
        <v>1495</v>
      </c>
      <c r="D667" s="431" t="s">
        <v>1514</v>
      </c>
      <c r="E667" s="431" t="s">
        <v>1515</v>
      </c>
      <c r="F667" s="434">
        <v>4886</v>
      </c>
      <c r="G667" s="434">
        <v>190554</v>
      </c>
      <c r="H667" s="434">
        <v>1</v>
      </c>
      <c r="I667" s="434">
        <v>39</v>
      </c>
      <c r="J667" s="434">
        <v>5609</v>
      </c>
      <c r="K667" s="434">
        <v>222623</v>
      </c>
      <c r="L667" s="434">
        <v>1.1682935021043903</v>
      </c>
      <c r="M667" s="434">
        <v>39.690319129969694</v>
      </c>
      <c r="N667" s="434">
        <v>4945</v>
      </c>
      <c r="O667" s="434">
        <v>197800</v>
      </c>
      <c r="P667" s="456">
        <v>1.0380259663927285</v>
      </c>
      <c r="Q667" s="435">
        <v>40</v>
      </c>
    </row>
    <row r="668" spans="1:17" ht="14.4" customHeight="1" x14ac:dyDescent="0.3">
      <c r="A668" s="430" t="s">
        <v>1678</v>
      </c>
      <c r="B668" s="431" t="s">
        <v>1494</v>
      </c>
      <c r="C668" s="431" t="s">
        <v>1495</v>
      </c>
      <c r="D668" s="431" t="s">
        <v>1516</v>
      </c>
      <c r="E668" s="431" t="s">
        <v>1517</v>
      </c>
      <c r="F668" s="434">
        <v>282</v>
      </c>
      <c r="G668" s="434">
        <v>107724</v>
      </c>
      <c r="H668" s="434">
        <v>1</v>
      </c>
      <c r="I668" s="434">
        <v>382</v>
      </c>
      <c r="J668" s="434">
        <v>321</v>
      </c>
      <c r="K668" s="434">
        <v>122851</v>
      </c>
      <c r="L668" s="434">
        <v>1.1404236753184063</v>
      </c>
      <c r="M668" s="434">
        <v>382.71339563862927</v>
      </c>
      <c r="N668" s="434">
        <v>394</v>
      </c>
      <c r="O668" s="434">
        <v>150902</v>
      </c>
      <c r="P668" s="456">
        <v>1.4008206156473952</v>
      </c>
      <c r="Q668" s="435">
        <v>383</v>
      </c>
    </row>
    <row r="669" spans="1:17" ht="14.4" customHeight="1" x14ac:dyDescent="0.3">
      <c r="A669" s="430" t="s">
        <v>1678</v>
      </c>
      <c r="B669" s="431" t="s">
        <v>1494</v>
      </c>
      <c r="C669" s="431" t="s">
        <v>1495</v>
      </c>
      <c r="D669" s="431" t="s">
        <v>1518</v>
      </c>
      <c r="E669" s="431" t="s">
        <v>1519</v>
      </c>
      <c r="F669" s="434">
        <v>7</v>
      </c>
      <c r="G669" s="434">
        <v>259</v>
      </c>
      <c r="H669" s="434">
        <v>1</v>
      </c>
      <c r="I669" s="434">
        <v>37</v>
      </c>
      <c r="J669" s="434">
        <v>4</v>
      </c>
      <c r="K669" s="434">
        <v>148</v>
      </c>
      <c r="L669" s="434">
        <v>0.5714285714285714</v>
      </c>
      <c r="M669" s="434">
        <v>37</v>
      </c>
      <c r="N669" s="434">
        <v>17</v>
      </c>
      <c r="O669" s="434">
        <v>629</v>
      </c>
      <c r="P669" s="456">
        <v>2.4285714285714284</v>
      </c>
      <c r="Q669" s="435">
        <v>37</v>
      </c>
    </row>
    <row r="670" spans="1:17" ht="14.4" customHeight="1" x14ac:dyDescent="0.3">
      <c r="A670" s="430" t="s">
        <v>1678</v>
      </c>
      <c r="B670" s="431" t="s">
        <v>1494</v>
      </c>
      <c r="C670" s="431" t="s">
        <v>1495</v>
      </c>
      <c r="D670" s="431" t="s">
        <v>1522</v>
      </c>
      <c r="E670" s="431" t="s">
        <v>1523</v>
      </c>
      <c r="F670" s="434">
        <v>396</v>
      </c>
      <c r="G670" s="434">
        <v>175824</v>
      </c>
      <c r="H670" s="434">
        <v>1</v>
      </c>
      <c r="I670" s="434">
        <v>444</v>
      </c>
      <c r="J670" s="434">
        <v>521</v>
      </c>
      <c r="K670" s="434">
        <v>231702</v>
      </c>
      <c r="L670" s="434">
        <v>1.3178064428064429</v>
      </c>
      <c r="M670" s="434">
        <v>444.72552783109404</v>
      </c>
      <c r="N670" s="434">
        <v>581</v>
      </c>
      <c r="O670" s="434">
        <v>258545</v>
      </c>
      <c r="P670" s="456">
        <v>1.470476157976158</v>
      </c>
      <c r="Q670" s="435">
        <v>445</v>
      </c>
    </row>
    <row r="671" spans="1:17" ht="14.4" customHeight="1" x14ac:dyDescent="0.3">
      <c r="A671" s="430" t="s">
        <v>1678</v>
      </c>
      <c r="B671" s="431" t="s">
        <v>1494</v>
      </c>
      <c r="C671" s="431" t="s">
        <v>1495</v>
      </c>
      <c r="D671" s="431" t="s">
        <v>1524</v>
      </c>
      <c r="E671" s="431" t="s">
        <v>1525</v>
      </c>
      <c r="F671" s="434">
        <v>64</v>
      </c>
      <c r="G671" s="434">
        <v>2624</v>
      </c>
      <c r="H671" s="434">
        <v>1</v>
      </c>
      <c r="I671" s="434">
        <v>41</v>
      </c>
      <c r="J671" s="434">
        <v>83</v>
      </c>
      <c r="K671" s="434">
        <v>3403</v>
      </c>
      <c r="L671" s="434">
        <v>1.296875</v>
      </c>
      <c r="M671" s="434">
        <v>41</v>
      </c>
      <c r="N671" s="434">
        <v>94</v>
      </c>
      <c r="O671" s="434">
        <v>3854</v>
      </c>
      <c r="P671" s="456">
        <v>1.46875</v>
      </c>
      <c r="Q671" s="435">
        <v>41</v>
      </c>
    </row>
    <row r="672" spans="1:17" ht="14.4" customHeight="1" x14ac:dyDescent="0.3">
      <c r="A672" s="430" t="s">
        <v>1678</v>
      </c>
      <c r="B672" s="431" t="s">
        <v>1494</v>
      </c>
      <c r="C672" s="431" t="s">
        <v>1495</v>
      </c>
      <c r="D672" s="431" t="s">
        <v>1526</v>
      </c>
      <c r="E672" s="431" t="s">
        <v>1527</v>
      </c>
      <c r="F672" s="434">
        <v>226</v>
      </c>
      <c r="G672" s="434">
        <v>110740</v>
      </c>
      <c r="H672" s="434">
        <v>1</v>
      </c>
      <c r="I672" s="434">
        <v>490</v>
      </c>
      <c r="J672" s="434">
        <v>332</v>
      </c>
      <c r="K672" s="434">
        <v>162957</v>
      </c>
      <c r="L672" s="434">
        <v>1.4715279031966768</v>
      </c>
      <c r="M672" s="434">
        <v>490.83433734939757</v>
      </c>
      <c r="N672" s="434">
        <v>694</v>
      </c>
      <c r="O672" s="434">
        <v>340754</v>
      </c>
      <c r="P672" s="456">
        <v>3.0770633917283727</v>
      </c>
      <c r="Q672" s="435">
        <v>491</v>
      </c>
    </row>
    <row r="673" spans="1:17" ht="14.4" customHeight="1" x14ac:dyDescent="0.3">
      <c r="A673" s="430" t="s">
        <v>1678</v>
      </c>
      <c r="B673" s="431" t="s">
        <v>1494</v>
      </c>
      <c r="C673" s="431" t="s">
        <v>1495</v>
      </c>
      <c r="D673" s="431" t="s">
        <v>1528</v>
      </c>
      <c r="E673" s="431" t="s">
        <v>1529</v>
      </c>
      <c r="F673" s="434">
        <v>737</v>
      </c>
      <c r="G673" s="434">
        <v>22847</v>
      </c>
      <c r="H673" s="434">
        <v>1</v>
      </c>
      <c r="I673" s="434">
        <v>31</v>
      </c>
      <c r="J673" s="434">
        <v>580</v>
      </c>
      <c r="K673" s="434">
        <v>17980</v>
      </c>
      <c r="L673" s="434">
        <v>0.78697421981004068</v>
      </c>
      <c r="M673" s="434">
        <v>31</v>
      </c>
      <c r="N673" s="434">
        <v>735</v>
      </c>
      <c r="O673" s="434">
        <v>22785</v>
      </c>
      <c r="P673" s="456">
        <v>0.99728629579375849</v>
      </c>
      <c r="Q673" s="435">
        <v>31</v>
      </c>
    </row>
    <row r="674" spans="1:17" ht="14.4" customHeight="1" x14ac:dyDescent="0.3">
      <c r="A674" s="430" t="s">
        <v>1678</v>
      </c>
      <c r="B674" s="431" t="s">
        <v>1494</v>
      </c>
      <c r="C674" s="431" t="s">
        <v>1495</v>
      </c>
      <c r="D674" s="431" t="s">
        <v>1532</v>
      </c>
      <c r="E674" s="431" t="s">
        <v>1533</v>
      </c>
      <c r="F674" s="434">
        <v>7</v>
      </c>
      <c r="G674" s="434">
        <v>1435</v>
      </c>
      <c r="H674" s="434">
        <v>1</v>
      </c>
      <c r="I674" s="434">
        <v>205</v>
      </c>
      <c r="J674" s="434">
        <v>12</v>
      </c>
      <c r="K674" s="434">
        <v>2467</v>
      </c>
      <c r="L674" s="434">
        <v>1.719163763066202</v>
      </c>
      <c r="M674" s="434">
        <v>205.58333333333334</v>
      </c>
      <c r="N674" s="434">
        <v>11</v>
      </c>
      <c r="O674" s="434">
        <v>2277</v>
      </c>
      <c r="P674" s="456">
        <v>1.5867595818815332</v>
      </c>
      <c r="Q674" s="435">
        <v>207</v>
      </c>
    </row>
    <row r="675" spans="1:17" ht="14.4" customHeight="1" x14ac:dyDescent="0.3">
      <c r="A675" s="430" t="s">
        <v>1678</v>
      </c>
      <c r="B675" s="431" t="s">
        <v>1494</v>
      </c>
      <c r="C675" s="431" t="s">
        <v>1495</v>
      </c>
      <c r="D675" s="431" t="s">
        <v>1534</v>
      </c>
      <c r="E675" s="431" t="s">
        <v>1535</v>
      </c>
      <c r="F675" s="434">
        <v>7</v>
      </c>
      <c r="G675" s="434">
        <v>2639</v>
      </c>
      <c r="H675" s="434">
        <v>1</v>
      </c>
      <c r="I675" s="434">
        <v>377</v>
      </c>
      <c r="J675" s="434">
        <v>13</v>
      </c>
      <c r="K675" s="434">
        <v>4917</v>
      </c>
      <c r="L675" s="434">
        <v>1.8632057597574838</v>
      </c>
      <c r="M675" s="434">
        <v>378.23076923076923</v>
      </c>
      <c r="N675" s="434">
        <v>11</v>
      </c>
      <c r="O675" s="434">
        <v>4180</v>
      </c>
      <c r="P675" s="456">
        <v>1.583933308071239</v>
      </c>
      <c r="Q675" s="435">
        <v>380</v>
      </c>
    </row>
    <row r="676" spans="1:17" ht="14.4" customHeight="1" x14ac:dyDescent="0.3">
      <c r="A676" s="430" t="s">
        <v>1678</v>
      </c>
      <c r="B676" s="431" t="s">
        <v>1494</v>
      </c>
      <c r="C676" s="431" t="s">
        <v>1495</v>
      </c>
      <c r="D676" s="431" t="s">
        <v>1536</v>
      </c>
      <c r="E676" s="431" t="s">
        <v>1537</v>
      </c>
      <c r="F676" s="434">
        <v>1</v>
      </c>
      <c r="G676" s="434">
        <v>231</v>
      </c>
      <c r="H676" s="434">
        <v>1</v>
      </c>
      <c r="I676" s="434">
        <v>231</v>
      </c>
      <c r="J676" s="434">
        <v>1</v>
      </c>
      <c r="K676" s="434">
        <v>231</v>
      </c>
      <c r="L676" s="434">
        <v>1</v>
      </c>
      <c r="M676" s="434">
        <v>231</v>
      </c>
      <c r="N676" s="434">
        <v>1</v>
      </c>
      <c r="O676" s="434">
        <v>234</v>
      </c>
      <c r="P676" s="456">
        <v>1.0129870129870129</v>
      </c>
      <c r="Q676" s="435">
        <v>234</v>
      </c>
    </row>
    <row r="677" spans="1:17" ht="14.4" customHeight="1" x14ac:dyDescent="0.3">
      <c r="A677" s="430" t="s">
        <v>1678</v>
      </c>
      <c r="B677" s="431" t="s">
        <v>1494</v>
      </c>
      <c r="C677" s="431" t="s">
        <v>1495</v>
      </c>
      <c r="D677" s="431" t="s">
        <v>1538</v>
      </c>
      <c r="E677" s="431" t="s">
        <v>1539</v>
      </c>
      <c r="F677" s="434">
        <v>6</v>
      </c>
      <c r="G677" s="434">
        <v>774</v>
      </c>
      <c r="H677" s="434">
        <v>1</v>
      </c>
      <c r="I677" s="434">
        <v>129</v>
      </c>
      <c r="J677" s="434">
        <v>2</v>
      </c>
      <c r="K677" s="434">
        <v>260</v>
      </c>
      <c r="L677" s="434">
        <v>0.33591731266149871</v>
      </c>
      <c r="M677" s="434">
        <v>130</v>
      </c>
      <c r="N677" s="434">
        <v>15</v>
      </c>
      <c r="O677" s="434">
        <v>1965</v>
      </c>
      <c r="P677" s="456">
        <v>2.5387596899224807</v>
      </c>
      <c r="Q677" s="435">
        <v>131</v>
      </c>
    </row>
    <row r="678" spans="1:17" ht="14.4" customHeight="1" x14ac:dyDescent="0.3">
      <c r="A678" s="430" t="s">
        <v>1678</v>
      </c>
      <c r="B678" s="431" t="s">
        <v>1494</v>
      </c>
      <c r="C678" s="431" t="s">
        <v>1495</v>
      </c>
      <c r="D678" s="431" t="s">
        <v>1544</v>
      </c>
      <c r="E678" s="431" t="s">
        <v>1545</v>
      </c>
      <c r="F678" s="434">
        <v>1305</v>
      </c>
      <c r="G678" s="434">
        <v>20880</v>
      </c>
      <c r="H678" s="434">
        <v>1</v>
      </c>
      <c r="I678" s="434">
        <v>16</v>
      </c>
      <c r="J678" s="434">
        <v>1522</v>
      </c>
      <c r="K678" s="434">
        <v>24352</v>
      </c>
      <c r="L678" s="434">
        <v>1.1662835249042145</v>
      </c>
      <c r="M678" s="434">
        <v>16</v>
      </c>
      <c r="N678" s="434">
        <v>1827</v>
      </c>
      <c r="O678" s="434">
        <v>29232</v>
      </c>
      <c r="P678" s="456">
        <v>1.4</v>
      </c>
      <c r="Q678" s="435">
        <v>16</v>
      </c>
    </row>
    <row r="679" spans="1:17" ht="14.4" customHeight="1" x14ac:dyDescent="0.3">
      <c r="A679" s="430" t="s">
        <v>1678</v>
      </c>
      <c r="B679" s="431" t="s">
        <v>1494</v>
      </c>
      <c r="C679" s="431" t="s">
        <v>1495</v>
      </c>
      <c r="D679" s="431" t="s">
        <v>1546</v>
      </c>
      <c r="E679" s="431" t="s">
        <v>1547</v>
      </c>
      <c r="F679" s="434">
        <v>4033</v>
      </c>
      <c r="G679" s="434">
        <v>536389</v>
      </c>
      <c r="H679" s="434">
        <v>1</v>
      </c>
      <c r="I679" s="434">
        <v>133</v>
      </c>
      <c r="J679" s="434">
        <v>4623</v>
      </c>
      <c r="K679" s="434">
        <v>621051</v>
      </c>
      <c r="L679" s="434">
        <v>1.1578369429649005</v>
      </c>
      <c r="M679" s="434">
        <v>134.33939000648928</v>
      </c>
      <c r="N679" s="434">
        <v>4611</v>
      </c>
      <c r="O679" s="434">
        <v>627096</v>
      </c>
      <c r="P679" s="456">
        <v>1.1691067490198346</v>
      </c>
      <c r="Q679" s="435">
        <v>136</v>
      </c>
    </row>
    <row r="680" spans="1:17" ht="14.4" customHeight="1" x14ac:dyDescent="0.3">
      <c r="A680" s="430" t="s">
        <v>1678</v>
      </c>
      <c r="B680" s="431" t="s">
        <v>1494</v>
      </c>
      <c r="C680" s="431" t="s">
        <v>1495</v>
      </c>
      <c r="D680" s="431" t="s">
        <v>1548</v>
      </c>
      <c r="E680" s="431" t="s">
        <v>1549</v>
      </c>
      <c r="F680" s="434">
        <v>891</v>
      </c>
      <c r="G680" s="434">
        <v>90882</v>
      </c>
      <c r="H680" s="434">
        <v>1</v>
      </c>
      <c r="I680" s="434">
        <v>102</v>
      </c>
      <c r="J680" s="434">
        <v>736</v>
      </c>
      <c r="K680" s="434">
        <v>75415</v>
      </c>
      <c r="L680" s="434">
        <v>0.82981228406065011</v>
      </c>
      <c r="M680" s="434">
        <v>102.46603260869566</v>
      </c>
      <c r="N680" s="434">
        <v>727</v>
      </c>
      <c r="O680" s="434">
        <v>74881</v>
      </c>
      <c r="P680" s="456">
        <v>0.82393653308685988</v>
      </c>
      <c r="Q680" s="435">
        <v>103</v>
      </c>
    </row>
    <row r="681" spans="1:17" ht="14.4" customHeight="1" x14ac:dyDescent="0.3">
      <c r="A681" s="430" t="s">
        <v>1678</v>
      </c>
      <c r="B681" s="431" t="s">
        <v>1494</v>
      </c>
      <c r="C681" s="431" t="s">
        <v>1495</v>
      </c>
      <c r="D681" s="431" t="s">
        <v>1554</v>
      </c>
      <c r="E681" s="431" t="s">
        <v>1555</v>
      </c>
      <c r="F681" s="434">
        <v>1450</v>
      </c>
      <c r="G681" s="434">
        <v>163850</v>
      </c>
      <c r="H681" s="434">
        <v>1</v>
      </c>
      <c r="I681" s="434">
        <v>113</v>
      </c>
      <c r="J681" s="434">
        <v>2054</v>
      </c>
      <c r="K681" s="434">
        <v>234590</v>
      </c>
      <c r="L681" s="434">
        <v>1.4317363442172719</v>
      </c>
      <c r="M681" s="434">
        <v>114.21129503407984</v>
      </c>
      <c r="N681" s="434">
        <v>2568</v>
      </c>
      <c r="O681" s="434">
        <v>297888</v>
      </c>
      <c r="P681" s="456">
        <v>1.8180530973451328</v>
      </c>
      <c r="Q681" s="435">
        <v>116</v>
      </c>
    </row>
    <row r="682" spans="1:17" ht="14.4" customHeight="1" x14ac:dyDescent="0.3">
      <c r="A682" s="430" t="s">
        <v>1678</v>
      </c>
      <c r="B682" s="431" t="s">
        <v>1494</v>
      </c>
      <c r="C682" s="431" t="s">
        <v>1495</v>
      </c>
      <c r="D682" s="431" t="s">
        <v>1556</v>
      </c>
      <c r="E682" s="431" t="s">
        <v>1557</v>
      </c>
      <c r="F682" s="434">
        <v>180</v>
      </c>
      <c r="G682" s="434">
        <v>15120</v>
      </c>
      <c r="H682" s="434">
        <v>1</v>
      </c>
      <c r="I682" s="434">
        <v>84</v>
      </c>
      <c r="J682" s="434">
        <v>260</v>
      </c>
      <c r="K682" s="434">
        <v>21700</v>
      </c>
      <c r="L682" s="434">
        <v>1.4351851851851851</v>
      </c>
      <c r="M682" s="434">
        <v>83.461538461538467</v>
      </c>
      <c r="N682" s="434">
        <v>242</v>
      </c>
      <c r="O682" s="434">
        <v>20570</v>
      </c>
      <c r="P682" s="456">
        <v>1.3604497354497354</v>
      </c>
      <c r="Q682" s="435">
        <v>85</v>
      </c>
    </row>
    <row r="683" spans="1:17" ht="14.4" customHeight="1" x14ac:dyDescent="0.3">
      <c r="A683" s="430" t="s">
        <v>1678</v>
      </c>
      <c r="B683" s="431" t="s">
        <v>1494</v>
      </c>
      <c r="C683" s="431" t="s">
        <v>1495</v>
      </c>
      <c r="D683" s="431" t="s">
        <v>1558</v>
      </c>
      <c r="E683" s="431" t="s">
        <v>1559</v>
      </c>
      <c r="F683" s="434">
        <v>10</v>
      </c>
      <c r="G683" s="434">
        <v>960</v>
      </c>
      <c r="H683" s="434">
        <v>1</v>
      </c>
      <c r="I683" s="434">
        <v>96</v>
      </c>
      <c r="J683" s="434">
        <v>12</v>
      </c>
      <c r="K683" s="434">
        <v>1162</v>
      </c>
      <c r="L683" s="434">
        <v>1.2104166666666667</v>
      </c>
      <c r="M683" s="434">
        <v>96.833333333333329</v>
      </c>
      <c r="N683" s="434">
        <v>9</v>
      </c>
      <c r="O683" s="434">
        <v>882</v>
      </c>
      <c r="P683" s="456">
        <v>0.91874999999999996</v>
      </c>
      <c r="Q683" s="435">
        <v>98</v>
      </c>
    </row>
    <row r="684" spans="1:17" ht="14.4" customHeight="1" x14ac:dyDescent="0.3">
      <c r="A684" s="430" t="s">
        <v>1678</v>
      </c>
      <c r="B684" s="431" t="s">
        <v>1494</v>
      </c>
      <c r="C684" s="431" t="s">
        <v>1495</v>
      </c>
      <c r="D684" s="431" t="s">
        <v>1560</v>
      </c>
      <c r="E684" s="431" t="s">
        <v>1561</v>
      </c>
      <c r="F684" s="434">
        <v>108</v>
      </c>
      <c r="G684" s="434">
        <v>2268</v>
      </c>
      <c r="H684" s="434">
        <v>1</v>
      </c>
      <c r="I684" s="434">
        <v>21</v>
      </c>
      <c r="J684" s="434">
        <v>294</v>
      </c>
      <c r="K684" s="434">
        <v>6174</v>
      </c>
      <c r="L684" s="434">
        <v>2.7222222222222223</v>
      </c>
      <c r="M684" s="434">
        <v>21</v>
      </c>
      <c r="N684" s="434">
        <v>284</v>
      </c>
      <c r="O684" s="434">
        <v>5964</v>
      </c>
      <c r="P684" s="456">
        <v>2.6296296296296298</v>
      </c>
      <c r="Q684" s="435">
        <v>21</v>
      </c>
    </row>
    <row r="685" spans="1:17" ht="14.4" customHeight="1" x14ac:dyDescent="0.3">
      <c r="A685" s="430" t="s">
        <v>1678</v>
      </c>
      <c r="B685" s="431" t="s">
        <v>1494</v>
      </c>
      <c r="C685" s="431" t="s">
        <v>1495</v>
      </c>
      <c r="D685" s="431" t="s">
        <v>1562</v>
      </c>
      <c r="E685" s="431" t="s">
        <v>1563</v>
      </c>
      <c r="F685" s="434">
        <v>1197</v>
      </c>
      <c r="G685" s="434">
        <v>581742</v>
      </c>
      <c r="H685" s="434">
        <v>1</v>
      </c>
      <c r="I685" s="434">
        <v>486</v>
      </c>
      <c r="J685" s="434">
        <v>1587</v>
      </c>
      <c r="K685" s="434">
        <v>772429</v>
      </c>
      <c r="L685" s="434">
        <v>1.3277862007556613</v>
      </c>
      <c r="M685" s="434">
        <v>486.72274732199116</v>
      </c>
      <c r="N685" s="434">
        <v>2125</v>
      </c>
      <c r="O685" s="434">
        <v>1034875</v>
      </c>
      <c r="P685" s="456">
        <v>1.7789243341550034</v>
      </c>
      <c r="Q685" s="435">
        <v>487</v>
      </c>
    </row>
    <row r="686" spans="1:17" ht="14.4" customHeight="1" x14ac:dyDescent="0.3">
      <c r="A686" s="430" t="s">
        <v>1678</v>
      </c>
      <c r="B686" s="431" t="s">
        <v>1494</v>
      </c>
      <c r="C686" s="431" t="s">
        <v>1495</v>
      </c>
      <c r="D686" s="431" t="s">
        <v>1570</v>
      </c>
      <c r="E686" s="431" t="s">
        <v>1571</v>
      </c>
      <c r="F686" s="434">
        <v>400</v>
      </c>
      <c r="G686" s="434">
        <v>16000</v>
      </c>
      <c r="H686" s="434">
        <v>1</v>
      </c>
      <c r="I686" s="434">
        <v>40</v>
      </c>
      <c r="J686" s="434">
        <v>539</v>
      </c>
      <c r="K686" s="434">
        <v>21866</v>
      </c>
      <c r="L686" s="434">
        <v>1.366625</v>
      </c>
      <c r="M686" s="434">
        <v>40.567717996289424</v>
      </c>
      <c r="N686" s="434">
        <v>408</v>
      </c>
      <c r="O686" s="434">
        <v>16728</v>
      </c>
      <c r="P686" s="456">
        <v>1.0455000000000001</v>
      </c>
      <c r="Q686" s="435">
        <v>41</v>
      </c>
    </row>
    <row r="687" spans="1:17" ht="14.4" customHeight="1" x14ac:dyDescent="0.3">
      <c r="A687" s="430" t="s">
        <v>1678</v>
      </c>
      <c r="B687" s="431" t="s">
        <v>1494</v>
      </c>
      <c r="C687" s="431" t="s">
        <v>1495</v>
      </c>
      <c r="D687" s="431" t="s">
        <v>1578</v>
      </c>
      <c r="E687" s="431" t="s">
        <v>1579</v>
      </c>
      <c r="F687" s="434">
        <v>3</v>
      </c>
      <c r="G687" s="434">
        <v>645</v>
      </c>
      <c r="H687" s="434">
        <v>1</v>
      </c>
      <c r="I687" s="434">
        <v>215</v>
      </c>
      <c r="J687" s="434">
        <v>14</v>
      </c>
      <c r="K687" s="434">
        <v>3037</v>
      </c>
      <c r="L687" s="434">
        <v>4.7085271317829456</v>
      </c>
      <c r="M687" s="434">
        <v>216.92857142857142</v>
      </c>
      <c r="N687" s="434">
        <v>24</v>
      </c>
      <c r="O687" s="434">
        <v>5256</v>
      </c>
      <c r="P687" s="456">
        <v>8.1488372093023251</v>
      </c>
      <c r="Q687" s="435">
        <v>219</v>
      </c>
    </row>
    <row r="688" spans="1:17" ht="14.4" customHeight="1" x14ac:dyDescent="0.3">
      <c r="A688" s="430" t="s">
        <v>1678</v>
      </c>
      <c r="B688" s="431" t="s">
        <v>1494</v>
      </c>
      <c r="C688" s="431" t="s">
        <v>1495</v>
      </c>
      <c r="D688" s="431" t="s">
        <v>1580</v>
      </c>
      <c r="E688" s="431" t="s">
        <v>1581</v>
      </c>
      <c r="F688" s="434">
        <v>14</v>
      </c>
      <c r="G688" s="434">
        <v>10654</v>
      </c>
      <c r="H688" s="434">
        <v>1</v>
      </c>
      <c r="I688" s="434">
        <v>761</v>
      </c>
      <c r="J688" s="434">
        <v>32</v>
      </c>
      <c r="K688" s="434">
        <v>24376</v>
      </c>
      <c r="L688" s="434">
        <v>2.2879669607659094</v>
      </c>
      <c r="M688" s="434">
        <v>761.75</v>
      </c>
      <c r="N688" s="434">
        <v>42</v>
      </c>
      <c r="O688" s="434">
        <v>32004</v>
      </c>
      <c r="P688" s="456">
        <v>3.0039421813403417</v>
      </c>
      <c r="Q688" s="435">
        <v>762</v>
      </c>
    </row>
    <row r="689" spans="1:17" ht="14.4" customHeight="1" x14ac:dyDescent="0.3">
      <c r="A689" s="430" t="s">
        <v>1678</v>
      </c>
      <c r="B689" s="431" t="s">
        <v>1494</v>
      </c>
      <c r="C689" s="431" t="s">
        <v>1495</v>
      </c>
      <c r="D689" s="431" t="s">
        <v>1582</v>
      </c>
      <c r="E689" s="431" t="s">
        <v>1583</v>
      </c>
      <c r="F689" s="434">
        <v>8</v>
      </c>
      <c r="G689" s="434">
        <v>16232</v>
      </c>
      <c r="H689" s="434">
        <v>1</v>
      </c>
      <c r="I689" s="434">
        <v>2029</v>
      </c>
      <c r="J689" s="434">
        <v>6</v>
      </c>
      <c r="K689" s="434">
        <v>12204</v>
      </c>
      <c r="L689" s="434">
        <v>0.75184820108427797</v>
      </c>
      <c r="M689" s="434">
        <v>2034</v>
      </c>
      <c r="N689" s="434">
        <v>10</v>
      </c>
      <c r="O689" s="434">
        <v>20720</v>
      </c>
      <c r="P689" s="456">
        <v>1.2764908822079841</v>
      </c>
      <c r="Q689" s="435">
        <v>2072</v>
      </c>
    </row>
    <row r="690" spans="1:17" ht="14.4" customHeight="1" x14ac:dyDescent="0.3">
      <c r="A690" s="430" t="s">
        <v>1678</v>
      </c>
      <c r="B690" s="431" t="s">
        <v>1494</v>
      </c>
      <c r="C690" s="431" t="s">
        <v>1495</v>
      </c>
      <c r="D690" s="431" t="s">
        <v>1584</v>
      </c>
      <c r="E690" s="431" t="s">
        <v>1585</v>
      </c>
      <c r="F690" s="434">
        <v>200</v>
      </c>
      <c r="G690" s="434">
        <v>120800</v>
      </c>
      <c r="H690" s="434">
        <v>1</v>
      </c>
      <c r="I690" s="434">
        <v>604</v>
      </c>
      <c r="J690" s="434">
        <v>434</v>
      </c>
      <c r="K690" s="434">
        <v>263243</v>
      </c>
      <c r="L690" s="434">
        <v>2.1791639072847682</v>
      </c>
      <c r="M690" s="434">
        <v>606.5506912442396</v>
      </c>
      <c r="N690" s="434">
        <v>392</v>
      </c>
      <c r="O690" s="434">
        <v>238336</v>
      </c>
      <c r="P690" s="456">
        <v>1.9729801324503311</v>
      </c>
      <c r="Q690" s="435">
        <v>608</v>
      </c>
    </row>
    <row r="691" spans="1:17" ht="14.4" customHeight="1" x14ac:dyDescent="0.3">
      <c r="A691" s="430" t="s">
        <v>1678</v>
      </c>
      <c r="B691" s="431" t="s">
        <v>1494</v>
      </c>
      <c r="C691" s="431" t="s">
        <v>1495</v>
      </c>
      <c r="D691" s="431" t="s">
        <v>1586</v>
      </c>
      <c r="E691" s="431" t="s">
        <v>1587</v>
      </c>
      <c r="F691" s="434">
        <v>3</v>
      </c>
      <c r="G691" s="434">
        <v>2883</v>
      </c>
      <c r="H691" s="434">
        <v>1</v>
      </c>
      <c r="I691" s="434">
        <v>961</v>
      </c>
      <c r="J691" s="434">
        <v>1</v>
      </c>
      <c r="K691" s="434">
        <v>962</v>
      </c>
      <c r="L691" s="434">
        <v>0.33368019424210893</v>
      </c>
      <c r="M691" s="434">
        <v>962</v>
      </c>
      <c r="N691" s="434">
        <v>2</v>
      </c>
      <c r="O691" s="434">
        <v>1924</v>
      </c>
      <c r="P691" s="456">
        <v>0.66736038848421786</v>
      </c>
      <c r="Q691" s="435">
        <v>962</v>
      </c>
    </row>
    <row r="692" spans="1:17" ht="14.4" customHeight="1" x14ac:dyDescent="0.3">
      <c r="A692" s="430" t="s">
        <v>1678</v>
      </c>
      <c r="B692" s="431" t="s">
        <v>1494</v>
      </c>
      <c r="C692" s="431" t="s">
        <v>1495</v>
      </c>
      <c r="D692" s="431" t="s">
        <v>1588</v>
      </c>
      <c r="E692" s="431" t="s">
        <v>1589</v>
      </c>
      <c r="F692" s="434">
        <v>295</v>
      </c>
      <c r="G692" s="434">
        <v>149270</v>
      </c>
      <c r="H692" s="434">
        <v>1</v>
      </c>
      <c r="I692" s="434">
        <v>506</v>
      </c>
      <c r="J692" s="434">
        <v>241</v>
      </c>
      <c r="K692" s="434">
        <v>121232</v>
      </c>
      <c r="L692" s="434">
        <v>0.81216587391974271</v>
      </c>
      <c r="M692" s="434">
        <v>503.03734439834022</v>
      </c>
      <c r="N692" s="434">
        <v>26</v>
      </c>
      <c r="O692" s="434">
        <v>13234</v>
      </c>
      <c r="P692" s="456">
        <v>8.8658136263147322E-2</v>
      </c>
      <c r="Q692" s="435">
        <v>509</v>
      </c>
    </row>
    <row r="693" spans="1:17" ht="14.4" customHeight="1" x14ac:dyDescent="0.3">
      <c r="A693" s="430" t="s">
        <v>1678</v>
      </c>
      <c r="B693" s="431" t="s">
        <v>1494</v>
      </c>
      <c r="C693" s="431" t="s">
        <v>1495</v>
      </c>
      <c r="D693" s="431" t="s">
        <v>1592</v>
      </c>
      <c r="E693" s="431" t="s">
        <v>1593</v>
      </c>
      <c r="F693" s="434"/>
      <c r="G693" s="434"/>
      <c r="H693" s="434"/>
      <c r="I693" s="434"/>
      <c r="J693" s="434">
        <v>2</v>
      </c>
      <c r="K693" s="434">
        <v>978</v>
      </c>
      <c r="L693" s="434"/>
      <c r="M693" s="434">
        <v>489</v>
      </c>
      <c r="N693" s="434"/>
      <c r="O693" s="434"/>
      <c r="P693" s="456"/>
      <c r="Q693" s="435"/>
    </row>
    <row r="694" spans="1:17" ht="14.4" customHeight="1" x14ac:dyDescent="0.3">
      <c r="A694" s="430" t="s">
        <v>1678</v>
      </c>
      <c r="B694" s="431" t="s">
        <v>1494</v>
      </c>
      <c r="C694" s="431" t="s">
        <v>1495</v>
      </c>
      <c r="D694" s="431" t="s">
        <v>1596</v>
      </c>
      <c r="E694" s="431" t="s">
        <v>1597</v>
      </c>
      <c r="F694" s="434">
        <v>1</v>
      </c>
      <c r="G694" s="434">
        <v>245</v>
      </c>
      <c r="H694" s="434">
        <v>1</v>
      </c>
      <c r="I694" s="434">
        <v>245</v>
      </c>
      <c r="J694" s="434">
        <v>1</v>
      </c>
      <c r="K694" s="434">
        <v>245</v>
      </c>
      <c r="L694" s="434">
        <v>1</v>
      </c>
      <c r="M694" s="434">
        <v>245</v>
      </c>
      <c r="N694" s="434">
        <v>1</v>
      </c>
      <c r="O694" s="434">
        <v>248</v>
      </c>
      <c r="P694" s="456">
        <v>1.0122448979591836</v>
      </c>
      <c r="Q694" s="435">
        <v>248</v>
      </c>
    </row>
    <row r="695" spans="1:17" ht="14.4" customHeight="1" x14ac:dyDescent="0.3">
      <c r="A695" s="430" t="s">
        <v>1678</v>
      </c>
      <c r="B695" s="431" t="s">
        <v>1494</v>
      </c>
      <c r="C695" s="431" t="s">
        <v>1495</v>
      </c>
      <c r="D695" s="431" t="s">
        <v>1602</v>
      </c>
      <c r="E695" s="431" t="s">
        <v>1603</v>
      </c>
      <c r="F695" s="434">
        <v>42</v>
      </c>
      <c r="G695" s="434">
        <v>6384</v>
      </c>
      <c r="H695" s="434">
        <v>1</v>
      </c>
      <c r="I695" s="434">
        <v>152</v>
      </c>
      <c r="J695" s="434">
        <v>188</v>
      </c>
      <c r="K695" s="434">
        <v>28576</v>
      </c>
      <c r="L695" s="434">
        <v>4.4761904761904763</v>
      </c>
      <c r="M695" s="434">
        <v>152</v>
      </c>
      <c r="N695" s="434">
        <v>34</v>
      </c>
      <c r="O695" s="434">
        <v>5168</v>
      </c>
      <c r="P695" s="456">
        <v>0.80952380952380953</v>
      </c>
      <c r="Q695" s="435">
        <v>152</v>
      </c>
    </row>
    <row r="696" spans="1:17" ht="14.4" customHeight="1" x14ac:dyDescent="0.3">
      <c r="A696" s="430" t="s">
        <v>1678</v>
      </c>
      <c r="B696" s="431" t="s">
        <v>1494</v>
      </c>
      <c r="C696" s="431" t="s">
        <v>1495</v>
      </c>
      <c r="D696" s="431" t="s">
        <v>1604</v>
      </c>
      <c r="E696" s="431" t="s">
        <v>1605</v>
      </c>
      <c r="F696" s="434">
        <v>2</v>
      </c>
      <c r="G696" s="434">
        <v>54</v>
      </c>
      <c r="H696" s="434">
        <v>1</v>
      </c>
      <c r="I696" s="434">
        <v>27</v>
      </c>
      <c r="J696" s="434">
        <v>1</v>
      </c>
      <c r="K696" s="434">
        <v>27</v>
      </c>
      <c r="L696" s="434">
        <v>0.5</v>
      </c>
      <c r="M696" s="434">
        <v>27</v>
      </c>
      <c r="N696" s="434">
        <v>2</v>
      </c>
      <c r="O696" s="434">
        <v>54</v>
      </c>
      <c r="P696" s="456">
        <v>1</v>
      </c>
      <c r="Q696" s="435">
        <v>27</v>
      </c>
    </row>
    <row r="697" spans="1:17" ht="14.4" customHeight="1" x14ac:dyDescent="0.3">
      <c r="A697" s="430" t="s">
        <v>1678</v>
      </c>
      <c r="B697" s="431" t="s">
        <v>1494</v>
      </c>
      <c r="C697" s="431" t="s">
        <v>1495</v>
      </c>
      <c r="D697" s="431" t="s">
        <v>1608</v>
      </c>
      <c r="E697" s="431" t="s">
        <v>1609</v>
      </c>
      <c r="F697" s="434">
        <v>1</v>
      </c>
      <c r="G697" s="434">
        <v>327</v>
      </c>
      <c r="H697" s="434">
        <v>1</v>
      </c>
      <c r="I697" s="434">
        <v>327</v>
      </c>
      <c r="J697" s="434">
        <v>7</v>
      </c>
      <c r="K697" s="434">
        <v>2295</v>
      </c>
      <c r="L697" s="434">
        <v>7.0183486238532113</v>
      </c>
      <c r="M697" s="434">
        <v>327.85714285714283</v>
      </c>
      <c r="N697" s="434">
        <v>10</v>
      </c>
      <c r="O697" s="434">
        <v>3280</v>
      </c>
      <c r="P697" s="456">
        <v>10.030581039755353</v>
      </c>
      <c r="Q697" s="435">
        <v>328</v>
      </c>
    </row>
    <row r="698" spans="1:17" ht="14.4" customHeight="1" x14ac:dyDescent="0.3">
      <c r="A698" s="430" t="s">
        <v>1679</v>
      </c>
      <c r="B698" s="431" t="s">
        <v>1494</v>
      </c>
      <c r="C698" s="431" t="s">
        <v>1495</v>
      </c>
      <c r="D698" s="431" t="s">
        <v>1496</v>
      </c>
      <c r="E698" s="431" t="s">
        <v>1497</v>
      </c>
      <c r="F698" s="434">
        <v>927</v>
      </c>
      <c r="G698" s="434">
        <v>147393</v>
      </c>
      <c r="H698" s="434">
        <v>1</v>
      </c>
      <c r="I698" s="434">
        <v>159</v>
      </c>
      <c r="J698" s="434">
        <v>869</v>
      </c>
      <c r="K698" s="434">
        <v>138805</v>
      </c>
      <c r="L698" s="434">
        <v>0.94173400365010551</v>
      </c>
      <c r="M698" s="434">
        <v>159.72957422324512</v>
      </c>
      <c r="N698" s="434">
        <v>951</v>
      </c>
      <c r="O698" s="434">
        <v>153111</v>
      </c>
      <c r="P698" s="456">
        <v>1.0387942439600253</v>
      </c>
      <c r="Q698" s="435">
        <v>161</v>
      </c>
    </row>
    <row r="699" spans="1:17" ht="14.4" customHeight="1" x14ac:dyDescent="0.3">
      <c r="A699" s="430" t="s">
        <v>1679</v>
      </c>
      <c r="B699" s="431" t="s">
        <v>1494</v>
      </c>
      <c r="C699" s="431" t="s">
        <v>1495</v>
      </c>
      <c r="D699" s="431" t="s">
        <v>1510</v>
      </c>
      <c r="E699" s="431" t="s">
        <v>1511</v>
      </c>
      <c r="F699" s="434">
        <v>7</v>
      </c>
      <c r="G699" s="434">
        <v>8155</v>
      </c>
      <c r="H699" s="434">
        <v>1</v>
      </c>
      <c r="I699" s="434">
        <v>1165</v>
      </c>
      <c r="J699" s="434"/>
      <c r="K699" s="434"/>
      <c r="L699" s="434"/>
      <c r="M699" s="434"/>
      <c r="N699" s="434">
        <v>7</v>
      </c>
      <c r="O699" s="434">
        <v>8183</v>
      </c>
      <c r="P699" s="456">
        <v>1.0034334763948498</v>
      </c>
      <c r="Q699" s="435">
        <v>1169</v>
      </c>
    </row>
    <row r="700" spans="1:17" ht="14.4" customHeight="1" x14ac:dyDescent="0.3">
      <c r="A700" s="430" t="s">
        <v>1679</v>
      </c>
      <c r="B700" s="431" t="s">
        <v>1494</v>
      </c>
      <c r="C700" s="431" t="s">
        <v>1495</v>
      </c>
      <c r="D700" s="431" t="s">
        <v>1514</v>
      </c>
      <c r="E700" s="431" t="s">
        <v>1515</v>
      </c>
      <c r="F700" s="434">
        <v>148</v>
      </c>
      <c r="G700" s="434">
        <v>5772</v>
      </c>
      <c r="H700" s="434">
        <v>1</v>
      </c>
      <c r="I700" s="434">
        <v>39</v>
      </c>
      <c r="J700" s="434">
        <v>107</v>
      </c>
      <c r="K700" s="434">
        <v>4255</v>
      </c>
      <c r="L700" s="434">
        <v>0.73717948717948723</v>
      </c>
      <c r="M700" s="434">
        <v>39.766355140186917</v>
      </c>
      <c r="N700" s="434">
        <v>65</v>
      </c>
      <c r="O700" s="434">
        <v>2600</v>
      </c>
      <c r="P700" s="456">
        <v>0.45045045045045046</v>
      </c>
      <c r="Q700" s="435">
        <v>40</v>
      </c>
    </row>
    <row r="701" spans="1:17" ht="14.4" customHeight="1" x14ac:dyDescent="0.3">
      <c r="A701" s="430" t="s">
        <v>1679</v>
      </c>
      <c r="B701" s="431" t="s">
        <v>1494</v>
      </c>
      <c r="C701" s="431" t="s">
        <v>1495</v>
      </c>
      <c r="D701" s="431" t="s">
        <v>1516</v>
      </c>
      <c r="E701" s="431" t="s">
        <v>1517</v>
      </c>
      <c r="F701" s="434">
        <v>3</v>
      </c>
      <c r="G701" s="434">
        <v>1146</v>
      </c>
      <c r="H701" s="434">
        <v>1</v>
      </c>
      <c r="I701" s="434">
        <v>382</v>
      </c>
      <c r="J701" s="434">
        <v>9</v>
      </c>
      <c r="K701" s="434">
        <v>3444</v>
      </c>
      <c r="L701" s="434">
        <v>3.005235602094241</v>
      </c>
      <c r="M701" s="434">
        <v>382.66666666666669</v>
      </c>
      <c r="N701" s="434">
        <v>20</v>
      </c>
      <c r="O701" s="434">
        <v>7660</v>
      </c>
      <c r="P701" s="456">
        <v>6.6841186736474691</v>
      </c>
      <c r="Q701" s="435">
        <v>383</v>
      </c>
    </row>
    <row r="702" spans="1:17" ht="14.4" customHeight="1" x14ac:dyDescent="0.3">
      <c r="A702" s="430" t="s">
        <v>1679</v>
      </c>
      <c r="B702" s="431" t="s">
        <v>1494</v>
      </c>
      <c r="C702" s="431" t="s">
        <v>1495</v>
      </c>
      <c r="D702" s="431" t="s">
        <v>1518</v>
      </c>
      <c r="E702" s="431" t="s">
        <v>1519</v>
      </c>
      <c r="F702" s="434">
        <v>6</v>
      </c>
      <c r="G702" s="434">
        <v>222</v>
      </c>
      <c r="H702" s="434">
        <v>1</v>
      </c>
      <c r="I702" s="434">
        <v>37</v>
      </c>
      <c r="J702" s="434">
        <v>4</v>
      </c>
      <c r="K702" s="434">
        <v>148</v>
      </c>
      <c r="L702" s="434">
        <v>0.66666666666666663</v>
      </c>
      <c r="M702" s="434">
        <v>37</v>
      </c>
      <c r="N702" s="434"/>
      <c r="O702" s="434"/>
      <c r="P702" s="456"/>
      <c r="Q702" s="435"/>
    </row>
    <row r="703" spans="1:17" ht="14.4" customHeight="1" x14ac:dyDescent="0.3">
      <c r="A703" s="430" t="s">
        <v>1679</v>
      </c>
      <c r="B703" s="431" t="s">
        <v>1494</v>
      </c>
      <c r="C703" s="431" t="s">
        <v>1495</v>
      </c>
      <c r="D703" s="431" t="s">
        <v>1522</v>
      </c>
      <c r="E703" s="431" t="s">
        <v>1523</v>
      </c>
      <c r="F703" s="434">
        <v>9</v>
      </c>
      <c r="G703" s="434">
        <v>3996</v>
      </c>
      <c r="H703" s="434">
        <v>1</v>
      </c>
      <c r="I703" s="434">
        <v>444</v>
      </c>
      <c r="J703" s="434">
        <v>3</v>
      </c>
      <c r="K703" s="434">
        <v>1335</v>
      </c>
      <c r="L703" s="434">
        <v>0.33408408408408408</v>
      </c>
      <c r="M703" s="434">
        <v>445</v>
      </c>
      <c r="N703" s="434">
        <v>3</v>
      </c>
      <c r="O703" s="434">
        <v>1335</v>
      </c>
      <c r="P703" s="456">
        <v>0.33408408408408408</v>
      </c>
      <c r="Q703" s="435">
        <v>445</v>
      </c>
    </row>
    <row r="704" spans="1:17" ht="14.4" customHeight="1" x14ac:dyDescent="0.3">
      <c r="A704" s="430" t="s">
        <v>1679</v>
      </c>
      <c r="B704" s="431" t="s">
        <v>1494</v>
      </c>
      <c r="C704" s="431" t="s">
        <v>1495</v>
      </c>
      <c r="D704" s="431" t="s">
        <v>1524</v>
      </c>
      <c r="E704" s="431" t="s">
        <v>1525</v>
      </c>
      <c r="F704" s="434">
        <v>406</v>
      </c>
      <c r="G704" s="434">
        <v>16646</v>
      </c>
      <c r="H704" s="434">
        <v>1</v>
      </c>
      <c r="I704" s="434">
        <v>41</v>
      </c>
      <c r="J704" s="434">
        <v>376</v>
      </c>
      <c r="K704" s="434">
        <v>15416</v>
      </c>
      <c r="L704" s="434">
        <v>0.92610837438423643</v>
      </c>
      <c r="M704" s="434">
        <v>41</v>
      </c>
      <c r="N704" s="434">
        <v>156</v>
      </c>
      <c r="O704" s="434">
        <v>6396</v>
      </c>
      <c r="P704" s="456">
        <v>0.38423645320197042</v>
      </c>
      <c r="Q704" s="435">
        <v>41</v>
      </c>
    </row>
    <row r="705" spans="1:17" ht="14.4" customHeight="1" x14ac:dyDescent="0.3">
      <c r="A705" s="430" t="s">
        <v>1679</v>
      </c>
      <c r="B705" s="431" t="s">
        <v>1494</v>
      </c>
      <c r="C705" s="431" t="s">
        <v>1495</v>
      </c>
      <c r="D705" s="431" t="s">
        <v>1526</v>
      </c>
      <c r="E705" s="431" t="s">
        <v>1527</v>
      </c>
      <c r="F705" s="434">
        <v>17</v>
      </c>
      <c r="G705" s="434">
        <v>8330</v>
      </c>
      <c r="H705" s="434">
        <v>1</v>
      </c>
      <c r="I705" s="434">
        <v>490</v>
      </c>
      <c r="J705" s="434">
        <v>34</v>
      </c>
      <c r="K705" s="434">
        <v>16681</v>
      </c>
      <c r="L705" s="434">
        <v>2.0025210084033613</v>
      </c>
      <c r="M705" s="434">
        <v>490.61764705882354</v>
      </c>
      <c r="N705" s="434">
        <v>64</v>
      </c>
      <c r="O705" s="434">
        <v>31424</v>
      </c>
      <c r="P705" s="456">
        <v>3.7723889555822328</v>
      </c>
      <c r="Q705" s="435">
        <v>491</v>
      </c>
    </row>
    <row r="706" spans="1:17" ht="14.4" customHeight="1" x14ac:dyDescent="0.3">
      <c r="A706" s="430" t="s">
        <v>1679</v>
      </c>
      <c r="B706" s="431" t="s">
        <v>1494</v>
      </c>
      <c r="C706" s="431" t="s">
        <v>1495</v>
      </c>
      <c r="D706" s="431" t="s">
        <v>1528</v>
      </c>
      <c r="E706" s="431" t="s">
        <v>1529</v>
      </c>
      <c r="F706" s="434">
        <v>15</v>
      </c>
      <c r="G706" s="434">
        <v>465</v>
      </c>
      <c r="H706" s="434">
        <v>1</v>
      </c>
      <c r="I706" s="434">
        <v>31</v>
      </c>
      <c r="J706" s="434">
        <v>16</v>
      </c>
      <c r="K706" s="434">
        <v>496</v>
      </c>
      <c r="L706" s="434">
        <v>1.0666666666666667</v>
      </c>
      <c r="M706" s="434">
        <v>31</v>
      </c>
      <c r="N706" s="434">
        <v>6</v>
      </c>
      <c r="O706" s="434">
        <v>186</v>
      </c>
      <c r="P706" s="456">
        <v>0.4</v>
      </c>
      <c r="Q706" s="435">
        <v>31</v>
      </c>
    </row>
    <row r="707" spans="1:17" ht="14.4" customHeight="1" x14ac:dyDescent="0.3">
      <c r="A707" s="430" t="s">
        <v>1679</v>
      </c>
      <c r="B707" s="431" t="s">
        <v>1494</v>
      </c>
      <c r="C707" s="431" t="s">
        <v>1495</v>
      </c>
      <c r="D707" s="431" t="s">
        <v>1532</v>
      </c>
      <c r="E707" s="431" t="s">
        <v>1533</v>
      </c>
      <c r="F707" s="434">
        <v>3</v>
      </c>
      <c r="G707" s="434">
        <v>615</v>
      </c>
      <c r="H707" s="434">
        <v>1</v>
      </c>
      <c r="I707" s="434">
        <v>205</v>
      </c>
      <c r="J707" s="434"/>
      <c r="K707" s="434"/>
      <c r="L707" s="434"/>
      <c r="M707" s="434"/>
      <c r="N707" s="434"/>
      <c r="O707" s="434"/>
      <c r="P707" s="456"/>
      <c r="Q707" s="435"/>
    </row>
    <row r="708" spans="1:17" ht="14.4" customHeight="1" x14ac:dyDescent="0.3">
      <c r="A708" s="430" t="s">
        <v>1679</v>
      </c>
      <c r="B708" s="431" t="s">
        <v>1494</v>
      </c>
      <c r="C708" s="431" t="s">
        <v>1495</v>
      </c>
      <c r="D708" s="431" t="s">
        <v>1534</v>
      </c>
      <c r="E708" s="431" t="s">
        <v>1535</v>
      </c>
      <c r="F708" s="434">
        <v>3</v>
      </c>
      <c r="G708" s="434">
        <v>1131</v>
      </c>
      <c r="H708" s="434">
        <v>1</v>
      </c>
      <c r="I708" s="434">
        <v>377</v>
      </c>
      <c r="J708" s="434"/>
      <c r="K708" s="434"/>
      <c r="L708" s="434"/>
      <c r="M708" s="434"/>
      <c r="N708" s="434"/>
      <c r="O708" s="434"/>
      <c r="P708" s="456"/>
      <c r="Q708" s="435"/>
    </row>
    <row r="709" spans="1:17" ht="14.4" customHeight="1" x14ac:dyDescent="0.3">
      <c r="A709" s="430" t="s">
        <v>1679</v>
      </c>
      <c r="B709" s="431" t="s">
        <v>1494</v>
      </c>
      <c r="C709" s="431" t="s">
        <v>1495</v>
      </c>
      <c r="D709" s="431" t="s">
        <v>1544</v>
      </c>
      <c r="E709" s="431" t="s">
        <v>1545</v>
      </c>
      <c r="F709" s="434">
        <v>489</v>
      </c>
      <c r="G709" s="434">
        <v>7824</v>
      </c>
      <c r="H709" s="434">
        <v>1</v>
      </c>
      <c r="I709" s="434">
        <v>16</v>
      </c>
      <c r="J709" s="434">
        <v>488</v>
      </c>
      <c r="K709" s="434">
        <v>7808</v>
      </c>
      <c r="L709" s="434">
        <v>0.99795501022494892</v>
      </c>
      <c r="M709" s="434">
        <v>16</v>
      </c>
      <c r="N709" s="434">
        <v>324</v>
      </c>
      <c r="O709" s="434">
        <v>5184</v>
      </c>
      <c r="P709" s="456">
        <v>0.66257668711656437</v>
      </c>
      <c r="Q709" s="435">
        <v>16</v>
      </c>
    </row>
    <row r="710" spans="1:17" ht="14.4" customHeight="1" x14ac:dyDescent="0.3">
      <c r="A710" s="430" t="s">
        <v>1679</v>
      </c>
      <c r="B710" s="431" t="s">
        <v>1494</v>
      </c>
      <c r="C710" s="431" t="s">
        <v>1495</v>
      </c>
      <c r="D710" s="431" t="s">
        <v>1546</v>
      </c>
      <c r="E710" s="431" t="s">
        <v>1547</v>
      </c>
      <c r="F710" s="434">
        <v>4</v>
      </c>
      <c r="G710" s="434">
        <v>532</v>
      </c>
      <c r="H710" s="434">
        <v>1</v>
      </c>
      <c r="I710" s="434">
        <v>133</v>
      </c>
      <c r="J710" s="434">
        <v>7</v>
      </c>
      <c r="K710" s="434">
        <v>943</v>
      </c>
      <c r="L710" s="434">
        <v>1.7725563909774436</v>
      </c>
      <c r="M710" s="434">
        <v>134.71428571428572</v>
      </c>
      <c r="N710" s="434">
        <v>4</v>
      </c>
      <c r="O710" s="434">
        <v>544</v>
      </c>
      <c r="P710" s="456">
        <v>1.0225563909774436</v>
      </c>
      <c r="Q710" s="435">
        <v>136</v>
      </c>
    </row>
    <row r="711" spans="1:17" ht="14.4" customHeight="1" x14ac:dyDescent="0.3">
      <c r="A711" s="430" t="s">
        <v>1679</v>
      </c>
      <c r="B711" s="431" t="s">
        <v>1494</v>
      </c>
      <c r="C711" s="431" t="s">
        <v>1495</v>
      </c>
      <c r="D711" s="431" t="s">
        <v>1548</v>
      </c>
      <c r="E711" s="431" t="s">
        <v>1549</v>
      </c>
      <c r="F711" s="434">
        <v>45</v>
      </c>
      <c r="G711" s="434">
        <v>4590</v>
      </c>
      <c r="H711" s="434">
        <v>1</v>
      </c>
      <c r="I711" s="434">
        <v>102</v>
      </c>
      <c r="J711" s="434">
        <v>29</v>
      </c>
      <c r="K711" s="434">
        <v>2980</v>
      </c>
      <c r="L711" s="434">
        <v>0.64923747276688448</v>
      </c>
      <c r="M711" s="434">
        <v>102.75862068965517</v>
      </c>
      <c r="N711" s="434">
        <v>36</v>
      </c>
      <c r="O711" s="434">
        <v>3708</v>
      </c>
      <c r="P711" s="456">
        <v>0.80784313725490198</v>
      </c>
      <c r="Q711" s="435">
        <v>103</v>
      </c>
    </row>
    <row r="712" spans="1:17" ht="14.4" customHeight="1" x14ac:dyDescent="0.3">
      <c r="A712" s="430" t="s">
        <v>1679</v>
      </c>
      <c r="B712" s="431" t="s">
        <v>1494</v>
      </c>
      <c r="C712" s="431" t="s">
        <v>1495</v>
      </c>
      <c r="D712" s="431" t="s">
        <v>1554</v>
      </c>
      <c r="E712" s="431" t="s">
        <v>1555</v>
      </c>
      <c r="F712" s="434">
        <v>847</v>
      </c>
      <c r="G712" s="434">
        <v>95711</v>
      </c>
      <c r="H712" s="434">
        <v>1</v>
      </c>
      <c r="I712" s="434">
        <v>113</v>
      </c>
      <c r="J712" s="434">
        <v>574</v>
      </c>
      <c r="K712" s="434">
        <v>65276</v>
      </c>
      <c r="L712" s="434">
        <v>0.68201147203560719</v>
      </c>
      <c r="M712" s="434">
        <v>113.7212543554007</v>
      </c>
      <c r="N712" s="434">
        <v>606</v>
      </c>
      <c r="O712" s="434">
        <v>70296</v>
      </c>
      <c r="P712" s="456">
        <v>0.73446103373697902</v>
      </c>
      <c r="Q712" s="435">
        <v>116</v>
      </c>
    </row>
    <row r="713" spans="1:17" ht="14.4" customHeight="1" x14ac:dyDescent="0.3">
      <c r="A713" s="430" t="s">
        <v>1679</v>
      </c>
      <c r="B713" s="431" t="s">
        <v>1494</v>
      </c>
      <c r="C713" s="431" t="s">
        <v>1495</v>
      </c>
      <c r="D713" s="431" t="s">
        <v>1556</v>
      </c>
      <c r="E713" s="431" t="s">
        <v>1557</v>
      </c>
      <c r="F713" s="434">
        <v>260</v>
      </c>
      <c r="G713" s="434">
        <v>21840</v>
      </c>
      <c r="H713" s="434">
        <v>1</v>
      </c>
      <c r="I713" s="434">
        <v>84</v>
      </c>
      <c r="J713" s="434">
        <v>173</v>
      </c>
      <c r="K713" s="434">
        <v>14662</v>
      </c>
      <c r="L713" s="434">
        <v>0.67133699633699628</v>
      </c>
      <c r="M713" s="434">
        <v>84.751445086705203</v>
      </c>
      <c r="N713" s="434">
        <v>193</v>
      </c>
      <c r="O713" s="434">
        <v>16405</v>
      </c>
      <c r="P713" s="456">
        <v>0.75114468864468864</v>
      </c>
      <c r="Q713" s="435">
        <v>85</v>
      </c>
    </row>
    <row r="714" spans="1:17" ht="14.4" customHeight="1" x14ac:dyDescent="0.3">
      <c r="A714" s="430" t="s">
        <v>1679</v>
      </c>
      <c r="B714" s="431" t="s">
        <v>1494</v>
      </c>
      <c r="C714" s="431" t="s">
        <v>1495</v>
      </c>
      <c r="D714" s="431" t="s">
        <v>1558</v>
      </c>
      <c r="E714" s="431" t="s">
        <v>1559</v>
      </c>
      <c r="F714" s="434">
        <v>7</v>
      </c>
      <c r="G714" s="434">
        <v>672</v>
      </c>
      <c r="H714" s="434">
        <v>1</v>
      </c>
      <c r="I714" s="434">
        <v>96</v>
      </c>
      <c r="J714" s="434">
        <v>4</v>
      </c>
      <c r="K714" s="434">
        <v>388</v>
      </c>
      <c r="L714" s="434">
        <v>0.57738095238095233</v>
      </c>
      <c r="M714" s="434">
        <v>97</v>
      </c>
      <c r="N714" s="434">
        <v>5</v>
      </c>
      <c r="O714" s="434">
        <v>490</v>
      </c>
      <c r="P714" s="456">
        <v>0.72916666666666663</v>
      </c>
      <c r="Q714" s="435">
        <v>98</v>
      </c>
    </row>
    <row r="715" spans="1:17" ht="14.4" customHeight="1" x14ac:dyDescent="0.3">
      <c r="A715" s="430" t="s">
        <v>1679</v>
      </c>
      <c r="B715" s="431" t="s">
        <v>1494</v>
      </c>
      <c r="C715" s="431" t="s">
        <v>1495</v>
      </c>
      <c r="D715" s="431" t="s">
        <v>1560</v>
      </c>
      <c r="E715" s="431" t="s">
        <v>1561</v>
      </c>
      <c r="F715" s="434">
        <v>75</v>
      </c>
      <c r="G715" s="434">
        <v>1575</v>
      </c>
      <c r="H715" s="434">
        <v>1</v>
      </c>
      <c r="I715" s="434">
        <v>21</v>
      </c>
      <c r="J715" s="434">
        <v>71</v>
      </c>
      <c r="K715" s="434">
        <v>1491</v>
      </c>
      <c r="L715" s="434">
        <v>0.94666666666666666</v>
      </c>
      <c r="M715" s="434">
        <v>21</v>
      </c>
      <c r="N715" s="434">
        <v>68</v>
      </c>
      <c r="O715" s="434">
        <v>1428</v>
      </c>
      <c r="P715" s="456">
        <v>0.90666666666666662</v>
      </c>
      <c r="Q715" s="435">
        <v>21</v>
      </c>
    </row>
    <row r="716" spans="1:17" ht="14.4" customHeight="1" x14ac:dyDescent="0.3">
      <c r="A716" s="430" t="s">
        <v>1679</v>
      </c>
      <c r="B716" s="431" t="s">
        <v>1494</v>
      </c>
      <c r="C716" s="431" t="s">
        <v>1495</v>
      </c>
      <c r="D716" s="431" t="s">
        <v>1562</v>
      </c>
      <c r="E716" s="431" t="s">
        <v>1563</v>
      </c>
      <c r="F716" s="434">
        <v>84</v>
      </c>
      <c r="G716" s="434">
        <v>40824</v>
      </c>
      <c r="H716" s="434">
        <v>1</v>
      </c>
      <c r="I716" s="434">
        <v>486</v>
      </c>
      <c r="J716" s="434">
        <v>110</v>
      </c>
      <c r="K716" s="434">
        <v>48671</v>
      </c>
      <c r="L716" s="434">
        <v>1.1922153635116599</v>
      </c>
      <c r="M716" s="434">
        <v>442.46363636363634</v>
      </c>
      <c r="N716" s="434">
        <v>110</v>
      </c>
      <c r="O716" s="434">
        <v>53570</v>
      </c>
      <c r="P716" s="456">
        <v>1.3122183029590437</v>
      </c>
      <c r="Q716" s="435">
        <v>487</v>
      </c>
    </row>
    <row r="717" spans="1:17" ht="14.4" customHeight="1" x14ac:dyDescent="0.3">
      <c r="A717" s="430" t="s">
        <v>1679</v>
      </c>
      <c r="B717" s="431" t="s">
        <v>1494</v>
      </c>
      <c r="C717" s="431" t="s">
        <v>1495</v>
      </c>
      <c r="D717" s="431" t="s">
        <v>1570</v>
      </c>
      <c r="E717" s="431" t="s">
        <v>1571</v>
      </c>
      <c r="F717" s="434">
        <v>157</v>
      </c>
      <c r="G717" s="434">
        <v>6280</v>
      </c>
      <c r="H717" s="434">
        <v>1</v>
      </c>
      <c r="I717" s="434">
        <v>40</v>
      </c>
      <c r="J717" s="434">
        <v>95</v>
      </c>
      <c r="K717" s="434">
        <v>3877</v>
      </c>
      <c r="L717" s="434">
        <v>0.61735668789808917</v>
      </c>
      <c r="M717" s="434">
        <v>40.810526315789474</v>
      </c>
      <c r="N717" s="434">
        <v>105</v>
      </c>
      <c r="O717" s="434">
        <v>4305</v>
      </c>
      <c r="P717" s="456">
        <v>0.68550955414012738</v>
      </c>
      <c r="Q717" s="435">
        <v>41</v>
      </c>
    </row>
    <row r="718" spans="1:17" ht="14.4" customHeight="1" x14ac:dyDescent="0.3">
      <c r="A718" s="430" t="s">
        <v>1679</v>
      </c>
      <c r="B718" s="431" t="s">
        <v>1494</v>
      </c>
      <c r="C718" s="431" t="s">
        <v>1495</v>
      </c>
      <c r="D718" s="431" t="s">
        <v>1578</v>
      </c>
      <c r="E718" s="431" t="s">
        <v>1579</v>
      </c>
      <c r="F718" s="434">
        <v>1</v>
      </c>
      <c r="G718" s="434">
        <v>215</v>
      </c>
      <c r="H718" s="434">
        <v>1</v>
      </c>
      <c r="I718" s="434">
        <v>215</v>
      </c>
      <c r="J718" s="434">
        <v>1</v>
      </c>
      <c r="K718" s="434">
        <v>218</v>
      </c>
      <c r="L718" s="434">
        <v>1.0139534883720931</v>
      </c>
      <c r="M718" s="434">
        <v>218</v>
      </c>
      <c r="N718" s="434">
        <v>2</v>
      </c>
      <c r="O718" s="434">
        <v>438</v>
      </c>
      <c r="P718" s="456">
        <v>2.0372093023255813</v>
      </c>
      <c r="Q718" s="435">
        <v>219</v>
      </c>
    </row>
    <row r="719" spans="1:17" ht="14.4" customHeight="1" x14ac:dyDescent="0.3">
      <c r="A719" s="430" t="s">
        <v>1679</v>
      </c>
      <c r="B719" s="431" t="s">
        <v>1494</v>
      </c>
      <c r="C719" s="431" t="s">
        <v>1495</v>
      </c>
      <c r="D719" s="431" t="s">
        <v>1580</v>
      </c>
      <c r="E719" s="431" t="s">
        <v>1581</v>
      </c>
      <c r="F719" s="434">
        <v>1</v>
      </c>
      <c r="G719" s="434">
        <v>761</v>
      </c>
      <c r="H719" s="434">
        <v>1</v>
      </c>
      <c r="I719" s="434">
        <v>761</v>
      </c>
      <c r="J719" s="434"/>
      <c r="K719" s="434"/>
      <c r="L719" s="434"/>
      <c r="M719" s="434"/>
      <c r="N719" s="434"/>
      <c r="O719" s="434"/>
      <c r="P719" s="456"/>
      <c r="Q719" s="435"/>
    </row>
    <row r="720" spans="1:17" ht="14.4" customHeight="1" x14ac:dyDescent="0.3">
      <c r="A720" s="430" t="s">
        <v>1679</v>
      </c>
      <c r="B720" s="431" t="s">
        <v>1494</v>
      </c>
      <c r="C720" s="431" t="s">
        <v>1495</v>
      </c>
      <c r="D720" s="431" t="s">
        <v>1582</v>
      </c>
      <c r="E720" s="431" t="s">
        <v>1583</v>
      </c>
      <c r="F720" s="434"/>
      <c r="G720" s="434"/>
      <c r="H720" s="434"/>
      <c r="I720" s="434"/>
      <c r="J720" s="434">
        <v>2</v>
      </c>
      <c r="K720" s="434">
        <v>4088</v>
      </c>
      <c r="L720" s="434"/>
      <c r="M720" s="434">
        <v>2044</v>
      </c>
      <c r="N720" s="434"/>
      <c r="O720" s="434"/>
      <c r="P720" s="456"/>
      <c r="Q720" s="435"/>
    </row>
    <row r="721" spans="1:17" ht="14.4" customHeight="1" x14ac:dyDescent="0.3">
      <c r="A721" s="430" t="s">
        <v>1679</v>
      </c>
      <c r="B721" s="431" t="s">
        <v>1494</v>
      </c>
      <c r="C721" s="431" t="s">
        <v>1495</v>
      </c>
      <c r="D721" s="431" t="s">
        <v>1584</v>
      </c>
      <c r="E721" s="431" t="s">
        <v>1585</v>
      </c>
      <c r="F721" s="434">
        <v>10</v>
      </c>
      <c r="G721" s="434">
        <v>6040</v>
      </c>
      <c r="H721" s="434">
        <v>1</v>
      </c>
      <c r="I721" s="434">
        <v>604</v>
      </c>
      <c r="J721" s="434">
        <v>6</v>
      </c>
      <c r="K721" s="434">
        <v>3639</v>
      </c>
      <c r="L721" s="434">
        <v>0.60248344370860929</v>
      </c>
      <c r="M721" s="434">
        <v>606.5</v>
      </c>
      <c r="N721" s="434">
        <v>9</v>
      </c>
      <c r="O721" s="434">
        <v>5472</v>
      </c>
      <c r="P721" s="456">
        <v>0.90596026490066228</v>
      </c>
      <c r="Q721" s="435">
        <v>608</v>
      </c>
    </row>
    <row r="722" spans="1:17" ht="14.4" customHeight="1" x14ac:dyDescent="0.3">
      <c r="A722" s="430" t="s">
        <v>1679</v>
      </c>
      <c r="B722" s="431" t="s">
        <v>1494</v>
      </c>
      <c r="C722" s="431" t="s">
        <v>1495</v>
      </c>
      <c r="D722" s="431" t="s">
        <v>1586</v>
      </c>
      <c r="E722" s="431" t="s">
        <v>1587</v>
      </c>
      <c r="F722" s="434"/>
      <c r="G722" s="434"/>
      <c r="H722" s="434"/>
      <c r="I722" s="434"/>
      <c r="J722" s="434"/>
      <c r="K722" s="434"/>
      <c r="L722" s="434"/>
      <c r="M722" s="434"/>
      <c r="N722" s="434">
        <v>1</v>
      </c>
      <c r="O722" s="434">
        <v>962</v>
      </c>
      <c r="P722" s="456"/>
      <c r="Q722" s="435">
        <v>962</v>
      </c>
    </row>
    <row r="723" spans="1:17" ht="14.4" customHeight="1" x14ac:dyDescent="0.3">
      <c r="A723" s="430" t="s">
        <v>1679</v>
      </c>
      <c r="B723" s="431" t="s">
        <v>1494</v>
      </c>
      <c r="C723" s="431" t="s">
        <v>1495</v>
      </c>
      <c r="D723" s="431" t="s">
        <v>1588</v>
      </c>
      <c r="E723" s="431" t="s">
        <v>1589</v>
      </c>
      <c r="F723" s="434">
        <v>19</v>
      </c>
      <c r="G723" s="434">
        <v>9614</v>
      </c>
      <c r="H723" s="434">
        <v>1</v>
      </c>
      <c r="I723" s="434">
        <v>506</v>
      </c>
      <c r="J723" s="434">
        <v>4</v>
      </c>
      <c r="K723" s="434">
        <v>2024</v>
      </c>
      <c r="L723" s="434">
        <v>0.21052631578947367</v>
      </c>
      <c r="M723" s="434">
        <v>506</v>
      </c>
      <c r="N723" s="434">
        <v>1</v>
      </c>
      <c r="O723" s="434">
        <v>509</v>
      </c>
      <c r="P723" s="456">
        <v>5.2943623881838986E-2</v>
      </c>
      <c r="Q723" s="435">
        <v>509</v>
      </c>
    </row>
    <row r="724" spans="1:17" ht="14.4" customHeight="1" x14ac:dyDescent="0.3">
      <c r="A724" s="430" t="s">
        <v>1680</v>
      </c>
      <c r="B724" s="431" t="s">
        <v>1494</v>
      </c>
      <c r="C724" s="431" t="s">
        <v>1495</v>
      </c>
      <c r="D724" s="431" t="s">
        <v>1496</v>
      </c>
      <c r="E724" s="431" t="s">
        <v>1497</v>
      </c>
      <c r="F724" s="434">
        <v>1941</v>
      </c>
      <c r="G724" s="434">
        <v>308619</v>
      </c>
      <c r="H724" s="434">
        <v>1</v>
      </c>
      <c r="I724" s="434">
        <v>159</v>
      </c>
      <c r="J724" s="434">
        <v>1854</v>
      </c>
      <c r="K724" s="434">
        <v>295527</v>
      </c>
      <c r="L724" s="434">
        <v>0.95757876216305537</v>
      </c>
      <c r="M724" s="434">
        <v>159.39967637540454</v>
      </c>
      <c r="N724" s="434">
        <v>2011</v>
      </c>
      <c r="O724" s="434">
        <v>323771</v>
      </c>
      <c r="P724" s="456">
        <v>1.0490961347162682</v>
      </c>
      <c r="Q724" s="435">
        <v>161</v>
      </c>
    </row>
    <row r="725" spans="1:17" ht="14.4" customHeight="1" x14ac:dyDescent="0.3">
      <c r="A725" s="430" t="s">
        <v>1680</v>
      </c>
      <c r="B725" s="431" t="s">
        <v>1494</v>
      </c>
      <c r="C725" s="431" t="s">
        <v>1495</v>
      </c>
      <c r="D725" s="431" t="s">
        <v>1510</v>
      </c>
      <c r="E725" s="431" t="s">
        <v>1511</v>
      </c>
      <c r="F725" s="434">
        <v>12</v>
      </c>
      <c r="G725" s="434">
        <v>13980</v>
      </c>
      <c r="H725" s="434">
        <v>1</v>
      </c>
      <c r="I725" s="434">
        <v>1165</v>
      </c>
      <c r="J725" s="434">
        <v>4</v>
      </c>
      <c r="K725" s="434">
        <v>4672</v>
      </c>
      <c r="L725" s="434">
        <v>0.33419170243204577</v>
      </c>
      <c r="M725" s="434">
        <v>1168</v>
      </c>
      <c r="N725" s="434">
        <v>25</v>
      </c>
      <c r="O725" s="434">
        <v>29225</v>
      </c>
      <c r="P725" s="456">
        <v>2.090486409155937</v>
      </c>
      <c r="Q725" s="435">
        <v>1169</v>
      </c>
    </row>
    <row r="726" spans="1:17" ht="14.4" customHeight="1" x14ac:dyDescent="0.3">
      <c r="A726" s="430" t="s">
        <v>1680</v>
      </c>
      <c r="B726" s="431" t="s">
        <v>1494</v>
      </c>
      <c r="C726" s="431" t="s">
        <v>1495</v>
      </c>
      <c r="D726" s="431" t="s">
        <v>1514</v>
      </c>
      <c r="E726" s="431" t="s">
        <v>1515</v>
      </c>
      <c r="F726" s="434">
        <v>344</v>
      </c>
      <c r="G726" s="434">
        <v>13416</v>
      </c>
      <c r="H726" s="434">
        <v>1</v>
      </c>
      <c r="I726" s="434">
        <v>39</v>
      </c>
      <c r="J726" s="434">
        <v>263</v>
      </c>
      <c r="K726" s="434">
        <v>10418</v>
      </c>
      <c r="L726" s="434">
        <v>0.77653548002385209</v>
      </c>
      <c r="M726" s="434">
        <v>39.612167300380229</v>
      </c>
      <c r="N726" s="434">
        <v>166</v>
      </c>
      <c r="O726" s="434">
        <v>6640</v>
      </c>
      <c r="P726" s="456">
        <v>0.49493142516398331</v>
      </c>
      <c r="Q726" s="435">
        <v>40</v>
      </c>
    </row>
    <row r="727" spans="1:17" ht="14.4" customHeight="1" x14ac:dyDescent="0.3">
      <c r="A727" s="430" t="s">
        <v>1680</v>
      </c>
      <c r="B727" s="431" t="s">
        <v>1494</v>
      </c>
      <c r="C727" s="431" t="s">
        <v>1495</v>
      </c>
      <c r="D727" s="431" t="s">
        <v>1516</v>
      </c>
      <c r="E727" s="431" t="s">
        <v>1517</v>
      </c>
      <c r="F727" s="434">
        <v>6</v>
      </c>
      <c r="G727" s="434">
        <v>2292</v>
      </c>
      <c r="H727" s="434">
        <v>1</v>
      </c>
      <c r="I727" s="434">
        <v>382</v>
      </c>
      <c r="J727" s="434">
        <v>42</v>
      </c>
      <c r="K727" s="434">
        <v>12248</v>
      </c>
      <c r="L727" s="434">
        <v>5.3438045375218151</v>
      </c>
      <c r="M727" s="434">
        <v>291.61904761904759</v>
      </c>
      <c r="N727" s="434">
        <v>21</v>
      </c>
      <c r="O727" s="434">
        <v>8043</v>
      </c>
      <c r="P727" s="456">
        <v>3.5091623036649215</v>
      </c>
      <c r="Q727" s="435">
        <v>383</v>
      </c>
    </row>
    <row r="728" spans="1:17" ht="14.4" customHeight="1" x14ac:dyDescent="0.3">
      <c r="A728" s="430" t="s">
        <v>1680</v>
      </c>
      <c r="B728" s="431" t="s">
        <v>1494</v>
      </c>
      <c r="C728" s="431" t="s">
        <v>1495</v>
      </c>
      <c r="D728" s="431" t="s">
        <v>1518</v>
      </c>
      <c r="E728" s="431" t="s">
        <v>1519</v>
      </c>
      <c r="F728" s="434">
        <v>22</v>
      </c>
      <c r="G728" s="434">
        <v>814</v>
      </c>
      <c r="H728" s="434">
        <v>1</v>
      </c>
      <c r="I728" s="434">
        <v>37</v>
      </c>
      <c r="J728" s="434">
        <v>11</v>
      </c>
      <c r="K728" s="434">
        <v>407</v>
      </c>
      <c r="L728" s="434">
        <v>0.5</v>
      </c>
      <c r="M728" s="434">
        <v>37</v>
      </c>
      <c r="N728" s="434">
        <v>79</v>
      </c>
      <c r="O728" s="434">
        <v>2923</v>
      </c>
      <c r="P728" s="456">
        <v>3.5909090909090908</v>
      </c>
      <c r="Q728" s="435">
        <v>37</v>
      </c>
    </row>
    <row r="729" spans="1:17" ht="14.4" customHeight="1" x14ac:dyDescent="0.3">
      <c r="A729" s="430" t="s">
        <v>1680</v>
      </c>
      <c r="B729" s="431" t="s">
        <v>1494</v>
      </c>
      <c r="C729" s="431" t="s">
        <v>1495</v>
      </c>
      <c r="D729" s="431" t="s">
        <v>1522</v>
      </c>
      <c r="E729" s="431" t="s">
        <v>1523</v>
      </c>
      <c r="F729" s="434">
        <v>3</v>
      </c>
      <c r="G729" s="434">
        <v>1332</v>
      </c>
      <c r="H729" s="434">
        <v>1</v>
      </c>
      <c r="I729" s="434">
        <v>444</v>
      </c>
      <c r="J729" s="434">
        <v>45</v>
      </c>
      <c r="K729" s="434">
        <v>12006</v>
      </c>
      <c r="L729" s="434">
        <v>9.013513513513514</v>
      </c>
      <c r="M729" s="434">
        <v>266.8</v>
      </c>
      <c r="N729" s="434">
        <v>15</v>
      </c>
      <c r="O729" s="434">
        <v>6675</v>
      </c>
      <c r="P729" s="456">
        <v>5.0112612612612617</v>
      </c>
      <c r="Q729" s="435">
        <v>445</v>
      </c>
    </row>
    <row r="730" spans="1:17" ht="14.4" customHeight="1" x14ac:dyDescent="0.3">
      <c r="A730" s="430" t="s">
        <v>1680</v>
      </c>
      <c r="B730" s="431" t="s">
        <v>1494</v>
      </c>
      <c r="C730" s="431" t="s">
        <v>1495</v>
      </c>
      <c r="D730" s="431" t="s">
        <v>1524</v>
      </c>
      <c r="E730" s="431" t="s">
        <v>1525</v>
      </c>
      <c r="F730" s="434">
        <v>2</v>
      </c>
      <c r="G730" s="434">
        <v>82</v>
      </c>
      <c r="H730" s="434">
        <v>1</v>
      </c>
      <c r="I730" s="434">
        <v>41</v>
      </c>
      <c r="J730" s="434">
        <v>13</v>
      </c>
      <c r="K730" s="434">
        <v>287</v>
      </c>
      <c r="L730" s="434">
        <v>3.5</v>
      </c>
      <c r="M730" s="434">
        <v>22.076923076923077</v>
      </c>
      <c r="N730" s="434">
        <v>2</v>
      </c>
      <c r="O730" s="434">
        <v>82</v>
      </c>
      <c r="P730" s="456">
        <v>1</v>
      </c>
      <c r="Q730" s="435">
        <v>41</v>
      </c>
    </row>
    <row r="731" spans="1:17" ht="14.4" customHeight="1" x14ac:dyDescent="0.3">
      <c r="A731" s="430" t="s">
        <v>1680</v>
      </c>
      <c r="B731" s="431" t="s">
        <v>1494</v>
      </c>
      <c r="C731" s="431" t="s">
        <v>1495</v>
      </c>
      <c r="D731" s="431" t="s">
        <v>1526</v>
      </c>
      <c r="E731" s="431" t="s">
        <v>1527</v>
      </c>
      <c r="F731" s="434">
        <v>3</v>
      </c>
      <c r="G731" s="434">
        <v>1470</v>
      </c>
      <c r="H731" s="434">
        <v>1</v>
      </c>
      <c r="I731" s="434">
        <v>490</v>
      </c>
      <c r="J731" s="434">
        <v>38</v>
      </c>
      <c r="K731" s="434">
        <v>15703</v>
      </c>
      <c r="L731" s="434">
        <v>10.682312925170068</v>
      </c>
      <c r="M731" s="434">
        <v>413.23684210526318</v>
      </c>
      <c r="N731" s="434">
        <v>27</v>
      </c>
      <c r="O731" s="434">
        <v>13257</v>
      </c>
      <c r="P731" s="456">
        <v>9.018367346938776</v>
      </c>
      <c r="Q731" s="435">
        <v>491</v>
      </c>
    </row>
    <row r="732" spans="1:17" ht="14.4" customHeight="1" x14ac:dyDescent="0.3">
      <c r="A732" s="430" t="s">
        <v>1680</v>
      </c>
      <c r="B732" s="431" t="s">
        <v>1494</v>
      </c>
      <c r="C732" s="431" t="s">
        <v>1495</v>
      </c>
      <c r="D732" s="431" t="s">
        <v>1528</v>
      </c>
      <c r="E732" s="431" t="s">
        <v>1529</v>
      </c>
      <c r="F732" s="434">
        <v>52</v>
      </c>
      <c r="G732" s="434">
        <v>1612</v>
      </c>
      <c r="H732" s="434">
        <v>1</v>
      </c>
      <c r="I732" s="434">
        <v>31</v>
      </c>
      <c r="J732" s="434">
        <v>29</v>
      </c>
      <c r="K732" s="434">
        <v>899</v>
      </c>
      <c r="L732" s="434">
        <v>0.55769230769230771</v>
      </c>
      <c r="M732" s="434">
        <v>31</v>
      </c>
      <c r="N732" s="434">
        <v>28</v>
      </c>
      <c r="O732" s="434">
        <v>868</v>
      </c>
      <c r="P732" s="456">
        <v>0.53846153846153844</v>
      </c>
      <c r="Q732" s="435">
        <v>31</v>
      </c>
    </row>
    <row r="733" spans="1:17" ht="14.4" customHeight="1" x14ac:dyDescent="0.3">
      <c r="A733" s="430" t="s">
        <v>1680</v>
      </c>
      <c r="B733" s="431" t="s">
        <v>1494</v>
      </c>
      <c r="C733" s="431" t="s">
        <v>1495</v>
      </c>
      <c r="D733" s="431" t="s">
        <v>1532</v>
      </c>
      <c r="E733" s="431" t="s">
        <v>1533</v>
      </c>
      <c r="F733" s="434">
        <v>5</v>
      </c>
      <c r="G733" s="434">
        <v>1025</v>
      </c>
      <c r="H733" s="434">
        <v>1</v>
      </c>
      <c r="I733" s="434">
        <v>205</v>
      </c>
      <c r="J733" s="434">
        <v>5</v>
      </c>
      <c r="K733" s="434">
        <v>1030</v>
      </c>
      <c r="L733" s="434">
        <v>1.0048780487804878</v>
      </c>
      <c r="M733" s="434">
        <v>206</v>
      </c>
      <c r="N733" s="434">
        <v>6</v>
      </c>
      <c r="O733" s="434">
        <v>1242</v>
      </c>
      <c r="P733" s="456">
        <v>1.2117073170731707</v>
      </c>
      <c r="Q733" s="435">
        <v>207</v>
      </c>
    </row>
    <row r="734" spans="1:17" ht="14.4" customHeight="1" x14ac:dyDescent="0.3">
      <c r="A734" s="430" t="s">
        <v>1680</v>
      </c>
      <c r="B734" s="431" t="s">
        <v>1494</v>
      </c>
      <c r="C734" s="431" t="s">
        <v>1495</v>
      </c>
      <c r="D734" s="431" t="s">
        <v>1534</v>
      </c>
      <c r="E734" s="431" t="s">
        <v>1535</v>
      </c>
      <c r="F734" s="434">
        <v>5</v>
      </c>
      <c r="G734" s="434">
        <v>1885</v>
      </c>
      <c r="H734" s="434">
        <v>1</v>
      </c>
      <c r="I734" s="434">
        <v>377</v>
      </c>
      <c r="J734" s="434">
        <v>5</v>
      </c>
      <c r="K734" s="434">
        <v>1895</v>
      </c>
      <c r="L734" s="434">
        <v>1.0053050397877985</v>
      </c>
      <c r="M734" s="434">
        <v>379</v>
      </c>
      <c r="N734" s="434">
        <v>6</v>
      </c>
      <c r="O734" s="434">
        <v>2280</v>
      </c>
      <c r="P734" s="456">
        <v>1.209549071618037</v>
      </c>
      <c r="Q734" s="435">
        <v>380</v>
      </c>
    </row>
    <row r="735" spans="1:17" ht="14.4" customHeight="1" x14ac:dyDescent="0.3">
      <c r="A735" s="430" t="s">
        <v>1680</v>
      </c>
      <c r="B735" s="431" t="s">
        <v>1494</v>
      </c>
      <c r="C735" s="431" t="s">
        <v>1495</v>
      </c>
      <c r="D735" s="431" t="s">
        <v>1536</v>
      </c>
      <c r="E735" s="431" t="s">
        <v>1537</v>
      </c>
      <c r="F735" s="434">
        <v>1</v>
      </c>
      <c r="G735" s="434">
        <v>231</v>
      </c>
      <c r="H735" s="434">
        <v>1</v>
      </c>
      <c r="I735" s="434">
        <v>231</v>
      </c>
      <c r="J735" s="434"/>
      <c r="K735" s="434"/>
      <c r="L735" s="434"/>
      <c r="M735" s="434"/>
      <c r="N735" s="434">
        <v>2</v>
      </c>
      <c r="O735" s="434">
        <v>468</v>
      </c>
      <c r="P735" s="456">
        <v>2.0259740259740258</v>
      </c>
      <c r="Q735" s="435">
        <v>234</v>
      </c>
    </row>
    <row r="736" spans="1:17" ht="14.4" customHeight="1" x14ac:dyDescent="0.3">
      <c r="A736" s="430" t="s">
        <v>1680</v>
      </c>
      <c r="B736" s="431" t="s">
        <v>1494</v>
      </c>
      <c r="C736" s="431" t="s">
        <v>1495</v>
      </c>
      <c r="D736" s="431" t="s">
        <v>1544</v>
      </c>
      <c r="E736" s="431" t="s">
        <v>1545</v>
      </c>
      <c r="F736" s="434">
        <v>71</v>
      </c>
      <c r="G736" s="434">
        <v>1136</v>
      </c>
      <c r="H736" s="434">
        <v>1</v>
      </c>
      <c r="I736" s="434">
        <v>16</v>
      </c>
      <c r="J736" s="434">
        <v>163</v>
      </c>
      <c r="K736" s="434">
        <v>2000</v>
      </c>
      <c r="L736" s="434">
        <v>1.7605633802816902</v>
      </c>
      <c r="M736" s="434">
        <v>12.269938650306749</v>
      </c>
      <c r="N736" s="434">
        <v>131</v>
      </c>
      <c r="O736" s="434">
        <v>2096</v>
      </c>
      <c r="P736" s="456">
        <v>1.8450704225352113</v>
      </c>
      <c r="Q736" s="435">
        <v>16</v>
      </c>
    </row>
    <row r="737" spans="1:17" ht="14.4" customHeight="1" x14ac:dyDescent="0.3">
      <c r="A737" s="430" t="s">
        <v>1680</v>
      </c>
      <c r="B737" s="431" t="s">
        <v>1494</v>
      </c>
      <c r="C737" s="431" t="s">
        <v>1495</v>
      </c>
      <c r="D737" s="431" t="s">
        <v>1546</v>
      </c>
      <c r="E737" s="431" t="s">
        <v>1547</v>
      </c>
      <c r="F737" s="434">
        <v>12</v>
      </c>
      <c r="G737" s="434">
        <v>1596</v>
      </c>
      <c r="H737" s="434">
        <v>1</v>
      </c>
      <c r="I737" s="434">
        <v>133</v>
      </c>
      <c r="J737" s="434">
        <v>9</v>
      </c>
      <c r="K737" s="434">
        <v>1211</v>
      </c>
      <c r="L737" s="434">
        <v>0.75877192982456143</v>
      </c>
      <c r="M737" s="434">
        <v>134.55555555555554</v>
      </c>
      <c r="N737" s="434">
        <v>5</v>
      </c>
      <c r="O737" s="434">
        <v>680</v>
      </c>
      <c r="P737" s="456">
        <v>0.42606516290726815</v>
      </c>
      <c r="Q737" s="435">
        <v>136</v>
      </c>
    </row>
    <row r="738" spans="1:17" ht="14.4" customHeight="1" x14ac:dyDescent="0.3">
      <c r="A738" s="430" t="s">
        <v>1680</v>
      </c>
      <c r="B738" s="431" t="s">
        <v>1494</v>
      </c>
      <c r="C738" s="431" t="s">
        <v>1495</v>
      </c>
      <c r="D738" s="431" t="s">
        <v>1548</v>
      </c>
      <c r="E738" s="431" t="s">
        <v>1549</v>
      </c>
      <c r="F738" s="434">
        <v>123</v>
      </c>
      <c r="G738" s="434">
        <v>12546</v>
      </c>
      <c r="H738" s="434">
        <v>1</v>
      </c>
      <c r="I738" s="434">
        <v>102</v>
      </c>
      <c r="J738" s="434">
        <v>134</v>
      </c>
      <c r="K738" s="434">
        <v>13774</v>
      </c>
      <c r="L738" s="434">
        <v>1.097879802327435</v>
      </c>
      <c r="M738" s="434">
        <v>102.79104477611941</v>
      </c>
      <c r="N738" s="434">
        <v>117</v>
      </c>
      <c r="O738" s="434">
        <v>12051</v>
      </c>
      <c r="P738" s="456">
        <v>0.96054519368723101</v>
      </c>
      <c r="Q738" s="435">
        <v>103</v>
      </c>
    </row>
    <row r="739" spans="1:17" ht="14.4" customHeight="1" x14ac:dyDescent="0.3">
      <c r="A739" s="430" t="s">
        <v>1680</v>
      </c>
      <c r="B739" s="431" t="s">
        <v>1494</v>
      </c>
      <c r="C739" s="431" t="s">
        <v>1495</v>
      </c>
      <c r="D739" s="431" t="s">
        <v>1554</v>
      </c>
      <c r="E739" s="431" t="s">
        <v>1555</v>
      </c>
      <c r="F739" s="434">
        <v>1449</v>
      </c>
      <c r="G739" s="434">
        <v>163737</v>
      </c>
      <c r="H739" s="434">
        <v>1</v>
      </c>
      <c r="I739" s="434">
        <v>113</v>
      </c>
      <c r="J739" s="434">
        <v>1296</v>
      </c>
      <c r="K739" s="434">
        <v>148426</v>
      </c>
      <c r="L739" s="434">
        <v>0.906490286251733</v>
      </c>
      <c r="M739" s="434">
        <v>114.52623456790124</v>
      </c>
      <c r="N739" s="434">
        <v>1431</v>
      </c>
      <c r="O739" s="434">
        <v>165996</v>
      </c>
      <c r="P739" s="456">
        <v>1.0137965151431869</v>
      </c>
      <c r="Q739" s="435">
        <v>116</v>
      </c>
    </row>
    <row r="740" spans="1:17" ht="14.4" customHeight="1" x14ac:dyDescent="0.3">
      <c r="A740" s="430" t="s">
        <v>1680</v>
      </c>
      <c r="B740" s="431" t="s">
        <v>1494</v>
      </c>
      <c r="C740" s="431" t="s">
        <v>1495</v>
      </c>
      <c r="D740" s="431" t="s">
        <v>1556</v>
      </c>
      <c r="E740" s="431" t="s">
        <v>1557</v>
      </c>
      <c r="F740" s="434">
        <v>797</v>
      </c>
      <c r="G740" s="434">
        <v>66948</v>
      </c>
      <c r="H740" s="434">
        <v>1</v>
      </c>
      <c r="I740" s="434">
        <v>84</v>
      </c>
      <c r="J740" s="434">
        <v>788</v>
      </c>
      <c r="K740" s="434">
        <v>65939</v>
      </c>
      <c r="L740" s="434">
        <v>0.98492860130250348</v>
      </c>
      <c r="M740" s="434">
        <v>83.67893401015229</v>
      </c>
      <c r="N740" s="434">
        <v>839</v>
      </c>
      <c r="O740" s="434">
        <v>71315</v>
      </c>
      <c r="P740" s="456">
        <v>1.0652297305371332</v>
      </c>
      <c r="Q740" s="435">
        <v>85</v>
      </c>
    </row>
    <row r="741" spans="1:17" ht="14.4" customHeight="1" x14ac:dyDescent="0.3">
      <c r="A741" s="430" t="s">
        <v>1680</v>
      </c>
      <c r="B741" s="431" t="s">
        <v>1494</v>
      </c>
      <c r="C741" s="431" t="s">
        <v>1495</v>
      </c>
      <c r="D741" s="431" t="s">
        <v>1558</v>
      </c>
      <c r="E741" s="431" t="s">
        <v>1559</v>
      </c>
      <c r="F741" s="434">
        <v>6</v>
      </c>
      <c r="G741" s="434">
        <v>576</v>
      </c>
      <c r="H741" s="434">
        <v>1</v>
      </c>
      <c r="I741" s="434">
        <v>96</v>
      </c>
      <c r="J741" s="434">
        <v>4</v>
      </c>
      <c r="K741" s="434">
        <v>388</v>
      </c>
      <c r="L741" s="434">
        <v>0.67361111111111116</v>
      </c>
      <c r="M741" s="434">
        <v>97</v>
      </c>
      <c r="N741" s="434">
        <v>6</v>
      </c>
      <c r="O741" s="434">
        <v>588</v>
      </c>
      <c r="P741" s="456">
        <v>1.0208333333333333</v>
      </c>
      <c r="Q741" s="435">
        <v>98</v>
      </c>
    </row>
    <row r="742" spans="1:17" ht="14.4" customHeight="1" x14ac:dyDescent="0.3">
      <c r="A742" s="430" t="s">
        <v>1680</v>
      </c>
      <c r="B742" s="431" t="s">
        <v>1494</v>
      </c>
      <c r="C742" s="431" t="s">
        <v>1495</v>
      </c>
      <c r="D742" s="431" t="s">
        <v>1560</v>
      </c>
      <c r="E742" s="431" t="s">
        <v>1561</v>
      </c>
      <c r="F742" s="434">
        <v>97</v>
      </c>
      <c r="G742" s="434">
        <v>2037</v>
      </c>
      <c r="H742" s="434">
        <v>1</v>
      </c>
      <c r="I742" s="434">
        <v>21</v>
      </c>
      <c r="J742" s="434">
        <v>125</v>
      </c>
      <c r="K742" s="434">
        <v>2625</v>
      </c>
      <c r="L742" s="434">
        <v>1.2886597938144331</v>
      </c>
      <c r="M742" s="434">
        <v>21</v>
      </c>
      <c r="N742" s="434">
        <v>202</v>
      </c>
      <c r="O742" s="434">
        <v>4242</v>
      </c>
      <c r="P742" s="456">
        <v>2.0824742268041239</v>
      </c>
      <c r="Q742" s="435">
        <v>21</v>
      </c>
    </row>
    <row r="743" spans="1:17" ht="14.4" customHeight="1" x14ac:dyDescent="0.3">
      <c r="A743" s="430" t="s">
        <v>1680</v>
      </c>
      <c r="B743" s="431" t="s">
        <v>1494</v>
      </c>
      <c r="C743" s="431" t="s">
        <v>1495</v>
      </c>
      <c r="D743" s="431" t="s">
        <v>1562</v>
      </c>
      <c r="E743" s="431" t="s">
        <v>1563</v>
      </c>
      <c r="F743" s="434">
        <v>116</v>
      </c>
      <c r="G743" s="434">
        <v>56376</v>
      </c>
      <c r="H743" s="434">
        <v>1</v>
      </c>
      <c r="I743" s="434">
        <v>486</v>
      </c>
      <c r="J743" s="434">
        <v>111</v>
      </c>
      <c r="K743" s="434">
        <v>48192</v>
      </c>
      <c r="L743" s="434">
        <v>0.85483184333759044</v>
      </c>
      <c r="M743" s="434">
        <v>434.16216216216219</v>
      </c>
      <c r="N743" s="434">
        <v>166</v>
      </c>
      <c r="O743" s="434">
        <v>80842</v>
      </c>
      <c r="P743" s="456">
        <v>1.4339789981552433</v>
      </c>
      <c r="Q743" s="435">
        <v>487</v>
      </c>
    </row>
    <row r="744" spans="1:17" ht="14.4" customHeight="1" x14ac:dyDescent="0.3">
      <c r="A744" s="430" t="s">
        <v>1680</v>
      </c>
      <c r="B744" s="431" t="s">
        <v>1494</v>
      </c>
      <c r="C744" s="431" t="s">
        <v>1495</v>
      </c>
      <c r="D744" s="431" t="s">
        <v>1570</v>
      </c>
      <c r="E744" s="431" t="s">
        <v>1571</v>
      </c>
      <c r="F744" s="434">
        <v>190</v>
      </c>
      <c r="G744" s="434">
        <v>7600</v>
      </c>
      <c r="H744" s="434">
        <v>1</v>
      </c>
      <c r="I744" s="434">
        <v>40</v>
      </c>
      <c r="J744" s="434">
        <v>197</v>
      </c>
      <c r="K744" s="434">
        <v>8032</v>
      </c>
      <c r="L744" s="434">
        <v>1.0568421052631578</v>
      </c>
      <c r="M744" s="434">
        <v>40.771573604060912</v>
      </c>
      <c r="N744" s="434">
        <v>258</v>
      </c>
      <c r="O744" s="434">
        <v>10578</v>
      </c>
      <c r="P744" s="456">
        <v>1.391842105263158</v>
      </c>
      <c r="Q744" s="435">
        <v>41</v>
      </c>
    </row>
    <row r="745" spans="1:17" ht="14.4" customHeight="1" x14ac:dyDescent="0.3">
      <c r="A745" s="430" t="s">
        <v>1680</v>
      </c>
      <c r="B745" s="431" t="s">
        <v>1494</v>
      </c>
      <c r="C745" s="431" t="s">
        <v>1495</v>
      </c>
      <c r="D745" s="431" t="s">
        <v>1578</v>
      </c>
      <c r="E745" s="431" t="s">
        <v>1579</v>
      </c>
      <c r="F745" s="434">
        <v>1</v>
      </c>
      <c r="G745" s="434">
        <v>215</v>
      </c>
      <c r="H745" s="434">
        <v>1</v>
      </c>
      <c r="I745" s="434">
        <v>215</v>
      </c>
      <c r="J745" s="434"/>
      <c r="K745" s="434"/>
      <c r="L745" s="434"/>
      <c r="M745" s="434"/>
      <c r="N745" s="434">
        <v>4</v>
      </c>
      <c r="O745" s="434">
        <v>876</v>
      </c>
      <c r="P745" s="456">
        <v>4.0744186046511626</v>
      </c>
      <c r="Q745" s="435">
        <v>219</v>
      </c>
    </row>
    <row r="746" spans="1:17" ht="14.4" customHeight="1" x14ac:dyDescent="0.3">
      <c r="A746" s="430" t="s">
        <v>1680</v>
      </c>
      <c r="B746" s="431" t="s">
        <v>1494</v>
      </c>
      <c r="C746" s="431" t="s">
        <v>1495</v>
      </c>
      <c r="D746" s="431" t="s">
        <v>1582</v>
      </c>
      <c r="E746" s="431" t="s">
        <v>1583</v>
      </c>
      <c r="F746" s="434"/>
      <c r="G746" s="434"/>
      <c r="H746" s="434"/>
      <c r="I746" s="434"/>
      <c r="J746" s="434">
        <v>1</v>
      </c>
      <c r="K746" s="434">
        <v>2059</v>
      </c>
      <c r="L746" s="434"/>
      <c r="M746" s="434">
        <v>2059</v>
      </c>
      <c r="N746" s="434">
        <v>1</v>
      </c>
      <c r="O746" s="434">
        <v>2072</v>
      </c>
      <c r="P746" s="456"/>
      <c r="Q746" s="435">
        <v>2072</v>
      </c>
    </row>
    <row r="747" spans="1:17" ht="14.4" customHeight="1" x14ac:dyDescent="0.3">
      <c r="A747" s="430" t="s">
        <v>1680</v>
      </c>
      <c r="B747" s="431" t="s">
        <v>1494</v>
      </c>
      <c r="C747" s="431" t="s">
        <v>1495</v>
      </c>
      <c r="D747" s="431" t="s">
        <v>1584</v>
      </c>
      <c r="E747" s="431" t="s">
        <v>1585</v>
      </c>
      <c r="F747" s="434">
        <v>7</v>
      </c>
      <c r="G747" s="434">
        <v>4228</v>
      </c>
      <c r="H747" s="434">
        <v>1</v>
      </c>
      <c r="I747" s="434">
        <v>604</v>
      </c>
      <c r="J747" s="434">
        <v>28</v>
      </c>
      <c r="K747" s="434">
        <v>16969</v>
      </c>
      <c r="L747" s="434">
        <v>4.0134815515610214</v>
      </c>
      <c r="M747" s="434">
        <v>606.03571428571433</v>
      </c>
      <c r="N747" s="434">
        <v>26</v>
      </c>
      <c r="O747" s="434">
        <v>15808</v>
      </c>
      <c r="P747" s="456">
        <v>3.7388836329233679</v>
      </c>
      <c r="Q747" s="435">
        <v>608</v>
      </c>
    </row>
    <row r="748" spans="1:17" ht="14.4" customHeight="1" x14ac:dyDescent="0.3">
      <c r="A748" s="430" t="s">
        <v>1680</v>
      </c>
      <c r="B748" s="431" t="s">
        <v>1494</v>
      </c>
      <c r="C748" s="431" t="s">
        <v>1495</v>
      </c>
      <c r="D748" s="431" t="s">
        <v>1586</v>
      </c>
      <c r="E748" s="431" t="s">
        <v>1587</v>
      </c>
      <c r="F748" s="434"/>
      <c r="G748" s="434"/>
      <c r="H748" s="434"/>
      <c r="I748" s="434"/>
      <c r="J748" s="434">
        <v>1</v>
      </c>
      <c r="K748" s="434">
        <v>962</v>
      </c>
      <c r="L748" s="434"/>
      <c r="M748" s="434">
        <v>962</v>
      </c>
      <c r="N748" s="434">
        <v>2</v>
      </c>
      <c r="O748" s="434">
        <v>1924</v>
      </c>
      <c r="P748" s="456"/>
      <c r="Q748" s="435">
        <v>962</v>
      </c>
    </row>
    <row r="749" spans="1:17" ht="14.4" customHeight="1" x14ac:dyDescent="0.3">
      <c r="A749" s="430" t="s">
        <v>1680</v>
      </c>
      <c r="B749" s="431" t="s">
        <v>1494</v>
      </c>
      <c r="C749" s="431" t="s">
        <v>1495</v>
      </c>
      <c r="D749" s="431" t="s">
        <v>1588</v>
      </c>
      <c r="E749" s="431" t="s">
        <v>1589</v>
      </c>
      <c r="F749" s="434">
        <v>54</v>
      </c>
      <c r="G749" s="434">
        <v>27324</v>
      </c>
      <c r="H749" s="434">
        <v>1</v>
      </c>
      <c r="I749" s="434">
        <v>506</v>
      </c>
      <c r="J749" s="434">
        <v>67</v>
      </c>
      <c r="K749" s="434">
        <v>33982</v>
      </c>
      <c r="L749" s="434">
        <v>1.2436685697555263</v>
      </c>
      <c r="M749" s="434">
        <v>507.19402985074629</v>
      </c>
      <c r="N749" s="434">
        <v>2</v>
      </c>
      <c r="O749" s="434">
        <v>1018</v>
      </c>
      <c r="P749" s="456">
        <v>3.7256624213145954E-2</v>
      </c>
      <c r="Q749" s="435">
        <v>509</v>
      </c>
    </row>
    <row r="750" spans="1:17" ht="14.4" customHeight="1" x14ac:dyDescent="0.3">
      <c r="A750" s="430" t="s">
        <v>1680</v>
      </c>
      <c r="B750" s="431" t="s">
        <v>1494</v>
      </c>
      <c r="C750" s="431" t="s">
        <v>1495</v>
      </c>
      <c r="D750" s="431" t="s">
        <v>1596</v>
      </c>
      <c r="E750" s="431" t="s">
        <v>1597</v>
      </c>
      <c r="F750" s="434">
        <v>1</v>
      </c>
      <c r="G750" s="434">
        <v>245</v>
      </c>
      <c r="H750" s="434">
        <v>1</v>
      </c>
      <c r="I750" s="434">
        <v>245</v>
      </c>
      <c r="J750" s="434"/>
      <c r="K750" s="434"/>
      <c r="L750" s="434"/>
      <c r="M750" s="434"/>
      <c r="N750" s="434">
        <v>2</v>
      </c>
      <c r="O750" s="434">
        <v>496</v>
      </c>
      <c r="P750" s="456">
        <v>2.0244897959183672</v>
      </c>
      <c r="Q750" s="435">
        <v>248</v>
      </c>
    </row>
    <row r="751" spans="1:17" ht="14.4" customHeight="1" x14ac:dyDescent="0.3">
      <c r="A751" s="430" t="s">
        <v>1680</v>
      </c>
      <c r="B751" s="431" t="s">
        <v>1494</v>
      </c>
      <c r="C751" s="431" t="s">
        <v>1495</v>
      </c>
      <c r="D751" s="431" t="s">
        <v>1604</v>
      </c>
      <c r="E751" s="431" t="s">
        <v>1605</v>
      </c>
      <c r="F751" s="434"/>
      <c r="G751" s="434"/>
      <c r="H751" s="434"/>
      <c r="I751" s="434"/>
      <c r="J751" s="434"/>
      <c r="K751" s="434"/>
      <c r="L751" s="434"/>
      <c r="M751" s="434"/>
      <c r="N751" s="434">
        <v>1</v>
      </c>
      <c r="O751" s="434">
        <v>27</v>
      </c>
      <c r="P751" s="456"/>
      <c r="Q751" s="435">
        <v>27</v>
      </c>
    </row>
    <row r="752" spans="1:17" ht="14.4" customHeight="1" thickBot="1" x14ac:dyDescent="0.35">
      <c r="A752" s="436" t="s">
        <v>1680</v>
      </c>
      <c r="B752" s="437" t="s">
        <v>1494</v>
      </c>
      <c r="C752" s="437" t="s">
        <v>1495</v>
      </c>
      <c r="D752" s="437" t="s">
        <v>1608</v>
      </c>
      <c r="E752" s="437" t="s">
        <v>1609</v>
      </c>
      <c r="F752" s="440">
        <v>1</v>
      </c>
      <c r="G752" s="440">
        <v>327</v>
      </c>
      <c r="H752" s="440">
        <v>1</v>
      </c>
      <c r="I752" s="440">
        <v>327</v>
      </c>
      <c r="J752" s="440"/>
      <c r="K752" s="440"/>
      <c r="L752" s="440"/>
      <c r="M752" s="440"/>
      <c r="N752" s="440">
        <v>1</v>
      </c>
      <c r="O752" s="440">
        <v>328</v>
      </c>
      <c r="P752" s="448">
        <v>1.0030581039755351</v>
      </c>
      <c r="Q752" s="441">
        <v>328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305" t="s">
        <v>122</v>
      </c>
      <c r="B1" s="305"/>
      <c r="C1" s="305"/>
      <c r="D1" s="305"/>
      <c r="E1" s="305"/>
      <c r="F1" s="305"/>
      <c r="G1" s="306"/>
      <c r="H1" s="306"/>
    </row>
    <row r="2" spans="1:8" ht="14.4" customHeight="1" thickBot="1" x14ac:dyDescent="0.35">
      <c r="A2" s="214" t="s">
        <v>259</v>
      </c>
      <c r="B2" s="97"/>
      <c r="C2" s="97"/>
      <c r="D2" s="97"/>
      <c r="E2" s="97"/>
      <c r="F2" s="97"/>
    </row>
    <row r="3" spans="1:8" ht="14.4" customHeight="1" x14ac:dyDescent="0.3">
      <c r="A3" s="307"/>
      <c r="B3" s="93">
        <v>2013</v>
      </c>
      <c r="C3" s="40">
        <v>2014</v>
      </c>
      <c r="D3" s="7"/>
      <c r="E3" s="311">
        <v>2015</v>
      </c>
      <c r="F3" s="312"/>
      <c r="G3" s="312"/>
      <c r="H3" s="313"/>
    </row>
    <row r="4" spans="1:8" ht="14.4" customHeight="1" thickBot="1" x14ac:dyDescent="0.35">
      <c r="A4" s="308"/>
      <c r="B4" s="309" t="s">
        <v>60</v>
      </c>
      <c r="C4" s="310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55.789470000000001</v>
      </c>
      <c r="C5" s="29">
        <v>57.294099999999993</v>
      </c>
      <c r="D5" s="8"/>
      <c r="E5" s="103">
        <v>35.842089999999999</v>
      </c>
      <c r="F5" s="28">
        <v>54.443328167631336</v>
      </c>
      <c r="G5" s="102">
        <f>E5-F5</f>
        <v>-18.601238167631337</v>
      </c>
      <c r="H5" s="108">
        <f>IF(F5&lt;0.00000001,"",E5/F5)</f>
        <v>0.65833759996527008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14840.111840000001</v>
      </c>
      <c r="C6" s="31">
        <v>15834.13464</v>
      </c>
      <c r="D6" s="8"/>
      <c r="E6" s="104">
        <v>16998.829180000001</v>
      </c>
      <c r="F6" s="30">
        <v>17373.746081252917</v>
      </c>
      <c r="G6" s="105">
        <f>E6-F6</f>
        <v>-374.91690125291643</v>
      </c>
      <c r="H6" s="109">
        <f>IF(F6&lt;0.00000001,"",E6/F6)</f>
        <v>0.9784204914990976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15508.317169999998</v>
      </c>
      <c r="C7" s="31">
        <v>16801.323430000011</v>
      </c>
      <c r="D7" s="8"/>
      <c r="E7" s="104">
        <v>17237.405699999999</v>
      </c>
      <c r="F7" s="30">
        <v>16386.602118305113</v>
      </c>
      <c r="G7" s="105">
        <f>E7-F7</f>
        <v>850.80358169488682</v>
      </c>
      <c r="H7" s="109">
        <f>IF(F7&lt;0.00000001,"",E7/F7)</f>
        <v>1.0519206834676527</v>
      </c>
    </row>
    <row r="8" spans="1:8" ht="14.4" customHeight="1" thickBot="1" x14ac:dyDescent="0.35">
      <c r="A8" s="1" t="s">
        <v>63</v>
      </c>
      <c r="B8" s="11">
        <v>1118.2638999999981</v>
      </c>
      <c r="C8" s="33">
        <v>1187.0907600000028</v>
      </c>
      <c r="D8" s="8"/>
      <c r="E8" s="106">
        <v>2205.9254900000124</v>
      </c>
      <c r="F8" s="32">
        <v>2145.3320845612179</v>
      </c>
      <c r="G8" s="107">
        <f>E8-F8</f>
        <v>60.593405438794434</v>
      </c>
      <c r="H8" s="110">
        <f>IF(F8&lt;0.00000001,"",E8/F8)</f>
        <v>1.0282443011386684</v>
      </c>
    </row>
    <row r="9" spans="1:8" ht="14.4" customHeight="1" thickBot="1" x14ac:dyDescent="0.35">
      <c r="A9" s="2" t="s">
        <v>64</v>
      </c>
      <c r="B9" s="3">
        <v>31522.482379999998</v>
      </c>
      <c r="C9" s="35">
        <v>33879.842930000013</v>
      </c>
      <c r="D9" s="8"/>
      <c r="E9" s="3">
        <v>36478.002460000003</v>
      </c>
      <c r="F9" s="34">
        <v>35960.12361228688</v>
      </c>
      <c r="G9" s="34">
        <f>E9-F9</f>
        <v>517.87884771312383</v>
      </c>
      <c r="H9" s="111">
        <f>IF(F9&lt;0.00000001,"",E9/F9)</f>
        <v>1.014401475737313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28345.503000000001</v>
      </c>
      <c r="C11" s="29">
        <f>IF(ISERROR(VLOOKUP("Celkem:",'ZV Vykáz.-A'!A:F,4,0)),0,VLOOKUP("Celkem:",'ZV Vykáz.-A'!A:F,4,0)/1000)</f>
        <v>29864.924999999999</v>
      </c>
      <c r="D11" s="8"/>
      <c r="E11" s="103">
        <f>IF(ISERROR(VLOOKUP("Celkem:",'ZV Vykáz.-A'!A:F,6,0)),0,VLOOKUP("Celkem:",'ZV Vykáz.-A'!A:F,6,0)/1000)</f>
        <v>32446.458999999999</v>
      </c>
      <c r="F11" s="28">
        <f>B11</f>
        <v>28345.503000000001</v>
      </c>
      <c r="G11" s="102">
        <f>E11-F11</f>
        <v>4100.9559999999983</v>
      </c>
      <c r="H11" s="108">
        <f>IF(F11&lt;0.00000001,"",E11/F11)</f>
        <v>1.1446774819977616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28345.503000000001</v>
      </c>
      <c r="C13" s="37">
        <f>SUM(C11:C12)</f>
        <v>29864.924999999999</v>
      </c>
      <c r="D13" s="8"/>
      <c r="E13" s="5">
        <f>SUM(E11:E12)</f>
        <v>32446.458999999999</v>
      </c>
      <c r="F13" s="36">
        <f>SUM(F11:F12)</f>
        <v>28345.503000000001</v>
      </c>
      <c r="G13" s="36">
        <f>E13-F13</f>
        <v>4100.9559999999983</v>
      </c>
      <c r="H13" s="112">
        <f>IF(F13&lt;0.00000001,"",E13/F13)</f>
        <v>1.1446774819977616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0.89921544433900014</v>
      </c>
      <c r="C15" s="39">
        <f>IF(C9=0,"",C13/C9)</f>
        <v>0.88149537947105194</v>
      </c>
      <c r="D15" s="8"/>
      <c r="E15" s="6">
        <f>IF(E9=0,"",E13/E9)</f>
        <v>0.88948014726352409</v>
      </c>
      <c r="F15" s="38">
        <f>IF(F9=0,"",F13/F9)</f>
        <v>0.78824820808777452</v>
      </c>
      <c r="G15" s="38">
        <f>IF(ISERROR(F15-E15),"",E15-F15)</f>
        <v>0.10123193917574957</v>
      </c>
      <c r="H15" s="113">
        <f>IF(ISERROR(F15-E15),"",IF(F15&lt;0.00000001,"",E15/F15))</f>
        <v>1.1284264754896556</v>
      </c>
    </row>
    <row r="17" spans="1:8" ht="14.4" customHeight="1" x14ac:dyDescent="0.3">
      <c r="A17" s="99" t="s">
        <v>139</v>
      </c>
    </row>
    <row r="18" spans="1:8" ht="14.4" customHeight="1" x14ac:dyDescent="0.3">
      <c r="A18" s="267" t="s">
        <v>179</v>
      </c>
      <c r="B18" s="268"/>
      <c r="C18" s="268"/>
      <c r="D18" s="268"/>
      <c r="E18" s="268"/>
      <c r="F18" s="268"/>
      <c r="G18" s="268"/>
      <c r="H18" s="268"/>
    </row>
    <row r="19" spans="1:8" x14ac:dyDescent="0.3">
      <c r="A19" s="266" t="s">
        <v>178</v>
      </c>
      <c r="B19" s="268"/>
      <c r="C19" s="268"/>
      <c r="D19" s="268"/>
      <c r="E19" s="268"/>
      <c r="F19" s="268"/>
      <c r="G19" s="268"/>
      <c r="H19" s="268"/>
    </row>
    <row r="20" spans="1:8" ht="14.4" customHeight="1" x14ac:dyDescent="0.3">
      <c r="A20" s="100" t="s">
        <v>233</v>
      </c>
    </row>
    <row r="21" spans="1:8" ht="14.4" customHeight="1" x14ac:dyDescent="0.3">
      <c r="A21" s="100" t="s">
        <v>140</v>
      </c>
    </row>
    <row r="22" spans="1:8" ht="14.4" customHeight="1" x14ac:dyDescent="0.3">
      <c r="A22" s="101" t="s">
        <v>141</v>
      </c>
    </row>
    <row r="23" spans="1:8" ht="14.4" customHeight="1" x14ac:dyDescent="0.3">
      <c r="A23" s="101" t="s">
        <v>142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305" t="s">
        <v>91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" customHeight="1" x14ac:dyDescent="0.3">
      <c r="A2" s="214" t="s">
        <v>259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0.97128678622729325</v>
      </c>
      <c r="C4" s="185">
        <f t="shared" ref="C4:M4" si="0">(C10+C8)/C6</f>
        <v>0.91693525150919253</v>
      </c>
      <c r="D4" s="185">
        <f t="shared" si="0"/>
        <v>0.93937148873331699</v>
      </c>
      <c r="E4" s="185">
        <f t="shared" si="0"/>
        <v>0.92167273408789141</v>
      </c>
      <c r="F4" s="185">
        <f t="shared" si="0"/>
        <v>0.92050099550125097</v>
      </c>
      <c r="G4" s="185">
        <f t="shared" si="0"/>
        <v>0.93154587716152626</v>
      </c>
      <c r="H4" s="185">
        <f t="shared" si="0"/>
        <v>0.89290966292947271</v>
      </c>
      <c r="I4" s="185">
        <f t="shared" si="0"/>
        <v>0.89126198510057753</v>
      </c>
      <c r="J4" s="185">
        <f t="shared" si="0"/>
        <v>0.88333006557544891</v>
      </c>
      <c r="K4" s="185">
        <f t="shared" si="0"/>
        <v>0.906476756434342</v>
      </c>
      <c r="L4" s="185">
        <f t="shared" si="0"/>
        <v>0.88948014726352398</v>
      </c>
      <c r="M4" s="185">
        <f t="shared" si="0"/>
        <v>0.88948014726352398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3240.4631100000001</v>
      </c>
      <c r="C5" s="185">
        <f>IF(ISERROR(VLOOKUP($A5,'Man Tab'!$A:$Q,COLUMN()+2,0)),0,VLOOKUP($A5,'Man Tab'!$A:$Q,COLUMN()+2,0))</f>
        <v>3201.2785400000098</v>
      </c>
      <c r="D5" s="185">
        <f>IF(ISERROR(VLOOKUP($A5,'Man Tab'!$A:$Q,COLUMN()+2,0)),0,VLOOKUP($A5,'Man Tab'!$A:$Q,COLUMN()+2,0))</f>
        <v>3297.6086599999999</v>
      </c>
      <c r="E5" s="185">
        <f>IF(ISERROR(VLOOKUP($A5,'Man Tab'!$A:$Q,COLUMN()+2,0)),0,VLOOKUP($A5,'Man Tab'!$A:$Q,COLUMN()+2,0))</f>
        <v>3520.81086</v>
      </c>
      <c r="F5" s="185">
        <f>IF(ISERROR(VLOOKUP($A5,'Man Tab'!$A:$Q,COLUMN()+2,0)),0,VLOOKUP($A5,'Man Tab'!$A:$Q,COLUMN()+2,0))</f>
        <v>3215.26262</v>
      </c>
      <c r="G5" s="185">
        <f>IF(ISERROR(VLOOKUP($A5,'Man Tab'!$A:$Q,COLUMN()+2,0)),0,VLOOKUP($A5,'Man Tab'!$A:$Q,COLUMN()+2,0))</f>
        <v>3146.26683</v>
      </c>
      <c r="H5" s="185">
        <f>IF(ISERROR(VLOOKUP($A5,'Man Tab'!$A:$Q,COLUMN()+2,0)),0,VLOOKUP($A5,'Man Tab'!$A:$Q,COLUMN()+2,0))</f>
        <v>3957.0496199999998</v>
      </c>
      <c r="I5" s="185">
        <f>IF(ISERROR(VLOOKUP($A5,'Man Tab'!$A:$Q,COLUMN()+2,0)),0,VLOOKUP($A5,'Man Tab'!$A:$Q,COLUMN()+2,0))</f>
        <v>2649.0955600000002</v>
      </c>
      <c r="J5" s="185">
        <f>IF(ISERROR(VLOOKUP($A5,'Man Tab'!$A:$Q,COLUMN()+2,0)),0,VLOOKUP($A5,'Man Tab'!$A:$Q,COLUMN()+2,0))</f>
        <v>3358.7094999999999</v>
      </c>
      <c r="K5" s="185">
        <f>IF(ISERROR(VLOOKUP($A5,'Man Tab'!$A:$Q,COLUMN()+2,0)),0,VLOOKUP($A5,'Man Tab'!$A:$Q,COLUMN()+2,0))</f>
        <v>2734.2492400000001</v>
      </c>
      <c r="L5" s="185">
        <f>IF(ISERROR(VLOOKUP($A5,'Man Tab'!$A:$Q,COLUMN()+2,0)),0,VLOOKUP($A5,'Man Tab'!$A:$Q,COLUMN()+2,0))</f>
        <v>4157.2079199999998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64</v>
      </c>
      <c r="B6" s="187">
        <f>B5</f>
        <v>3240.4631100000001</v>
      </c>
      <c r="C6" s="187">
        <f t="shared" ref="C6:M6" si="1">C5+B6</f>
        <v>6441.7416500000099</v>
      </c>
      <c r="D6" s="187">
        <f t="shared" si="1"/>
        <v>9739.3503100000089</v>
      </c>
      <c r="E6" s="187">
        <f t="shared" si="1"/>
        <v>13260.161170000008</v>
      </c>
      <c r="F6" s="187">
        <f t="shared" si="1"/>
        <v>16475.423790000008</v>
      </c>
      <c r="G6" s="187">
        <f t="shared" si="1"/>
        <v>19621.690620000008</v>
      </c>
      <c r="H6" s="187">
        <f t="shared" si="1"/>
        <v>23578.740240000006</v>
      </c>
      <c r="I6" s="187">
        <f t="shared" si="1"/>
        <v>26227.835800000008</v>
      </c>
      <c r="J6" s="187">
        <f t="shared" si="1"/>
        <v>29586.545300000009</v>
      </c>
      <c r="K6" s="187">
        <f t="shared" si="1"/>
        <v>32320.79454000001</v>
      </c>
      <c r="L6" s="187">
        <f t="shared" si="1"/>
        <v>36478.002460000011</v>
      </c>
      <c r="M6" s="187">
        <f t="shared" si="1"/>
        <v>36478.002460000011</v>
      </c>
    </row>
    <row r="7" spans="1:13" ht="14.4" customHeight="1" x14ac:dyDescent="0.3">
      <c r="A7" s="186" t="s">
        <v>89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90</v>
      </c>
      <c r="B9" s="186">
        <v>3147419</v>
      </c>
      <c r="C9" s="186">
        <v>2759241</v>
      </c>
      <c r="D9" s="186">
        <v>3242208</v>
      </c>
      <c r="E9" s="186">
        <v>3072661</v>
      </c>
      <c r="F9" s="186">
        <v>2944115</v>
      </c>
      <c r="G9" s="186">
        <v>3112861</v>
      </c>
      <c r="H9" s="186">
        <v>2775180</v>
      </c>
      <c r="I9" s="186">
        <v>2322188</v>
      </c>
      <c r="J9" s="186">
        <v>2758812</v>
      </c>
      <c r="K9" s="186">
        <v>3163364</v>
      </c>
      <c r="L9" s="186">
        <v>3148410</v>
      </c>
      <c r="M9" s="186">
        <v>0</v>
      </c>
    </row>
    <row r="10" spans="1:13" ht="14.4" customHeight="1" x14ac:dyDescent="0.3">
      <c r="A10" s="186" t="s">
        <v>66</v>
      </c>
      <c r="B10" s="187">
        <f>B9/1000</f>
        <v>3147.4189999999999</v>
      </c>
      <c r="C10" s="187">
        <f t="shared" ref="C10:M10" si="3">C9/1000+B10</f>
        <v>5906.66</v>
      </c>
      <c r="D10" s="187">
        <f t="shared" si="3"/>
        <v>9148.8680000000004</v>
      </c>
      <c r="E10" s="187">
        <f t="shared" si="3"/>
        <v>12221.529</v>
      </c>
      <c r="F10" s="187">
        <f t="shared" si="3"/>
        <v>15165.644</v>
      </c>
      <c r="G10" s="187">
        <f t="shared" si="3"/>
        <v>18278.505000000001</v>
      </c>
      <c r="H10" s="187">
        <f t="shared" si="3"/>
        <v>21053.685000000001</v>
      </c>
      <c r="I10" s="187">
        <f t="shared" si="3"/>
        <v>23375.873</v>
      </c>
      <c r="J10" s="187">
        <f t="shared" si="3"/>
        <v>26134.684999999998</v>
      </c>
      <c r="K10" s="187">
        <f t="shared" si="3"/>
        <v>29298.048999999999</v>
      </c>
      <c r="L10" s="187">
        <f t="shared" si="3"/>
        <v>32446.458999999999</v>
      </c>
      <c r="M10" s="187">
        <f t="shared" si="3"/>
        <v>32446.458999999999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11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0.78824820808777452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0.78824820808777452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8" customFormat="1" ht="18.600000000000001" customHeight="1" thickBot="1" x14ac:dyDescent="0.4">
      <c r="A1" s="314" t="s">
        <v>261</v>
      </c>
      <c r="B1" s="314"/>
      <c r="C1" s="314"/>
      <c r="D1" s="314"/>
      <c r="E1" s="314"/>
      <c r="F1" s="314"/>
      <c r="G1" s="314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188" customFormat="1" ht="14.4" customHeight="1" thickBot="1" x14ac:dyDescent="0.3">
      <c r="A2" s="214" t="s">
        <v>259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15" t="s">
        <v>16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24"/>
      <c r="Q3" s="126"/>
    </row>
    <row r="4" spans="1:17" ht="14.4" customHeight="1" x14ac:dyDescent="0.3">
      <c r="A4" s="69"/>
      <c r="B4" s="20">
        <v>2015</v>
      </c>
      <c r="C4" s="125" t="s">
        <v>17</v>
      </c>
      <c r="D4" s="115" t="s">
        <v>236</v>
      </c>
      <c r="E4" s="115" t="s">
        <v>237</v>
      </c>
      <c r="F4" s="115" t="s">
        <v>238</v>
      </c>
      <c r="G4" s="115" t="s">
        <v>239</v>
      </c>
      <c r="H4" s="115" t="s">
        <v>240</v>
      </c>
      <c r="I4" s="115" t="s">
        <v>241</v>
      </c>
      <c r="J4" s="115" t="s">
        <v>242</v>
      </c>
      <c r="K4" s="115" t="s">
        <v>243</v>
      </c>
      <c r="L4" s="115" t="s">
        <v>244</v>
      </c>
      <c r="M4" s="115" t="s">
        <v>245</v>
      </c>
      <c r="N4" s="115" t="s">
        <v>246</v>
      </c>
      <c r="O4" s="115" t="s">
        <v>247</v>
      </c>
      <c r="P4" s="317" t="s">
        <v>3</v>
      </c>
      <c r="Q4" s="318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260</v>
      </c>
    </row>
    <row r="7" spans="1:17" ht="14.4" customHeight="1" x14ac:dyDescent="0.3">
      <c r="A7" s="15" t="s">
        <v>22</v>
      </c>
      <c r="B7" s="51">
        <v>59.392721637416003</v>
      </c>
      <c r="C7" s="52">
        <v>4.9493934697839999</v>
      </c>
      <c r="D7" s="52">
        <v>3.0929799999999998</v>
      </c>
      <c r="E7" s="52">
        <v>4.5662399999999996</v>
      </c>
      <c r="F7" s="52">
        <v>4.5357500000000002</v>
      </c>
      <c r="G7" s="52">
        <v>3.42849</v>
      </c>
      <c r="H7" s="52">
        <v>3.6156000000000001</v>
      </c>
      <c r="I7" s="52">
        <v>2.8691599999999999</v>
      </c>
      <c r="J7" s="52">
        <v>2.2153700000000001</v>
      </c>
      <c r="K7" s="52">
        <v>2.11734</v>
      </c>
      <c r="L7" s="52">
        <v>0.93752000000000002</v>
      </c>
      <c r="M7" s="52">
        <v>3.3084199999999999</v>
      </c>
      <c r="N7" s="52">
        <v>5.1552199999999999</v>
      </c>
      <c r="O7" s="52">
        <v>0</v>
      </c>
      <c r="P7" s="53">
        <v>35.842089999999999</v>
      </c>
      <c r="Q7" s="81">
        <v>0.65833759996499996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260</v>
      </c>
    </row>
    <row r="9" spans="1:17" ht="14.4" customHeight="1" x14ac:dyDescent="0.3">
      <c r="A9" s="15" t="s">
        <v>24</v>
      </c>
      <c r="B9" s="51">
        <v>18953.177543185</v>
      </c>
      <c r="C9" s="52">
        <v>1579.4314619320901</v>
      </c>
      <c r="D9" s="52">
        <v>1487.17966</v>
      </c>
      <c r="E9" s="52">
        <v>1594.64518</v>
      </c>
      <c r="F9" s="52">
        <v>1638.29456</v>
      </c>
      <c r="G9" s="52">
        <v>1932.06429</v>
      </c>
      <c r="H9" s="52">
        <v>1500.78396</v>
      </c>
      <c r="I9" s="52">
        <v>1394.76449</v>
      </c>
      <c r="J9" s="52">
        <v>1594.12843</v>
      </c>
      <c r="K9" s="52">
        <v>1079.82737</v>
      </c>
      <c r="L9" s="52">
        <v>1752.19821</v>
      </c>
      <c r="M9" s="52">
        <v>1147.35743</v>
      </c>
      <c r="N9" s="52">
        <v>1877.5856000000001</v>
      </c>
      <c r="O9" s="52">
        <v>0</v>
      </c>
      <c r="P9" s="53">
        <v>16998.829180000001</v>
      </c>
      <c r="Q9" s="81">
        <v>0.97842049149900001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260</v>
      </c>
    </row>
    <row r="11" spans="1:17" ht="14.4" customHeight="1" x14ac:dyDescent="0.3">
      <c r="A11" s="15" t="s">
        <v>26</v>
      </c>
      <c r="B11" s="51">
        <v>189.96875701339701</v>
      </c>
      <c r="C11" s="52">
        <v>15.830729751115999</v>
      </c>
      <c r="D11" s="52">
        <v>62.445599999999999</v>
      </c>
      <c r="E11" s="52">
        <v>6.4069700000000003</v>
      </c>
      <c r="F11" s="52">
        <v>9.9398599999999995</v>
      </c>
      <c r="G11" s="52">
        <v>12.56991</v>
      </c>
      <c r="H11" s="52">
        <v>12.752840000000001</v>
      </c>
      <c r="I11" s="52">
        <v>14.143660000000001</v>
      </c>
      <c r="J11" s="52">
        <v>12.78171</v>
      </c>
      <c r="K11" s="52">
        <v>5.7057099999999998</v>
      </c>
      <c r="L11" s="52">
        <v>8.5612300000000001</v>
      </c>
      <c r="M11" s="52">
        <v>14.862299999999999</v>
      </c>
      <c r="N11" s="52">
        <v>10.064590000000001</v>
      </c>
      <c r="O11" s="52">
        <v>0</v>
      </c>
      <c r="P11" s="53">
        <v>170.23437999999999</v>
      </c>
      <c r="Q11" s="81">
        <v>0.977583028109</v>
      </c>
    </row>
    <row r="12" spans="1:17" ht="14.4" customHeight="1" x14ac:dyDescent="0.3">
      <c r="A12" s="15" t="s">
        <v>27</v>
      </c>
      <c r="B12" s="51">
        <v>0</v>
      </c>
      <c r="C12" s="52">
        <v>0</v>
      </c>
      <c r="D12" s="52">
        <v>0.36058000000000001</v>
      </c>
      <c r="E12" s="52">
        <v>0</v>
      </c>
      <c r="F12" s="52">
        <v>0.30492000000000002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0.66549999999999998</v>
      </c>
      <c r="Q12" s="81" t="s">
        <v>260</v>
      </c>
    </row>
    <row r="13" spans="1:17" ht="14.4" customHeight="1" x14ac:dyDescent="0.3">
      <c r="A13" s="15" t="s">
        <v>28</v>
      </c>
      <c r="B13" s="51">
        <v>17.999999433043001</v>
      </c>
      <c r="C13" s="52">
        <v>1.4999999527529999</v>
      </c>
      <c r="D13" s="52">
        <v>0.46578000000000003</v>
      </c>
      <c r="E13" s="52">
        <v>0.70840000000000003</v>
      </c>
      <c r="F13" s="52">
        <v>0.89539999999999997</v>
      </c>
      <c r="G13" s="52">
        <v>3.28274</v>
      </c>
      <c r="H13" s="52">
        <v>1.0912900000000001</v>
      </c>
      <c r="I13" s="52">
        <v>0.76763999999999999</v>
      </c>
      <c r="J13" s="52">
        <v>0.29765999999999998</v>
      </c>
      <c r="K13" s="52">
        <v>0.52998999999999996</v>
      </c>
      <c r="L13" s="52">
        <v>1.3095699999999999</v>
      </c>
      <c r="M13" s="52">
        <v>1.25661</v>
      </c>
      <c r="N13" s="52">
        <v>3.3223600000000002</v>
      </c>
      <c r="O13" s="52">
        <v>0</v>
      </c>
      <c r="P13" s="53">
        <v>13.927440000000001</v>
      </c>
      <c r="Q13" s="81">
        <v>0.84408729931299997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260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260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260</v>
      </c>
    </row>
    <row r="17" spans="1:17" ht="14.4" customHeight="1" x14ac:dyDescent="0.3">
      <c r="A17" s="15" t="s">
        <v>32</v>
      </c>
      <c r="B17" s="51">
        <v>18.405723420929</v>
      </c>
      <c r="C17" s="52">
        <v>1.5338102850769999</v>
      </c>
      <c r="D17" s="52">
        <v>3.8551299999999999</v>
      </c>
      <c r="E17" s="52">
        <v>0</v>
      </c>
      <c r="F17" s="52">
        <v>3.5876000000000001</v>
      </c>
      <c r="G17" s="52">
        <v>0</v>
      </c>
      <c r="H17" s="52">
        <v>0</v>
      </c>
      <c r="I17" s="52">
        <v>23.806999999999999</v>
      </c>
      <c r="J17" s="52">
        <v>4.5380000000000003</v>
      </c>
      <c r="K17" s="52">
        <v>0</v>
      </c>
      <c r="L17" s="52">
        <v>0</v>
      </c>
      <c r="M17" s="52">
        <v>5.4939999999999998</v>
      </c>
      <c r="N17" s="52">
        <v>0</v>
      </c>
      <c r="O17" s="52">
        <v>0</v>
      </c>
      <c r="P17" s="53">
        <v>41.281730000000003</v>
      </c>
      <c r="Q17" s="81">
        <v>2.446772317258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5.8879999999999999</v>
      </c>
      <c r="E18" s="52">
        <v>1.823</v>
      </c>
      <c r="F18" s="52">
        <v>4.3579999999999997</v>
      </c>
      <c r="G18" s="52">
        <v>7.4240000000000004</v>
      </c>
      <c r="H18" s="52">
        <v>2.2370000000000001</v>
      </c>
      <c r="I18" s="52">
        <v>0</v>
      </c>
      <c r="J18" s="52">
        <v>0</v>
      </c>
      <c r="K18" s="52">
        <v>0</v>
      </c>
      <c r="L18" s="52">
        <v>2.0539999999999998</v>
      </c>
      <c r="M18" s="52">
        <v>0.65800000000000003</v>
      </c>
      <c r="N18" s="52">
        <v>3.4279999999999999</v>
      </c>
      <c r="O18" s="52">
        <v>0</v>
      </c>
      <c r="P18" s="53">
        <v>27.87</v>
      </c>
      <c r="Q18" s="81" t="s">
        <v>260</v>
      </c>
    </row>
    <row r="19" spans="1:17" ht="14.4" customHeight="1" x14ac:dyDescent="0.3">
      <c r="A19" s="15" t="s">
        <v>34</v>
      </c>
      <c r="B19" s="51">
        <v>500.98773309130002</v>
      </c>
      <c r="C19" s="52">
        <v>41.748977757608003</v>
      </c>
      <c r="D19" s="52">
        <v>46.094230000000003</v>
      </c>
      <c r="E19" s="52">
        <v>39.956270000000004</v>
      </c>
      <c r="F19" s="52">
        <v>20.137509999999999</v>
      </c>
      <c r="G19" s="52">
        <v>18.842939999999999</v>
      </c>
      <c r="H19" s="52">
        <v>76.965140000000005</v>
      </c>
      <c r="I19" s="52">
        <v>95.151300000000006</v>
      </c>
      <c r="J19" s="52">
        <v>18.107299999999999</v>
      </c>
      <c r="K19" s="52">
        <v>1.73685</v>
      </c>
      <c r="L19" s="52">
        <v>42.210720000000002</v>
      </c>
      <c r="M19" s="52">
        <v>15.802519999999999</v>
      </c>
      <c r="N19" s="52">
        <v>17.352350000000001</v>
      </c>
      <c r="O19" s="52">
        <v>0</v>
      </c>
      <c r="P19" s="53">
        <v>392.35712999999998</v>
      </c>
      <c r="Q19" s="81">
        <v>0.854364152509</v>
      </c>
    </row>
    <row r="20" spans="1:17" ht="14.4" customHeight="1" x14ac:dyDescent="0.3">
      <c r="A20" s="15" t="s">
        <v>35</v>
      </c>
      <c r="B20" s="51">
        <v>17876.2932199692</v>
      </c>
      <c r="C20" s="52">
        <v>1489.6911016641</v>
      </c>
      <c r="D20" s="52">
        <v>1498.16176</v>
      </c>
      <c r="E20" s="52">
        <v>1429.9773600000001</v>
      </c>
      <c r="F20" s="52">
        <v>1489.11006</v>
      </c>
      <c r="G20" s="52">
        <v>1413.30414</v>
      </c>
      <c r="H20" s="52">
        <v>1481.3113900000001</v>
      </c>
      <c r="I20" s="52">
        <v>1395.43695</v>
      </c>
      <c r="J20" s="52">
        <v>2191.8141500000002</v>
      </c>
      <c r="K20" s="52">
        <v>1414.7869499999999</v>
      </c>
      <c r="L20" s="52">
        <v>1417.37355</v>
      </c>
      <c r="M20" s="52">
        <v>1412.3445899999999</v>
      </c>
      <c r="N20" s="52">
        <v>2093.7847999999999</v>
      </c>
      <c r="O20" s="52">
        <v>0</v>
      </c>
      <c r="P20" s="53">
        <v>17237.405699999999</v>
      </c>
      <c r="Q20" s="81">
        <v>1.0519206834670001</v>
      </c>
    </row>
    <row r="21" spans="1:17" ht="14.4" customHeight="1" x14ac:dyDescent="0.3">
      <c r="A21" s="16" t="s">
        <v>36</v>
      </c>
      <c r="B21" s="51">
        <v>1513.00006110808</v>
      </c>
      <c r="C21" s="52">
        <v>126.083338425674</v>
      </c>
      <c r="D21" s="52">
        <v>120.28700000000001</v>
      </c>
      <c r="E21" s="52">
        <v>118.19499999999999</v>
      </c>
      <c r="F21" s="52">
        <v>118.19499999999999</v>
      </c>
      <c r="G21" s="52">
        <v>118.194</v>
      </c>
      <c r="H21" s="52">
        <v>131.221</v>
      </c>
      <c r="I21" s="52">
        <v>131.221</v>
      </c>
      <c r="J21" s="52">
        <v>133.167</v>
      </c>
      <c r="K21" s="52">
        <v>133.167</v>
      </c>
      <c r="L21" s="52">
        <v>133.16499999999999</v>
      </c>
      <c r="M21" s="52">
        <v>133.16499999999999</v>
      </c>
      <c r="N21" s="52">
        <v>133.16499999999999</v>
      </c>
      <c r="O21" s="52">
        <v>0</v>
      </c>
      <c r="P21" s="53">
        <v>1403.1420000000001</v>
      </c>
      <c r="Q21" s="81">
        <v>1.011698811509</v>
      </c>
    </row>
    <row r="22" spans="1:17" ht="14.4" customHeight="1" x14ac:dyDescent="0.3">
      <c r="A22" s="15" t="s">
        <v>37</v>
      </c>
      <c r="B22" s="51">
        <v>100</v>
      </c>
      <c r="C22" s="52">
        <v>8.333333333333</v>
      </c>
      <c r="D22" s="52">
        <v>0</v>
      </c>
      <c r="E22" s="52">
        <v>5</v>
      </c>
      <c r="F22" s="52">
        <v>0</v>
      </c>
      <c r="G22" s="52">
        <v>0</v>
      </c>
      <c r="H22" s="52">
        <v>0</v>
      </c>
      <c r="I22" s="52">
        <v>88.10615</v>
      </c>
      <c r="J22" s="52">
        <v>0</v>
      </c>
      <c r="K22" s="52">
        <v>11.224349999999999</v>
      </c>
      <c r="L22" s="52">
        <v>0</v>
      </c>
      <c r="M22" s="52">
        <v>0</v>
      </c>
      <c r="N22" s="52">
        <v>0</v>
      </c>
      <c r="O22" s="52">
        <v>0</v>
      </c>
      <c r="P22" s="53">
        <v>104.3305</v>
      </c>
      <c r="Q22" s="81">
        <v>1.1381509090899999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260</v>
      </c>
    </row>
    <row r="24" spans="1:17" ht="14.4" customHeight="1" x14ac:dyDescent="0.3">
      <c r="A24" s="16" t="s">
        <v>39</v>
      </c>
      <c r="B24" s="51">
        <v>0</v>
      </c>
      <c r="C24" s="52">
        <v>4.5474735088646402E-13</v>
      </c>
      <c r="D24" s="52">
        <v>12.632389999999999</v>
      </c>
      <c r="E24" s="52">
        <v>1.2E-4</v>
      </c>
      <c r="F24" s="52">
        <v>8.2499999999989999</v>
      </c>
      <c r="G24" s="52">
        <v>11.700349999999</v>
      </c>
      <c r="H24" s="52">
        <v>5.2843999999999998</v>
      </c>
      <c r="I24" s="52">
        <v>-5.1999999999999995E-4</v>
      </c>
      <c r="J24" s="52">
        <v>-4.5474735088646402E-13</v>
      </c>
      <c r="K24" s="52">
        <v>0</v>
      </c>
      <c r="L24" s="52">
        <v>0.89969999999899997</v>
      </c>
      <c r="M24" s="52">
        <v>3.69999999E-4</v>
      </c>
      <c r="N24" s="52">
        <v>13.350000000001</v>
      </c>
      <c r="O24" s="52">
        <v>0</v>
      </c>
      <c r="P24" s="53">
        <v>52.116810000000001</v>
      </c>
      <c r="Q24" s="81" t="s">
        <v>260</v>
      </c>
    </row>
    <row r="25" spans="1:17" ht="14.4" customHeight="1" x14ac:dyDescent="0.3">
      <c r="A25" s="17" t="s">
        <v>40</v>
      </c>
      <c r="B25" s="54">
        <v>39229.225758858403</v>
      </c>
      <c r="C25" s="55">
        <v>3269.1021465715398</v>
      </c>
      <c r="D25" s="55">
        <v>3240.4631100000001</v>
      </c>
      <c r="E25" s="55">
        <v>3201.2785400000098</v>
      </c>
      <c r="F25" s="55">
        <v>3297.6086599999999</v>
      </c>
      <c r="G25" s="55">
        <v>3520.81086</v>
      </c>
      <c r="H25" s="55">
        <v>3215.26262</v>
      </c>
      <c r="I25" s="55">
        <v>3146.26683</v>
      </c>
      <c r="J25" s="55">
        <v>3957.0496199999998</v>
      </c>
      <c r="K25" s="55">
        <v>2649.0955600000002</v>
      </c>
      <c r="L25" s="55">
        <v>3358.7094999999999</v>
      </c>
      <c r="M25" s="55">
        <v>2734.2492400000001</v>
      </c>
      <c r="N25" s="55">
        <v>4157.2079199999998</v>
      </c>
      <c r="O25" s="55">
        <v>0</v>
      </c>
      <c r="P25" s="56">
        <v>36478.002460000003</v>
      </c>
      <c r="Q25" s="82">
        <v>1.0144014757369999</v>
      </c>
    </row>
    <row r="26" spans="1:17" ht="14.4" customHeight="1" x14ac:dyDescent="0.3">
      <c r="A26" s="15" t="s">
        <v>41</v>
      </c>
      <c r="B26" s="51">
        <v>3099.9675596324</v>
      </c>
      <c r="C26" s="52">
        <v>258.33062996936599</v>
      </c>
      <c r="D26" s="52">
        <v>223.20331000000101</v>
      </c>
      <c r="E26" s="52">
        <v>225.71066000000101</v>
      </c>
      <c r="F26" s="52">
        <v>260.29061000000098</v>
      </c>
      <c r="G26" s="52">
        <v>216.548270000001</v>
      </c>
      <c r="H26" s="52">
        <v>204.39189999999999</v>
      </c>
      <c r="I26" s="52">
        <v>288.45229999999998</v>
      </c>
      <c r="J26" s="52">
        <v>307.24952000000002</v>
      </c>
      <c r="K26" s="52">
        <v>187.47239999999999</v>
      </c>
      <c r="L26" s="52">
        <v>239.97591</v>
      </c>
      <c r="M26" s="52">
        <v>235.40882999999999</v>
      </c>
      <c r="N26" s="52">
        <v>256.11304999999999</v>
      </c>
      <c r="O26" s="52">
        <v>0</v>
      </c>
      <c r="P26" s="53">
        <v>2644.8167600000002</v>
      </c>
      <c r="Q26" s="81">
        <v>0.93073704539500002</v>
      </c>
    </row>
    <row r="27" spans="1:17" ht="14.4" customHeight="1" x14ac:dyDescent="0.3">
      <c r="A27" s="18" t="s">
        <v>42</v>
      </c>
      <c r="B27" s="54">
        <v>42329.193318490798</v>
      </c>
      <c r="C27" s="55">
        <v>3527.4327765408998</v>
      </c>
      <c r="D27" s="55">
        <v>3463.66642</v>
      </c>
      <c r="E27" s="55">
        <v>3426.98920000001</v>
      </c>
      <c r="F27" s="55">
        <v>3557.8992699999999</v>
      </c>
      <c r="G27" s="55">
        <v>3737.3591299999998</v>
      </c>
      <c r="H27" s="55">
        <v>3419.65452</v>
      </c>
      <c r="I27" s="55">
        <v>3434.71913</v>
      </c>
      <c r="J27" s="55">
        <v>4264.2991400000001</v>
      </c>
      <c r="K27" s="55">
        <v>2836.5679599999999</v>
      </c>
      <c r="L27" s="55">
        <v>3598.68541</v>
      </c>
      <c r="M27" s="55">
        <v>2969.65807</v>
      </c>
      <c r="N27" s="55">
        <v>4413.3209699999998</v>
      </c>
      <c r="O27" s="55">
        <v>0</v>
      </c>
      <c r="P27" s="56">
        <v>39122.819219999998</v>
      </c>
      <c r="Q27" s="82">
        <v>1.008274332751</v>
      </c>
    </row>
    <row r="28" spans="1:17" ht="14.4" customHeight="1" x14ac:dyDescent="0.3">
      <c r="A28" s="16" t="s">
        <v>43</v>
      </c>
      <c r="B28" s="51">
        <v>534.509772605433</v>
      </c>
      <c r="C28" s="52">
        <v>44.542481050451997</v>
      </c>
      <c r="D28" s="52">
        <v>35.952599999999997</v>
      </c>
      <c r="E28" s="52">
        <v>25.8367</v>
      </c>
      <c r="F28" s="52">
        <v>14.523099999999999</v>
      </c>
      <c r="G28" s="52">
        <v>40.154400000000003</v>
      </c>
      <c r="H28" s="52">
        <v>44.5824</v>
      </c>
      <c r="I28" s="52">
        <v>66.241399999999999</v>
      </c>
      <c r="J28" s="52">
        <v>31.193999999999999</v>
      </c>
      <c r="K28" s="52">
        <v>47.0458</v>
      </c>
      <c r="L28" s="52">
        <v>60.311300000000003</v>
      </c>
      <c r="M28" s="52">
        <v>82.440799999999996</v>
      </c>
      <c r="N28" s="52">
        <v>42.181519999999999</v>
      </c>
      <c r="O28" s="52">
        <v>0</v>
      </c>
      <c r="P28" s="53">
        <v>490.46402</v>
      </c>
      <c r="Q28" s="81">
        <v>1.0010137991929999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260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10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2.0877699999999999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2.0877699999999999</v>
      </c>
      <c r="Q31" s="83" t="s">
        <v>260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256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314" t="s">
        <v>48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60" customFormat="1" ht="14.4" customHeight="1" thickBot="1" x14ac:dyDescent="0.35">
      <c r="A2" s="214" t="s">
        <v>259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5" t="s">
        <v>49</v>
      </c>
      <c r="C3" s="316"/>
      <c r="D3" s="316"/>
      <c r="E3" s="316"/>
      <c r="F3" s="322" t="s">
        <v>50</v>
      </c>
      <c r="G3" s="316"/>
      <c r="H3" s="316"/>
      <c r="I3" s="316"/>
      <c r="J3" s="316"/>
      <c r="K3" s="323"/>
    </row>
    <row r="4" spans="1:11" ht="14.4" customHeight="1" x14ac:dyDescent="0.3">
      <c r="A4" s="69"/>
      <c r="B4" s="320"/>
      <c r="C4" s="321"/>
      <c r="D4" s="321"/>
      <c r="E4" s="321"/>
      <c r="F4" s="324" t="s">
        <v>252</v>
      </c>
      <c r="G4" s="326" t="s">
        <v>51</v>
      </c>
      <c r="H4" s="127" t="s">
        <v>126</v>
      </c>
      <c r="I4" s="324" t="s">
        <v>52</v>
      </c>
      <c r="J4" s="326" t="s">
        <v>254</v>
      </c>
      <c r="K4" s="327" t="s">
        <v>255</v>
      </c>
    </row>
    <row r="5" spans="1:11" ht="42" thickBot="1" x14ac:dyDescent="0.35">
      <c r="A5" s="70"/>
      <c r="B5" s="24" t="s">
        <v>248</v>
      </c>
      <c r="C5" s="25" t="s">
        <v>249</v>
      </c>
      <c r="D5" s="26" t="s">
        <v>250</v>
      </c>
      <c r="E5" s="26" t="s">
        <v>251</v>
      </c>
      <c r="F5" s="325"/>
      <c r="G5" s="325"/>
      <c r="H5" s="25" t="s">
        <v>253</v>
      </c>
      <c r="I5" s="325"/>
      <c r="J5" s="325"/>
      <c r="K5" s="328"/>
    </row>
    <row r="6" spans="1:11" ht="14.4" customHeight="1" thickBot="1" x14ac:dyDescent="0.35">
      <c r="A6" s="401" t="s">
        <v>262</v>
      </c>
      <c r="B6" s="383">
        <v>35840.780050787696</v>
      </c>
      <c r="C6" s="383">
        <v>37064.233990000001</v>
      </c>
      <c r="D6" s="384">
        <v>1223.4539392123299</v>
      </c>
      <c r="E6" s="385">
        <v>1.034135806683</v>
      </c>
      <c r="F6" s="383">
        <v>39229.225758858403</v>
      </c>
      <c r="G6" s="384">
        <v>35960.123612286901</v>
      </c>
      <c r="H6" s="386">
        <v>4157.2079199999998</v>
      </c>
      <c r="I6" s="383">
        <v>36478.002460000003</v>
      </c>
      <c r="J6" s="384">
        <v>517.87884771310905</v>
      </c>
      <c r="K6" s="387">
        <v>0.92986801942499997</v>
      </c>
    </row>
    <row r="7" spans="1:11" ht="14.4" customHeight="1" thickBot="1" x14ac:dyDescent="0.35">
      <c r="A7" s="402" t="s">
        <v>263</v>
      </c>
      <c r="B7" s="383">
        <v>17589.050927921198</v>
      </c>
      <c r="C7" s="383">
        <v>17657.793259999999</v>
      </c>
      <c r="D7" s="384">
        <v>68.742332078817995</v>
      </c>
      <c r="E7" s="385">
        <v>1.0039082456670001</v>
      </c>
      <c r="F7" s="383">
        <v>19220.539021268902</v>
      </c>
      <c r="G7" s="384">
        <v>17618.827436163101</v>
      </c>
      <c r="H7" s="386">
        <v>1896.1277700000001</v>
      </c>
      <c r="I7" s="383">
        <v>17221.5864</v>
      </c>
      <c r="J7" s="384">
        <v>-397.241036163145</v>
      </c>
      <c r="K7" s="387">
        <v>0.89599913826199995</v>
      </c>
    </row>
    <row r="8" spans="1:11" ht="14.4" customHeight="1" thickBot="1" x14ac:dyDescent="0.35">
      <c r="A8" s="403" t="s">
        <v>264</v>
      </c>
      <c r="B8" s="383">
        <v>17589.050927921198</v>
      </c>
      <c r="C8" s="383">
        <v>17657.793259999999</v>
      </c>
      <c r="D8" s="384">
        <v>68.742332078817995</v>
      </c>
      <c r="E8" s="385">
        <v>1.0039082456670001</v>
      </c>
      <c r="F8" s="383">
        <v>19220.539021268902</v>
      </c>
      <c r="G8" s="384">
        <v>17618.827436163101</v>
      </c>
      <c r="H8" s="386">
        <v>1896.1277700000001</v>
      </c>
      <c r="I8" s="383">
        <v>17221.5864</v>
      </c>
      <c r="J8" s="384">
        <v>-397.241036163145</v>
      </c>
      <c r="K8" s="387">
        <v>0.89599913826199995</v>
      </c>
    </row>
    <row r="9" spans="1:11" ht="14.4" customHeight="1" thickBot="1" x14ac:dyDescent="0.35">
      <c r="A9" s="404" t="s">
        <v>265</v>
      </c>
      <c r="B9" s="388">
        <v>0</v>
      </c>
      <c r="C9" s="388">
        <v>-1.5900000000000001E-3</v>
      </c>
      <c r="D9" s="389">
        <v>-1.5900000000000001E-3</v>
      </c>
      <c r="E9" s="390" t="s">
        <v>260</v>
      </c>
      <c r="F9" s="388">
        <v>0</v>
      </c>
      <c r="G9" s="389">
        <v>0</v>
      </c>
      <c r="H9" s="391">
        <v>0</v>
      </c>
      <c r="I9" s="388">
        <v>4.0000000000000403E-5</v>
      </c>
      <c r="J9" s="389">
        <v>4.0000000000000403E-5</v>
      </c>
      <c r="K9" s="392" t="s">
        <v>260</v>
      </c>
    </row>
    <row r="10" spans="1:11" ht="14.4" customHeight="1" thickBot="1" x14ac:dyDescent="0.35">
      <c r="A10" s="405" t="s">
        <v>266</v>
      </c>
      <c r="B10" s="383">
        <v>0</v>
      </c>
      <c r="C10" s="383">
        <v>-1.5900000000000001E-3</v>
      </c>
      <c r="D10" s="384">
        <v>-1.5900000000000001E-3</v>
      </c>
      <c r="E10" s="393" t="s">
        <v>260</v>
      </c>
      <c r="F10" s="383">
        <v>0</v>
      </c>
      <c r="G10" s="384">
        <v>0</v>
      </c>
      <c r="H10" s="386">
        <v>0</v>
      </c>
      <c r="I10" s="383">
        <v>4.0000000000000403E-5</v>
      </c>
      <c r="J10" s="384">
        <v>4.0000000000000403E-5</v>
      </c>
      <c r="K10" s="394" t="s">
        <v>260</v>
      </c>
    </row>
    <row r="11" spans="1:11" ht="14.4" customHeight="1" thickBot="1" x14ac:dyDescent="0.35">
      <c r="A11" s="404" t="s">
        <v>267</v>
      </c>
      <c r="B11" s="388">
        <v>56.910186602358998</v>
      </c>
      <c r="C11" s="388">
        <v>59.827539999999999</v>
      </c>
      <c r="D11" s="389">
        <v>2.9173533976399999</v>
      </c>
      <c r="E11" s="395">
        <v>1.051262411385</v>
      </c>
      <c r="F11" s="388">
        <v>59.392721637416003</v>
      </c>
      <c r="G11" s="389">
        <v>54.443328167631002</v>
      </c>
      <c r="H11" s="391">
        <v>5.1552199999999999</v>
      </c>
      <c r="I11" s="388">
        <v>35.842089999999999</v>
      </c>
      <c r="J11" s="389">
        <v>-18.601238167630999</v>
      </c>
      <c r="K11" s="396">
        <v>0.60347613330100003</v>
      </c>
    </row>
    <row r="12" spans="1:11" ht="14.4" customHeight="1" thickBot="1" x14ac:dyDescent="0.35">
      <c r="A12" s="405" t="s">
        <v>268</v>
      </c>
      <c r="B12" s="383">
        <v>45.368890498098999</v>
      </c>
      <c r="C12" s="383">
        <v>36.247630000000001</v>
      </c>
      <c r="D12" s="384">
        <v>-9.1212604980989997</v>
      </c>
      <c r="E12" s="385">
        <v>0.79895341503899997</v>
      </c>
      <c r="F12" s="383">
        <v>35.391383570933002</v>
      </c>
      <c r="G12" s="384">
        <v>32.442101606689</v>
      </c>
      <c r="H12" s="386">
        <v>4.7252799999999997</v>
      </c>
      <c r="I12" s="383">
        <v>29.384309999999999</v>
      </c>
      <c r="J12" s="384">
        <v>-3.0577916066889999</v>
      </c>
      <c r="K12" s="387">
        <v>0.83026734292799997</v>
      </c>
    </row>
    <row r="13" spans="1:11" ht="14.4" customHeight="1" thickBot="1" x14ac:dyDescent="0.35">
      <c r="A13" s="405" t="s">
        <v>269</v>
      </c>
      <c r="B13" s="383">
        <v>8.9991348395529993</v>
      </c>
      <c r="C13" s="383">
        <v>22.694189999999999</v>
      </c>
      <c r="D13" s="384">
        <v>13.695055160446</v>
      </c>
      <c r="E13" s="385">
        <v>2.5218190864580001</v>
      </c>
      <c r="F13" s="383">
        <v>22.955850681914001</v>
      </c>
      <c r="G13" s="384">
        <v>21.042863125088001</v>
      </c>
      <c r="H13" s="386">
        <v>0.42993999999999999</v>
      </c>
      <c r="I13" s="383">
        <v>5.5139800000000001</v>
      </c>
      <c r="J13" s="384">
        <v>-15.528883125088001</v>
      </c>
      <c r="K13" s="387">
        <v>0.240199332031</v>
      </c>
    </row>
    <row r="14" spans="1:11" ht="14.4" customHeight="1" thickBot="1" x14ac:dyDescent="0.35">
      <c r="A14" s="405" t="s">
        <v>270</v>
      </c>
      <c r="B14" s="383">
        <v>2.5421612647059999</v>
      </c>
      <c r="C14" s="383">
        <v>0.88571999999999995</v>
      </c>
      <c r="D14" s="384">
        <v>-1.6564412647060001</v>
      </c>
      <c r="E14" s="385">
        <v>0.34841220039600002</v>
      </c>
      <c r="F14" s="383">
        <v>1.0454873845679999</v>
      </c>
      <c r="G14" s="384">
        <v>0.95836343585399997</v>
      </c>
      <c r="H14" s="386">
        <v>0</v>
      </c>
      <c r="I14" s="383">
        <v>0.94379999999999997</v>
      </c>
      <c r="J14" s="384">
        <v>-1.4563435854E-2</v>
      </c>
      <c r="K14" s="387">
        <v>0.90273686122899999</v>
      </c>
    </row>
    <row r="15" spans="1:11" ht="14.4" customHeight="1" thickBot="1" x14ac:dyDescent="0.35">
      <c r="A15" s="404" t="s">
        <v>271</v>
      </c>
      <c r="B15" s="388">
        <v>17325.295485825201</v>
      </c>
      <c r="C15" s="388">
        <v>17398.212309999999</v>
      </c>
      <c r="D15" s="389">
        <v>72.916824174840997</v>
      </c>
      <c r="E15" s="395">
        <v>1.004208691518</v>
      </c>
      <c r="F15" s="388">
        <v>18953.177543185</v>
      </c>
      <c r="G15" s="389">
        <v>17373.746081252899</v>
      </c>
      <c r="H15" s="391">
        <v>1877.5856000000001</v>
      </c>
      <c r="I15" s="388">
        <v>16998.829180000001</v>
      </c>
      <c r="J15" s="389">
        <v>-374.91690125294201</v>
      </c>
      <c r="K15" s="396">
        <v>0.89688545054000002</v>
      </c>
    </row>
    <row r="16" spans="1:11" ht="14.4" customHeight="1" thickBot="1" x14ac:dyDescent="0.35">
      <c r="A16" s="405" t="s">
        <v>272</v>
      </c>
      <c r="B16" s="383">
        <v>17069.991120591501</v>
      </c>
      <c r="C16" s="383">
        <v>17143.070019999999</v>
      </c>
      <c r="D16" s="384">
        <v>73.078899408536998</v>
      </c>
      <c r="E16" s="385">
        <v>1.0042811328300001</v>
      </c>
      <c r="F16" s="383">
        <v>18699.999551159501</v>
      </c>
      <c r="G16" s="384">
        <v>17141.6662552296</v>
      </c>
      <c r="H16" s="386">
        <v>1859.1725799999999</v>
      </c>
      <c r="I16" s="383">
        <v>16793.239949999999</v>
      </c>
      <c r="J16" s="384">
        <v>-348.426305229565</v>
      </c>
      <c r="K16" s="387">
        <v>0.89803424347899996</v>
      </c>
    </row>
    <row r="17" spans="1:11" ht="14.4" customHeight="1" thickBot="1" x14ac:dyDescent="0.35">
      <c r="A17" s="405" t="s">
        <v>273</v>
      </c>
      <c r="B17" s="383">
        <v>99.005436767112002</v>
      </c>
      <c r="C17" s="383">
        <v>98.239590000000007</v>
      </c>
      <c r="D17" s="384">
        <v>-0.76584676711199995</v>
      </c>
      <c r="E17" s="385">
        <v>0.992264598873</v>
      </c>
      <c r="F17" s="383">
        <v>102.99999675575</v>
      </c>
      <c r="G17" s="384">
        <v>94.416663692770001</v>
      </c>
      <c r="H17" s="386">
        <v>9.4558199999989991</v>
      </c>
      <c r="I17" s="383">
        <v>118.86421</v>
      </c>
      <c r="J17" s="384">
        <v>24.447546307229</v>
      </c>
      <c r="K17" s="387">
        <v>1.154021492659</v>
      </c>
    </row>
    <row r="18" spans="1:11" ht="14.4" customHeight="1" thickBot="1" x14ac:dyDescent="0.35">
      <c r="A18" s="405" t="s">
        <v>274</v>
      </c>
      <c r="B18" s="383">
        <v>16.347280211436999</v>
      </c>
      <c r="C18" s="383">
        <v>12.63932</v>
      </c>
      <c r="D18" s="384">
        <v>-3.7079602114369998</v>
      </c>
      <c r="E18" s="385">
        <v>0.77317571097500004</v>
      </c>
      <c r="F18" s="383">
        <v>15.999999496038001</v>
      </c>
      <c r="G18" s="384">
        <v>14.666666204702</v>
      </c>
      <c r="H18" s="386">
        <v>0.87139999999899997</v>
      </c>
      <c r="I18" s="383">
        <v>13.363429999999999</v>
      </c>
      <c r="J18" s="384">
        <v>-1.3032362047020001</v>
      </c>
      <c r="K18" s="387">
        <v>0.83521440130699998</v>
      </c>
    </row>
    <row r="19" spans="1:11" ht="14.4" customHeight="1" thickBot="1" x14ac:dyDescent="0.35">
      <c r="A19" s="405" t="s">
        <v>275</v>
      </c>
      <c r="B19" s="383">
        <v>117.26639901831</v>
      </c>
      <c r="C19" s="383">
        <v>118.10738000000001</v>
      </c>
      <c r="D19" s="384">
        <v>0.84098098168900004</v>
      </c>
      <c r="E19" s="385">
        <v>1.007171542647</v>
      </c>
      <c r="F19" s="383">
        <v>106.999996629759</v>
      </c>
      <c r="G19" s="384">
        <v>98.083330243945994</v>
      </c>
      <c r="H19" s="386">
        <v>7.0617999999989998</v>
      </c>
      <c r="I19" s="383">
        <v>54.55959</v>
      </c>
      <c r="J19" s="384">
        <v>-43.523740243946001</v>
      </c>
      <c r="K19" s="387">
        <v>0.50990272634099998</v>
      </c>
    </row>
    <row r="20" spans="1:11" ht="14.4" customHeight="1" thickBot="1" x14ac:dyDescent="0.35">
      <c r="A20" s="405" t="s">
        <v>276</v>
      </c>
      <c r="B20" s="383">
        <v>1.0453062649360001</v>
      </c>
      <c r="C20" s="383">
        <v>1.0900000000000001</v>
      </c>
      <c r="D20" s="384">
        <v>4.4693735062999999E-2</v>
      </c>
      <c r="E20" s="385">
        <v>1.042756593509</v>
      </c>
      <c r="F20" s="383">
        <v>1.177999962895</v>
      </c>
      <c r="G20" s="384">
        <v>1.079833299321</v>
      </c>
      <c r="H20" s="386">
        <v>0.03</v>
      </c>
      <c r="I20" s="383">
        <v>1.048</v>
      </c>
      <c r="J20" s="384">
        <v>-3.1833299321E-2</v>
      </c>
      <c r="K20" s="387">
        <v>0.88964349151900002</v>
      </c>
    </row>
    <row r="21" spans="1:11" ht="14.4" customHeight="1" thickBot="1" x14ac:dyDescent="0.35">
      <c r="A21" s="405" t="s">
        <v>277</v>
      </c>
      <c r="B21" s="383">
        <v>21.639942971901</v>
      </c>
      <c r="C21" s="383">
        <v>25.065999999999999</v>
      </c>
      <c r="D21" s="384">
        <v>3.4260570280980001</v>
      </c>
      <c r="E21" s="385">
        <v>1.1583209822939999</v>
      </c>
      <c r="F21" s="383">
        <v>25.999999181063</v>
      </c>
      <c r="G21" s="384">
        <v>23.833332582640999</v>
      </c>
      <c r="H21" s="386">
        <v>0.99399999999900002</v>
      </c>
      <c r="I21" s="383">
        <v>17.754000000000001</v>
      </c>
      <c r="J21" s="384">
        <v>-6.0793325826410003</v>
      </c>
      <c r="K21" s="387">
        <v>0.68284617535400005</v>
      </c>
    </row>
    <row r="22" spans="1:11" ht="14.4" customHeight="1" thickBot="1" x14ac:dyDescent="0.35">
      <c r="A22" s="404" t="s">
        <v>278</v>
      </c>
      <c r="B22" s="388">
        <v>185.50793023071199</v>
      </c>
      <c r="C22" s="388">
        <v>157.84558000000001</v>
      </c>
      <c r="D22" s="389">
        <v>-27.662350230712001</v>
      </c>
      <c r="E22" s="395">
        <v>0.85088319299100001</v>
      </c>
      <c r="F22" s="388">
        <v>189.96875701339701</v>
      </c>
      <c r="G22" s="389">
        <v>174.13802726227999</v>
      </c>
      <c r="H22" s="391">
        <v>10.064590000000001</v>
      </c>
      <c r="I22" s="388">
        <v>170.23437999999999</v>
      </c>
      <c r="J22" s="389">
        <v>-3.9036472622799998</v>
      </c>
      <c r="K22" s="396">
        <v>0.89611777576600005</v>
      </c>
    </row>
    <row r="23" spans="1:11" ht="14.4" customHeight="1" thickBot="1" x14ac:dyDescent="0.35">
      <c r="A23" s="405" t="s">
        <v>279</v>
      </c>
      <c r="B23" s="383">
        <v>0</v>
      </c>
      <c r="C23" s="383">
        <v>0.57799999999999996</v>
      </c>
      <c r="D23" s="384">
        <v>0.57799999999999996</v>
      </c>
      <c r="E23" s="393" t="s">
        <v>260</v>
      </c>
      <c r="F23" s="383">
        <v>1.0245104252399999</v>
      </c>
      <c r="G23" s="384">
        <v>0.93913455646999999</v>
      </c>
      <c r="H23" s="386">
        <v>0</v>
      </c>
      <c r="I23" s="383">
        <v>2.4159999999999999</v>
      </c>
      <c r="J23" s="384">
        <v>1.4768654435290001</v>
      </c>
      <c r="K23" s="387">
        <v>2.358199526795</v>
      </c>
    </row>
    <row r="24" spans="1:11" ht="14.4" customHeight="1" thickBot="1" x14ac:dyDescent="0.35">
      <c r="A24" s="405" t="s">
        <v>280</v>
      </c>
      <c r="B24" s="383">
        <v>7.7522378993750003</v>
      </c>
      <c r="C24" s="383">
        <v>9.2259600000000006</v>
      </c>
      <c r="D24" s="384">
        <v>1.473722100624</v>
      </c>
      <c r="E24" s="385">
        <v>1.190102796089</v>
      </c>
      <c r="F24" s="383">
        <v>8.9999997165209997</v>
      </c>
      <c r="G24" s="384">
        <v>8.2499997401450003</v>
      </c>
      <c r="H24" s="386">
        <v>0.31002000000000002</v>
      </c>
      <c r="I24" s="383">
        <v>7.3698499999999996</v>
      </c>
      <c r="J24" s="384">
        <v>-0.88014974014500003</v>
      </c>
      <c r="K24" s="387">
        <v>0.81887224801400005</v>
      </c>
    </row>
    <row r="25" spans="1:11" ht="14.4" customHeight="1" thickBot="1" x14ac:dyDescent="0.35">
      <c r="A25" s="405" t="s">
        <v>281</v>
      </c>
      <c r="B25" s="383">
        <v>29.155427142646001</v>
      </c>
      <c r="C25" s="383">
        <v>24.752140000000001</v>
      </c>
      <c r="D25" s="384">
        <v>-4.4032871426459996</v>
      </c>
      <c r="E25" s="385">
        <v>0.84897195567999995</v>
      </c>
      <c r="F25" s="383">
        <v>27.953636151640001</v>
      </c>
      <c r="G25" s="384">
        <v>25.624166472336999</v>
      </c>
      <c r="H25" s="386">
        <v>1.9765299999999999</v>
      </c>
      <c r="I25" s="383">
        <v>24.371289999999998</v>
      </c>
      <c r="J25" s="384">
        <v>-1.2528764723370001</v>
      </c>
      <c r="K25" s="387">
        <v>0.87184686341999995</v>
      </c>
    </row>
    <row r="26" spans="1:11" ht="14.4" customHeight="1" thickBot="1" x14ac:dyDescent="0.35">
      <c r="A26" s="405" t="s">
        <v>282</v>
      </c>
      <c r="B26" s="383">
        <v>50.996742308229997</v>
      </c>
      <c r="C26" s="383">
        <v>44.033850000000001</v>
      </c>
      <c r="D26" s="384">
        <v>-6.9628923082299998</v>
      </c>
      <c r="E26" s="385">
        <v>0.86346397842099998</v>
      </c>
      <c r="F26" s="383">
        <v>37.999998803091998</v>
      </c>
      <c r="G26" s="384">
        <v>34.833332236167003</v>
      </c>
      <c r="H26" s="386">
        <v>3.6542699999999999</v>
      </c>
      <c r="I26" s="383">
        <v>48.541690000000003</v>
      </c>
      <c r="J26" s="384">
        <v>13.708357763832</v>
      </c>
      <c r="K26" s="387">
        <v>1.277412934972</v>
      </c>
    </row>
    <row r="27" spans="1:11" ht="14.4" customHeight="1" thickBot="1" x14ac:dyDescent="0.35">
      <c r="A27" s="405" t="s">
        <v>283</v>
      </c>
      <c r="B27" s="383">
        <v>14.408205945808</v>
      </c>
      <c r="C27" s="383">
        <v>14.639900000000001</v>
      </c>
      <c r="D27" s="384">
        <v>0.23169405419200001</v>
      </c>
      <c r="E27" s="385">
        <v>1.016080701168</v>
      </c>
      <c r="F27" s="383">
        <v>11.999999622029</v>
      </c>
      <c r="G27" s="384">
        <v>10.999999653526</v>
      </c>
      <c r="H27" s="386">
        <v>0</v>
      </c>
      <c r="I27" s="383">
        <v>5.1432200000000003</v>
      </c>
      <c r="J27" s="384">
        <v>-5.8567796535259999</v>
      </c>
      <c r="K27" s="387">
        <v>0.42860168016599998</v>
      </c>
    </row>
    <row r="28" spans="1:11" ht="14.4" customHeight="1" thickBot="1" x14ac:dyDescent="0.35">
      <c r="A28" s="405" t="s">
        <v>284</v>
      </c>
      <c r="B28" s="383">
        <v>10.520955544158999</v>
      </c>
      <c r="C28" s="383">
        <v>9.03796</v>
      </c>
      <c r="D28" s="384">
        <v>-1.4829955441580001</v>
      </c>
      <c r="E28" s="385">
        <v>0.85904364504300001</v>
      </c>
      <c r="F28" s="383">
        <v>7.9906138697509999</v>
      </c>
      <c r="G28" s="384">
        <v>7.3247293806049996</v>
      </c>
      <c r="H28" s="386">
        <v>0.55508000000000002</v>
      </c>
      <c r="I28" s="383">
        <v>2.9206799999999999</v>
      </c>
      <c r="J28" s="384">
        <v>-4.4040493806049996</v>
      </c>
      <c r="K28" s="387">
        <v>0.36551384506899998</v>
      </c>
    </row>
    <row r="29" spans="1:11" ht="14.4" customHeight="1" thickBot="1" x14ac:dyDescent="0.35">
      <c r="A29" s="405" t="s">
        <v>285</v>
      </c>
      <c r="B29" s="383">
        <v>31.992070527149998</v>
      </c>
      <c r="C29" s="383">
        <v>35.511760000000002</v>
      </c>
      <c r="D29" s="384">
        <v>3.519689472849</v>
      </c>
      <c r="E29" s="385">
        <v>1.11001755794</v>
      </c>
      <c r="F29" s="383">
        <v>44</v>
      </c>
      <c r="G29" s="384">
        <v>40.333333333333002</v>
      </c>
      <c r="H29" s="386">
        <v>1.68109</v>
      </c>
      <c r="I29" s="383">
        <v>23.395409999999998</v>
      </c>
      <c r="J29" s="384">
        <v>-16.937923333333</v>
      </c>
      <c r="K29" s="387">
        <v>0.53171386363600004</v>
      </c>
    </row>
    <row r="30" spans="1:11" ht="14.4" customHeight="1" thickBot="1" x14ac:dyDescent="0.35">
      <c r="A30" s="405" t="s">
        <v>286</v>
      </c>
      <c r="B30" s="383">
        <v>40.682290863341997</v>
      </c>
      <c r="C30" s="383">
        <v>20.066009999999999</v>
      </c>
      <c r="D30" s="384">
        <v>-20.616280863341998</v>
      </c>
      <c r="E30" s="385">
        <v>0.493236972996</v>
      </c>
      <c r="F30" s="383">
        <v>49.999998425120999</v>
      </c>
      <c r="G30" s="384">
        <v>45.833331889694001</v>
      </c>
      <c r="H30" s="386">
        <v>1.8875999999999999</v>
      </c>
      <c r="I30" s="383">
        <v>56.076239999999999</v>
      </c>
      <c r="J30" s="384">
        <v>10.242908110305001</v>
      </c>
      <c r="K30" s="387">
        <v>1.121524835325</v>
      </c>
    </row>
    <row r="31" spans="1:11" ht="14.4" customHeight="1" thickBot="1" x14ac:dyDescent="0.35">
      <c r="A31" s="404" t="s">
        <v>287</v>
      </c>
      <c r="B31" s="388">
        <v>0.44867861067300002</v>
      </c>
      <c r="C31" s="388">
        <v>0</v>
      </c>
      <c r="D31" s="389">
        <v>-0.44867861067300002</v>
      </c>
      <c r="E31" s="395">
        <v>0</v>
      </c>
      <c r="F31" s="388">
        <v>0</v>
      </c>
      <c r="G31" s="389">
        <v>0</v>
      </c>
      <c r="H31" s="391">
        <v>0</v>
      </c>
      <c r="I31" s="388">
        <v>0.66549999999999998</v>
      </c>
      <c r="J31" s="389">
        <v>0.66549999999999998</v>
      </c>
      <c r="K31" s="392" t="s">
        <v>288</v>
      </c>
    </row>
    <row r="32" spans="1:11" ht="14.4" customHeight="1" thickBot="1" x14ac:dyDescent="0.35">
      <c r="A32" s="405" t="s">
        <v>289</v>
      </c>
      <c r="B32" s="383">
        <v>0.44867861067300002</v>
      </c>
      <c r="C32" s="383">
        <v>0</v>
      </c>
      <c r="D32" s="384">
        <v>-0.44867861067300002</v>
      </c>
      <c r="E32" s="385">
        <v>0</v>
      </c>
      <c r="F32" s="383">
        <v>0</v>
      </c>
      <c r="G32" s="384">
        <v>0</v>
      </c>
      <c r="H32" s="386">
        <v>0</v>
      </c>
      <c r="I32" s="383">
        <v>0.36058000000000001</v>
      </c>
      <c r="J32" s="384">
        <v>0.36058000000000001</v>
      </c>
      <c r="K32" s="394" t="s">
        <v>288</v>
      </c>
    </row>
    <row r="33" spans="1:11" ht="14.4" customHeight="1" thickBot="1" x14ac:dyDescent="0.35">
      <c r="A33" s="405" t="s">
        <v>290</v>
      </c>
      <c r="B33" s="383">
        <v>0</v>
      </c>
      <c r="C33" s="383">
        <v>0</v>
      </c>
      <c r="D33" s="384">
        <v>0</v>
      </c>
      <c r="E33" s="385">
        <v>1</v>
      </c>
      <c r="F33" s="383">
        <v>0</v>
      </c>
      <c r="G33" s="384">
        <v>0</v>
      </c>
      <c r="H33" s="386">
        <v>0</v>
      </c>
      <c r="I33" s="383">
        <v>0.30492000000000002</v>
      </c>
      <c r="J33" s="384">
        <v>0.30492000000000002</v>
      </c>
      <c r="K33" s="394" t="s">
        <v>288</v>
      </c>
    </row>
    <row r="34" spans="1:11" ht="14.4" customHeight="1" thickBot="1" x14ac:dyDescent="0.35">
      <c r="A34" s="404" t="s">
        <v>291</v>
      </c>
      <c r="B34" s="388">
        <v>20.888646652279999</v>
      </c>
      <c r="C34" s="388">
        <v>13.995839999999999</v>
      </c>
      <c r="D34" s="389">
        <v>-6.89280665228</v>
      </c>
      <c r="E34" s="395">
        <v>0.67002138687900004</v>
      </c>
      <c r="F34" s="388">
        <v>17.999999433043001</v>
      </c>
      <c r="G34" s="389">
        <v>16.499999480288999</v>
      </c>
      <c r="H34" s="391">
        <v>3.3223600000000002</v>
      </c>
      <c r="I34" s="388">
        <v>13.927440000000001</v>
      </c>
      <c r="J34" s="389">
        <v>-2.5725594802890002</v>
      </c>
      <c r="K34" s="396">
        <v>0.773746691037</v>
      </c>
    </row>
    <row r="35" spans="1:11" ht="14.4" customHeight="1" thickBot="1" x14ac:dyDescent="0.35">
      <c r="A35" s="405" t="s">
        <v>292</v>
      </c>
      <c r="B35" s="383">
        <v>15.888550458221999</v>
      </c>
      <c r="C35" s="383">
        <v>9.7282399999999996</v>
      </c>
      <c r="D35" s="384">
        <v>-6.1603104582219999</v>
      </c>
      <c r="E35" s="385">
        <v>0.61227989460499999</v>
      </c>
      <c r="F35" s="383">
        <v>11.999999622028</v>
      </c>
      <c r="G35" s="384">
        <v>10.999999653526</v>
      </c>
      <c r="H35" s="386">
        <v>3.3223600000000002</v>
      </c>
      <c r="I35" s="383">
        <v>12.192019999999999</v>
      </c>
      <c r="J35" s="384">
        <v>1.1920203464729999</v>
      </c>
      <c r="K35" s="387">
        <v>1.0160016986680001</v>
      </c>
    </row>
    <row r="36" spans="1:11" ht="14.4" customHeight="1" thickBot="1" x14ac:dyDescent="0.35">
      <c r="A36" s="405" t="s">
        <v>293</v>
      </c>
      <c r="B36" s="383">
        <v>0</v>
      </c>
      <c r="C36" s="383">
        <v>0.64685000000000004</v>
      </c>
      <c r="D36" s="384">
        <v>0.64685000000000004</v>
      </c>
      <c r="E36" s="393" t="s">
        <v>288</v>
      </c>
      <c r="F36" s="383">
        <v>0.99999996850200001</v>
      </c>
      <c r="G36" s="384">
        <v>0.91666663779299995</v>
      </c>
      <c r="H36" s="386">
        <v>0</v>
      </c>
      <c r="I36" s="383">
        <v>0</v>
      </c>
      <c r="J36" s="384">
        <v>-0.91666663779299995</v>
      </c>
      <c r="K36" s="387">
        <v>0</v>
      </c>
    </row>
    <row r="37" spans="1:11" ht="14.4" customHeight="1" thickBot="1" x14ac:dyDescent="0.35">
      <c r="A37" s="405" t="s">
        <v>294</v>
      </c>
      <c r="B37" s="383">
        <v>1.0000961940569999</v>
      </c>
      <c r="C37" s="383">
        <v>0.79796</v>
      </c>
      <c r="D37" s="384">
        <v>-0.20213619405700001</v>
      </c>
      <c r="E37" s="385">
        <v>0.79788324837299995</v>
      </c>
      <c r="F37" s="383">
        <v>0.99999996850200001</v>
      </c>
      <c r="G37" s="384">
        <v>0.91666663779299995</v>
      </c>
      <c r="H37" s="386">
        <v>0</v>
      </c>
      <c r="I37" s="383">
        <v>0.29520000000000002</v>
      </c>
      <c r="J37" s="384">
        <v>-0.62146663779300004</v>
      </c>
      <c r="K37" s="387">
        <v>0.295200009298</v>
      </c>
    </row>
    <row r="38" spans="1:11" ht="14.4" customHeight="1" thickBot="1" x14ac:dyDescent="0.35">
      <c r="A38" s="405" t="s">
        <v>295</v>
      </c>
      <c r="B38" s="383">
        <v>4</v>
      </c>
      <c r="C38" s="383">
        <v>2.4973000000000001</v>
      </c>
      <c r="D38" s="384">
        <v>-1.5026999999999999</v>
      </c>
      <c r="E38" s="385">
        <v>0.62432500000000002</v>
      </c>
      <c r="F38" s="383">
        <v>2.9999999055069999</v>
      </c>
      <c r="G38" s="384">
        <v>2.749999913381</v>
      </c>
      <c r="H38" s="386">
        <v>0</v>
      </c>
      <c r="I38" s="383">
        <v>1.40846</v>
      </c>
      <c r="J38" s="384">
        <v>-1.341539913381</v>
      </c>
      <c r="K38" s="387">
        <v>0.46948668145400002</v>
      </c>
    </row>
    <row r="39" spans="1:11" ht="14.4" customHeight="1" thickBot="1" x14ac:dyDescent="0.35">
      <c r="A39" s="405" t="s">
        <v>296</v>
      </c>
      <c r="B39" s="383">
        <v>0</v>
      </c>
      <c r="C39" s="383">
        <v>0.32549</v>
      </c>
      <c r="D39" s="384">
        <v>0.32549</v>
      </c>
      <c r="E39" s="393" t="s">
        <v>260</v>
      </c>
      <c r="F39" s="383">
        <v>0.99999996850200001</v>
      </c>
      <c r="G39" s="384">
        <v>0.91666663779299995</v>
      </c>
      <c r="H39" s="386">
        <v>0</v>
      </c>
      <c r="I39" s="383">
        <v>3.1759999999999997E-2</v>
      </c>
      <c r="J39" s="384">
        <v>-0.88490663779300005</v>
      </c>
      <c r="K39" s="387">
        <v>3.1760001000000003E-2</v>
      </c>
    </row>
    <row r="40" spans="1:11" ht="14.4" customHeight="1" thickBot="1" x14ac:dyDescent="0.35">
      <c r="A40" s="404" t="s">
        <v>297</v>
      </c>
      <c r="B40" s="388">
        <v>0</v>
      </c>
      <c r="C40" s="388">
        <v>27.91358</v>
      </c>
      <c r="D40" s="389">
        <v>27.91358</v>
      </c>
      <c r="E40" s="390" t="s">
        <v>260</v>
      </c>
      <c r="F40" s="388">
        <v>0</v>
      </c>
      <c r="G40" s="389">
        <v>0</v>
      </c>
      <c r="H40" s="391">
        <v>0</v>
      </c>
      <c r="I40" s="388">
        <v>2.0877699999999999</v>
      </c>
      <c r="J40" s="389">
        <v>2.0877699999999999</v>
      </c>
      <c r="K40" s="392" t="s">
        <v>260</v>
      </c>
    </row>
    <row r="41" spans="1:11" ht="14.4" customHeight="1" thickBot="1" x14ac:dyDescent="0.35">
      <c r="A41" s="405" t="s">
        <v>298</v>
      </c>
      <c r="B41" s="383">
        <v>0</v>
      </c>
      <c r="C41" s="383">
        <v>27.91358</v>
      </c>
      <c r="D41" s="384">
        <v>27.91358</v>
      </c>
      <c r="E41" s="393" t="s">
        <v>260</v>
      </c>
      <c r="F41" s="383">
        <v>0</v>
      </c>
      <c r="G41" s="384">
        <v>0</v>
      </c>
      <c r="H41" s="386">
        <v>0</v>
      </c>
      <c r="I41" s="383">
        <v>2.0877699999999999</v>
      </c>
      <c r="J41" s="384">
        <v>2.0877699999999999</v>
      </c>
      <c r="K41" s="394" t="s">
        <v>260</v>
      </c>
    </row>
    <row r="42" spans="1:11" ht="14.4" customHeight="1" thickBot="1" x14ac:dyDescent="0.35">
      <c r="A42" s="406" t="s">
        <v>299</v>
      </c>
      <c r="B42" s="388">
        <v>516.642513545047</v>
      </c>
      <c r="C42" s="388">
        <v>482.59638000000001</v>
      </c>
      <c r="D42" s="389">
        <v>-34.046133545046999</v>
      </c>
      <c r="E42" s="395">
        <v>0.934101177018</v>
      </c>
      <c r="F42" s="388">
        <v>519.39345651222902</v>
      </c>
      <c r="G42" s="389">
        <v>476.11066846954401</v>
      </c>
      <c r="H42" s="391">
        <v>20.780349999999999</v>
      </c>
      <c r="I42" s="388">
        <v>461.50886000000003</v>
      </c>
      <c r="J42" s="389">
        <v>-14.601808469543</v>
      </c>
      <c r="K42" s="396">
        <v>0.88855347369799997</v>
      </c>
    </row>
    <row r="43" spans="1:11" ht="14.4" customHeight="1" thickBot="1" x14ac:dyDescent="0.35">
      <c r="A43" s="403" t="s">
        <v>32</v>
      </c>
      <c r="B43" s="383">
        <v>39.459118603755996</v>
      </c>
      <c r="C43" s="383">
        <v>33.978349999999999</v>
      </c>
      <c r="D43" s="384">
        <v>-5.4807686037560002</v>
      </c>
      <c r="E43" s="385">
        <v>0.861102609543</v>
      </c>
      <c r="F43" s="383">
        <v>18.405723420929</v>
      </c>
      <c r="G43" s="384">
        <v>16.871913135852001</v>
      </c>
      <c r="H43" s="386">
        <v>0</v>
      </c>
      <c r="I43" s="383">
        <v>41.281730000000003</v>
      </c>
      <c r="J43" s="384">
        <v>24.409816864147999</v>
      </c>
      <c r="K43" s="387">
        <v>2.2428746241540001</v>
      </c>
    </row>
    <row r="44" spans="1:11" ht="14.4" customHeight="1" thickBot="1" x14ac:dyDescent="0.35">
      <c r="A44" s="407" t="s">
        <v>300</v>
      </c>
      <c r="B44" s="383">
        <v>39.459118603755996</v>
      </c>
      <c r="C44" s="383">
        <v>33.978349999999999</v>
      </c>
      <c r="D44" s="384">
        <v>-5.4807686037560002</v>
      </c>
      <c r="E44" s="385">
        <v>0.861102609543</v>
      </c>
      <c r="F44" s="383">
        <v>18.405723420929</v>
      </c>
      <c r="G44" s="384">
        <v>16.871913135852001</v>
      </c>
      <c r="H44" s="386">
        <v>0</v>
      </c>
      <c r="I44" s="383">
        <v>41.281730000000003</v>
      </c>
      <c r="J44" s="384">
        <v>24.409816864147999</v>
      </c>
      <c r="K44" s="387">
        <v>2.2428746241540001</v>
      </c>
    </row>
    <row r="45" spans="1:11" ht="14.4" customHeight="1" thickBot="1" x14ac:dyDescent="0.35">
      <c r="A45" s="405" t="s">
        <v>301</v>
      </c>
      <c r="B45" s="383">
        <v>18.474998359236999</v>
      </c>
      <c r="C45" s="383">
        <v>27.789000000000001</v>
      </c>
      <c r="D45" s="384">
        <v>9.3140016407619992</v>
      </c>
      <c r="E45" s="385">
        <v>1.504140864299</v>
      </c>
      <c r="F45" s="383">
        <v>12.69999959998</v>
      </c>
      <c r="G45" s="384">
        <v>11.641666299982001</v>
      </c>
      <c r="H45" s="386">
        <v>0</v>
      </c>
      <c r="I45" s="383">
        <v>38.862319999999997</v>
      </c>
      <c r="J45" s="384">
        <v>27.220653700016999</v>
      </c>
      <c r="K45" s="387">
        <v>3.0600252932330001</v>
      </c>
    </row>
    <row r="46" spans="1:11" ht="14.4" customHeight="1" thickBot="1" x14ac:dyDescent="0.35">
      <c r="A46" s="405" t="s">
        <v>302</v>
      </c>
      <c r="B46" s="383">
        <v>13.011660572873</v>
      </c>
      <c r="C46" s="383">
        <v>0</v>
      </c>
      <c r="D46" s="384">
        <v>-13.011660572873</v>
      </c>
      <c r="E46" s="385">
        <v>0</v>
      </c>
      <c r="F46" s="383">
        <v>0</v>
      </c>
      <c r="G46" s="384">
        <v>0</v>
      </c>
      <c r="H46" s="386">
        <v>0</v>
      </c>
      <c r="I46" s="383">
        <v>1.4275</v>
      </c>
      <c r="J46" s="384">
        <v>1.4275</v>
      </c>
      <c r="K46" s="394" t="s">
        <v>288</v>
      </c>
    </row>
    <row r="47" spans="1:11" ht="14.4" customHeight="1" thickBot="1" x14ac:dyDescent="0.35">
      <c r="A47" s="405" t="s">
        <v>303</v>
      </c>
      <c r="B47" s="383">
        <v>6.9197973384919997</v>
      </c>
      <c r="C47" s="383">
        <v>0</v>
      </c>
      <c r="D47" s="384">
        <v>-6.9197973384919997</v>
      </c>
      <c r="E47" s="385">
        <v>0</v>
      </c>
      <c r="F47" s="383">
        <v>0</v>
      </c>
      <c r="G47" s="384">
        <v>0</v>
      </c>
      <c r="H47" s="386">
        <v>0</v>
      </c>
      <c r="I47" s="383">
        <v>0</v>
      </c>
      <c r="J47" s="384">
        <v>0</v>
      </c>
      <c r="K47" s="387">
        <v>11</v>
      </c>
    </row>
    <row r="48" spans="1:11" ht="14.4" customHeight="1" thickBot="1" x14ac:dyDescent="0.35">
      <c r="A48" s="405" t="s">
        <v>304</v>
      </c>
      <c r="B48" s="383">
        <v>1.0526623331510001</v>
      </c>
      <c r="C48" s="383">
        <v>6.1893500000000001</v>
      </c>
      <c r="D48" s="384">
        <v>5.1366876668480002</v>
      </c>
      <c r="E48" s="385">
        <v>5.8797107154650003</v>
      </c>
      <c r="F48" s="383">
        <v>5.7057238209480001</v>
      </c>
      <c r="G48" s="384">
        <v>5.230246835869</v>
      </c>
      <c r="H48" s="386">
        <v>0</v>
      </c>
      <c r="I48" s="383">
        <v>0.99190999999999996</v>
      </c>
      <c r="J48" s="384">
        <v>-4.2383368358690001</v>
      </c>
      <c r="K48" s="387">
        <v>0.17384472700100001</v>
      </c>
    </row>
    <row r="49" spans="1:11" ht="14.4" customHeight="1" thickBot="1" x14ac:dyDescent="0.35">
      <c r="A49" s="408" t="s">
        <v>33</v>
      </c>
      <c r="B49" s="388">
        <v>0</v>
      </c>
      <c r="C49" s="388">
        <v>48.927999999999997</v>
      </c>
      <c r="D49" s="389">
        <v>48.927999999999997</v>
      </c>
      <c r="E49" s="390" t="s">
        <v>260</v>
      </c>
      <c r="F49" s="388">
        <v>0</v>
      </c>
      <c r="G49" s="389">
        <v>0</v>
      </c>
      <c r="H49" s="391">
        <v>3.4279999999999999</v>
      </c>
      <c r="I49" s="388">
        <v>27.87</v>
      </c>
      <c r="J49" s="389">
        <v>27.87</v>
      </c>
      <c r="K49" s="392" t="s">
        <v>260</v>
      </c>
    </row>
    <row r="50" spans="1:11" ht="14.4" customHeight="1" thickBot="1" x14ac:dyDescent="0.35">
      <c r="A50" s="404" t="s">
        <v>305</v>
      </c>
      <c r="B50" s="388">
        <v>0</v>
      </c>
      <c r="C50" s="388">
        <v>48.927999999999997</v>
      </c>
      <c r="D50" s="389">
        <v>48.927999999999997</v>
      </c>
      <c r="E50" s="390" t="s">
        <v>260</v>
      </c>
      <c r="F50" s="388">
        <v>0</v>
      </c>
      <c r="G50" s="389">
        <v>0</v>
      </c>
      <c r="H50" s="391">
        <v>3.4279999999999999</v>
      </c>
      <c r="I50" s="388">
        <v>27.87</v>
      </c>
      <c r="J50" s="389">
        <v>27.87</v>
      </c>
      <c r="K50" s="392" t="s">
        <v>260</v>
      </c>
    </row>
    <row r="51" spans="1:11" ht="14.4" customHeight="1" thickBot="1" x14ac:dyDescent="0.35">
      <c r="A51" s="405" t="s">
        <v>306</v>
      </c>
      <c r="B51" s="383">
        <v>0</v>
      </c>
      <c r="C51" s="383">
        <v>40.308</v>
      </c>
      <c r="D51" s="384">
        <v>40.308</v>
      </c>
      <c r="E51" s="393" t="s">
        <v>260</v>
      </c>
      <c r="F51" s="383">
        <v>0</v>
      </c>
      <c r="G51" s="384">
        <v>0</v>
      </c>
      <c r="H51" s="386">
        <v>3.4279999999999999</v>
      </c>
      <c r="I51" s="383">
        <v>21.49</v>
      </c>
      <c r="J51" s="384">
        <v>21.49</v>
      </c>
      <c r="K51" s="394" t="s">
        <v>260</v>
      </c>
    </row>
    <row r="52" spans="1:11" ht="14.4" customHeight="1" thickBot="1" x14ac:dyDescent="0.35">
      <c r="A52" s="405" t="s">
        <v>307</v>
      </c>
      <c r="B52" s="383">
        <v>0</v>
      </c>
      <c r="C52" s="383">
        <v>8.6199999999999992</v>
      </c>
      <c r="D52" s="384">
        <v>8.6199999999999992</v>
      </c>
      <c r="E52" s="393" t="s">
        <v>260</v>
      </c>
      <c r="F52" s="383">
        <v>0</v>
      </c>
      <c r="G52" s="384">
        <v>0</v>
      </c>
      <c r="H52" s="386">
        <v>0</v>
      </c>
      <c r="I52" s="383">
        <v>6.38</v>
      </c>
      <c r="J52" s="384">
        <v>6.38</v>
      </c>
      <c r="K52" s="394" t="s">
        <v>260</v>
      </c>
    </row>
    <row r="53" spans="1:11" ht="14.4" customHeight="1" thickBot="1" x14ac:dyDescent="0.35">
      <c r="A53" s="403" t="s">
        <v>34</v>
      </c>
      <c r="B53" s="383">
        <v>477.183394941291</v>
      </c>
      <c r="C53" s="383">
        <v>399.69002999999998</v>
      </c>
      <c r="D53" s="384">
        <v>-77.493364941291006</v>
      </c>
      <c r="E53" s="385">
        <v>0.83760255331</v>
      </c>
      <c r="F53" s="383">
        <v>500.98773309130002</v>
      </c>
      <c r="G53" s="384">
        <v>459.23875533369102</v>
      </c>
      <c r="H53" s="386">
        <v>17.352350000000001</v>
      </c>
      <c r="I53" s="383">
        <v>392.35712999999998</v>
      </c>
      <c r="J53" s="384">
        <v>-66.881625333691005</v>
      </c>
      <c r="K53" s="387">
        <v>0.78316713979999997</v>
      </c>
    </row>
    <row r="54" spans="1:11" ht="14.4" customHeight="1" thickBot="1" x14ac:dyDescent="0.35">
      <c r="A54" s="404" t="s">
        <v>308</v>
      </c>
      <c r="B54" s="388">
        <v>6.2693034278589996</v>
      </c>
      <c r="C54" s="388">
        <v>0.41830000000000001</v>
      </c>
      <c r="D54" s="389">
        <v>-5.8510034278590002</v>
      </c>
      <c r="E54" s="395">
        <v>6.6721926097999998E-2</v>
      </c>
      <c r="F54" s="388">
        <v>0.42588980111199998</v>
      </c>
      <c r="G54" s="389">
        <v>0.39039898435300002</v>
      </c>
      <c r="H54" s="391">
        <v>0</v>
      </c>
      <c r="I54" s="388">
        <v>0</v>
      </c>
      <c r="J54" s="389">
        <v>-0.39039898435300002</v>
      </c>
      <c r="K54" s="396">
        <v>0</v>
      </c>
    </row>
    <row r="55" spans="1:11" ht="14.4" customHeight="1" thickBot="1" x14ac:dyDescent="0.35">
      <c r="A55" s="405" t="s">
        <v>309</v>
      </c>
      <c r="B55" s="383">
        <v>6.2693034278589996</v>
      </c>
      <c r="C55" s="383">
        <v>0.41830000000000001</v>
      </c>
      <c r="D55" s="384">
        <v>-5.8510034278590002</v>
      </c>
      <c r="E55" s="385">
        <v>6.6721926097999998E-2</v>
      </c>
      <c r="F55" s="383">
        <v>0.42588980111199998</v>
      </c>
      <c r="G55" s="384">
        <v>0.39039898435300002</v>
      </c>
      <c r="H55" s="386">
        <v>0</v>
      </c>
      <c r="I55" s="383">
        <v>0</v>
      </c>
      <c r="J55" s="384">
        <v>-0.39039898435300002</v>
      </c>
      <c r="K55" s="387">
        <v>0</v>
      </c>
    </row>
    <row r="56" spans="1:11" ht="14.4" customHeight="1" thickBot="1" x14ac:dyDescent="0.35">
      <c r="A56" s="404" t="s">
        <v>310</v>
      </c>
      <c r="B56" s="388">
        <v>14.793016097800001</v>
      </c>
      <c r="C56" s="388">
        <v>15.67961</v>
      </c>
      <c r="D56" s="389">
        <v>0.88659390219900003</v>
      </c>
      <c r="E56" s="395">
        <v>1.0599332750220001</v>
      </c>
      <c r="F56" s="388">
        <v>17.027024499804</v>
      </c>
      <c r="G56" s="389">
        <v>15.608105791487001</v>
      </c>
      <c r="H56" s="391">
        <v>1.3982600000000001</v>
      </c>
      <c r="I56" s="388">
        <v>15.93172</v>
      </c>
      <c r="J56" s="389">
        <v>0.32361420851200001</v>
      </c>
      <c r="K56" s="396">
        <v>0.93567258332000003</v>
      </c>
    </row>
    <row r="57" spans="1:11" ht="14.4" customHeight="1" thickBot="1" x14ac:dyDescent="0.35">
      <c r="A57" s="405" t="s">
        <v>311</v>
      </c>
      <c r="B57" s="383">
        <v>4.0088784292710002</v>
      </c>
      <c r="C57" s="383">
        <v>5.0549999999999997</v>
      </c>
      <c r="D57" s="384">
        <v>1.046121570728</v>
      </c>
      <c r="E57" s="385">
        <v>1.260951183525</v>
      </c>
      <c r="F57" s="383">
        <v>5.2762009394730001</v>
      </c>
      <c r="G57" s="384">
        <v>4.8365175278499999</v>
      </c>
      <c r="H57" s="386">
        <v>0.58240000000000003</v>
      </c>
      <c r="I57" s="383">
        <v>4.5781000000000001</v>
      </c>
      <c r="J57" s="384">
        <v>-0.25841752785</v>
      </c>
      <c r="K57" s="387">
        <v>0.86768871248799995</v>
      </c>
    </row>
    <row r="58" spans="1:11" ht="14.4" customHeight="1" thickBot="1" x14ac:dyDescent="0.35">
      <c r="A58" s="405" t="s">
        <v>312</v>
      </c>
      <c r="B58" s="383">
        <v>10.784137668529</v>
      </c>
      <c r="C58" s="383">
        <v>10.624610000000001</v>
      </c>
      <c r="D58" s="384">
        <v>-0.15952766852899999</v>
      </c>
      <c r="E58" s="385">
        <v>0.985207192876</v>
      </c>
      <c r="F58" s="383">
        <v>11.75082356033</v>
      </c>
      <c r="G58" s="384">
        <v>10.771588263636</v>
      </c>
      <c r="H58" s="386">
        <v>0.81585999999900005</v>
      </c>
      <c r="I58" s="383">
        <v>11.353619999999999</v>
      </c>
      <c r="J58" s="384">
        <v>0.58203173636299999</v>
      </c>
      <c r="K58" s="387">
        <v>0.96619781087699996</v>
      </c>
    </row>
    <row r="59" spans="1:11" ht="14.4" customHeight="1" thickBot="1" x14ac:dyDescent="0.35">
      <c r="A59" s="404" t="s">
        <v>313</v>
      </c>
      <c r="B59" s="388">
        <v>17.218757407702</v>
      </c>
      <c r="C59" s="388">
        <v>22.528320000000001</v>
      </c>
      <c r="D59" s="389">
        <v>5.3095625922969996</v>
      </c>
      <c r="E59" s="395">
        <v>1.308359219343</v>
      </c>
      <c r="F59" s="388">
        <v>69.999997795167999</v>
      </c>
      <c r="G59" s="389">
        <v>64.166664645571004</v>
      </c>
      <c r="H59" s="391">
        <v>2.3877299999999999</v>
      </c>
      <c r="I59" s="388">
        <v>36.622579999999999</v>
      </c>
      <c r="J59" s="389">
        <v>-27.544084645571001</v>
      </c>
      <c r="K59" s="396">
        <v>0.52317973076400004</v>
      </c>
    </row>
    <row r="60" spans="1:11" ht="14.4" customHeight="1" thickBot="1" x14ac:dyDescent="0.35">
      <c r="A60" s="405" t="s">
        <v>314</v>
      </c>
      <c r="B60" s="383">
        <v>17.218757407702</v>
      </c>
      <c r="C60" s="383">
        <v>22.528320000000001</v>
      </c>
      <c r="D60" s="384">
        <v>5.3095625922969996</v>
      </c>
      <c r="E60" s="385">
        <v>1.308359219343</v>
      </c>
      <c r="F60" s="383">
        <v>69.999997795167999</v>
      </c>
      <c r="G60" s="384">
        <v>64.166664645571004</v>
      </c>
      <c r="H60" s="386">
        <v>2.3877299999999999</v>
      </c>
      <c r="I60" s="383">
        <v>36.622579999999999</v>
      </c>
      <c r="J60" s="384">
        <v>-27.544084645571001</v>
      </c>
      <c r="K60" s="387">
        <v>0.52317973076400004</v>
      </c>
    </row>
    <row r="61" spans="1:11" ht="14.4" customHeight="1" thickBot="1" x14ac:dyDescent="0.35">
      <c r="A61" s="404" t="s">
        <v>315</v>
      </c>
      <c r="B61" s="388">
        <v>103.910623560217</v>
      </c>
      <c r="C61" s="388">
        <v>110.09549</v>
      </c>
      <c r="D61" s="389">
        <v>6.1848664397819997</v>
      </c>
      <c r="E61" s="395">
        <v>1.0595210213149999</v>
      </c>
      <c r="F61" s="388">
        <v>109.94057117001999</v>
      </c>
      <c r="G61" s="389">
        <v>100.778856905852</v>
      </c>
      <c r="H61" s="391">
        <v>12.567360000000001</v>
      </c>
      <c r="I61" s="388">
        <v>119.59876</v>
      </c>
      <c r="J61" s="389">
        <v>18.819903094148</v>
      </c>
      <c r="K61" s="396">
        <v>1.087849178216</v>
      </c>
    </row>
    <row r="62" spans="1:11" ht="14.4" customHeight="1" thickBot="1" x14ac:dyDescent="0.35">
      <c r="A62" s="405" t="s">
        <v>316</v>
      </c>
      <c r="B62" s="383">
        <v>0</v>
      </c>
      <c r="C62" s="383">
        <v>0</v>
      </c>
      <c r="D62" s="384">
        <v>0</v>
      </c>
      <c r="E62" s="385">
        <v>1</v>
      </c>
      <c r="F62" s="383">
        <v>0</v>
      </c>
      <c r="G62" s="384">
        <v>0</v>
      </c>
      <c r="H62" s="386">
        <v>0</v>
      </c>
      <c r="I62" s="383">
        <v>0.372</v>
      </c>
      <c r="J62" s="384">
        <v>0.372</v>
      </c>
      <c r="K62" s="394" t="s">
        <v>288</v>
      </c>
    </row>
    <row r="63" spans="1:11" ht="14.4" customHeight="1" thickBot="1" x14ac:dyDescent="0.35">
      <c r="A63" s="405" t="s">
        <v>317</v>
      </c>
      <c r="B63" s="383">
        <v>103.910623560217</v>
      </c>
      <c r="C63" s="383">
        <v>109.72349</v>
      </c>
      <c r="D63" s="384">
        <v>5.8128664397819998</v>
      </c>
      <c r="E63" s="385">
        <v>1.0559410216259999</v>
      </c>
      <c r="F63" s="383">
        <v>109.63783046930099</v>
      </c>
      <c r="G63" s="384">
        <v>100.501344596859</v>
      </c>
      <c r="H63" s="386">
        <v>12.567360000000001</v>
      </c>
      <c r="I63" s="383">
        <v>119.22676</v>
      </c>
      <c r="J63" s="384">
        <v>18.725415403140001</v>
      </c>
      <c r="K63" s="387">
        <v>1.08746004449</v>
      </c>
    </row>
    <row r="64" spans="1:11" ht="14.4" customHeight="1" thickBot="1" x14ac:dyDescent="0.35">
      <c r="A64" s="405" t="s">
        <v>318</v>
      </c>
      <c r="B64" s="383">
        <v>0</v>
      </c>
      <c r="C64" s="383">
        <v>0.372</v>
      </c>
      <c r="D64" s="384">
        <v>0.372</v>
      </c>
      <c r="E64" s="393" t="s">
        <v>260</v>
      </c>
      <c r="F64" s="383">
        <v>0.302740700719</v>
      </c>
      <c r="G64" s="384">
        <v>0.27751230899200002</v>
      </c>
      <c r="H64" s="386">
        <v>0</v>
      </c>
      <c r="I64" s="383">
        <v>0</v>
      </c>
      <c r="J64" s="384">
        <v>-0.27751230899200002</v>
      </c>
      <c r="K64" s="387">
        <v>0</v>
      </c>
    </row>
    <row r="65" spans="1:11" ht="14.4" customHeight="1" thickBot="1" x14ac:dyDescent="0.35">
      <c r="A65" s="404" t="s">
        <v>319</v>
      </c>
      <c r="B65" s="388">
        <v>164.99169444771499</v>
      </c>
      <c r="C65" s="388">
        <v>132.86931000000001</v>
      </c>
      <c r="D65" s="389">
        <v>-32.122384447713998</v>
      </c>
      <c r="E65" s="395">
        <v>0.80530908203999996</v>
      </c>
      <c r="F65" s="388">
        <v>133.59425517978201</v>
      </c>
      <c r="G65" s="389">
        <v>122.461400581467</v>
      </c>
      <c r="H65" s="391">
        <v>0</v>
      </c>
      <c r="I65" s="388">
        <v>84.600070000000002</v>
      </c>
      <c r="J65" s="389">
        <v>-37.861330581467001</v>
      </c>
      <c r="K65" s="396">
        <v>0.63326128721700004</v>
      </c>
    </row>
    <row r="66" spans="1:11" ht="14.4" customHeight="1" thickBot="1" x14ac:dyDescent="0.35">
      <c r="A66" s="405" t="s">
        <v>320</v>
      </c>
      <c r="B66" s="383">
        <v>57.663989749734</v>
      </c>
      <c r="C66" s="383">
        <v>107.08745</v>
      </c>
      <c r="D66" s="384">
        <v>49.423460250265997</v>
      </c>
      <c r="E66" s="385">
        <v>1.8570940107459999</v>
      </c>
      <c r="F66" s="383">
        <v>109.46054516504201</v>
      </c>
      <c r="G66" s="384">
        <v>100.33883306795499</v>
      </c>
      <c r="H66" s="386">
        <v>0</v>
      </c>
      <c r="I66" s="383">
        <v>68.648610000000005</v>
      </c>
      <c r="J66" s="384">
        <v>-31.690223067954001</v>
      </c>
      <c r="K66" s="387">
        <v>0.62715392013100002</v>
      </c>
    </row>
    <row r="67" spans="1:11" ht="14.4" customHeight="1" thickBot="1" x14ac:dyDescent="0.35">
      <c r="A67" s="405" t="s">
        <v>321</v>
      </c>
      <c r="B67" s="383">
        <v>89.974031389204001</v>
      </c>
      <c r="C67" s="383">
        <v>25.781860000000002</v>
      </c>
      <c r="D67" s="384">
        <v>-64.192171389204006</v>
      </c>
      <c r="E67" s="385">
        <v>0.28654779164499999</v>
      </c>
      <c r="F67" s="383">
        <v>24.13371001474</v>
      </c>
      <c r="G67" s="384">
        <v>22.122567513511999</v>
      </c>
      <c r="H67" s="386">
        <v>0</v>
      </c>
      <c r="I67" s="383">
        <v>15.951460000000001</v>
      </c>
      <c r="J67" s="384">
        <v>-6.1711075135120002</v>
      </c>
      <c r="K67" s="387">
        <v>0.66096178292700003</v>
      </c>
    </row>
    <row r="68" spans="1:11" ht="14.4" customHeight="1" thickBot="1" x14ac:dyDescent="0.35">
      <c r="A68" s="405" t="s">
        <v>322</v>
      </c>
      <c r="B68" s="383">
        <v>17.353673308775001</v>
      </c>
      <c r="C68" s="383">
        <v>0</v>
      </c>
      <c r="D68" s="384">
        <v>-17.353673308775001</v>
      </c>
      <c r="E68" s="385">
        <v>0</v>
      </c>
      <c r="F68" s="383">
        <v>0</v>
      </c>
      <c r="G68" s="384">
        <v>0</v>
      </c>
      <c r="H68" s="386">
        <v>0</v>
      </c>
      <c r="I68" s="383">
        <v>0</v>
      </c>
      <c r="J68" s="384">
        <v>0</v>
      </c>
      <c r="K68" s="387">
        <v>11</v>
      </c>
    </row>
    <row r="69" spans="1:11" ht="14.4" customHeight="1" thickBot="1" x14ac:dyDescent="0.35">
      <c r="A69" s="404" t="s">
        <v>323</v>
      </c>
      <c r="B69" s="388">
        <v>0</v>
      </c>
      <c r="C69" s="388">
        <v>0</v>
      </c>
      <c r="D69" s="389">
        <v>0</v>
      </c>
      <c r="E69" s="395">
        <v>1</v>
      </c>
      <c r="F69" s="388">
        <v>0</v>
      </c>
      <c r="G69" s="389">
        <v>0</v>
      </c>
      <c r="H69" s="391">
        <v>0</v>
      </c>
      <c r="I69" s="388">
        <v>0.01</v>
      </c>
      <c r="J69" s="389">
        <v>0.01</v>
      </c>
      <c r="K69" s="392" t="s">
        <v>288</v>
      </c>
    </row>
    <row r="70" spans="1:11" ht="14.4" customHeight="1" thickBot="1" x14ac:dyDescent="0.35">
      <c r="A70" s="405" t="s">
        <v>324</v>
      </c>
      <c r="B70" s="383">
        <v>0</v>
      </c>
      <c r="C70" s="383">
        <v>0</v>
      </c>
      <c r="D70" s="384">
        <v>0</v>
      </c>
      <c r="E70" s="385">
        <v>1</v>
      </c>
      <c r="F70" s="383">
        <v>0</v>
      </c>
      <c r="G70" s="384">
        <v>0</v>
      </c>
      <c r="H70" s="386">
        <v>0</v>
      </c>
      <c r="I70" s="383">
        <v>0.01</v>
      </c>
      <c r="J70" s="384">
        <v>0.01</v>
      </c>
      <c r="K70" s="394" t="s">
        <v>288</v>
      </c>
    </row>
    <row r="71" spans="1:11" ht="14.4" customHeight="1" thickBot="1" x14ac:dyDescent="0.35">
      <c r="A71" s="404" t="s">
        <v>325</v>
      </c>
      <c r="B71" s="388">
        <v>169.99999999999699</v>
      </c>
      <c r="C71" s="388">
        <v>118.099</v>
      </c>
      <c r="D71" s="389">
        <v>-51.900999999996003</v>
      </c>
      <c r="E71" s="395">
        <v>0.69469999999999998</v>
      </c>
      <c r="F71" s="388">
        <v>169.99999464541199</v>
      </c>
      <c r="G71" s="389">
        <v>155.833328424961</v>
      </c>
      <c r="H71" s="391">
        <v>0.99899999999900002</v>
      </c>
      <c r="I71" s="388">
        <v>135.59399999999999</v>
      </c>
      <c r="J71" s="389">
        <v>-20.23932842496</v>
      </c>
      <c r="K71" s="396">
        <v>0.79761178982799996</v>
      </c>
    </row>
    <row r="72" spans="1:11" ht="14.4" customHeight="1" thickBot="1" x14ac:dyDescent="0.35">
      <c r="A72" s="405" t="s">
        <v>326</v>
      </c>
      <c r="B72" s="383">
        <v>0</v>
      </c>
      <c r="C72" s="383">
        <v>0</v>
      </c>
      <c r="D72" s="384">
        <v>0</v>
      </c>
      <c r="E72" s="393" t="s">
        <v>260</v>
      </c>
      <c r="F72" s="383">
        <v>0</v>
      </c>
      <c r="G72" s="384">
        <v>0</v>
      </c>
      <c r="H72" s="386">
        <v>0.255</v>
      </c>
      <c r="I72" s="383">
        <v>58.081000000000003</v>
      </c>
      <c r="J72" s="384">
        <v>58.081000000000003</v>
      </c>
      <c r="K72" s="394" t="s">
        <v>288</v>
      </c>
    </row>
    <row r="73" spans="1:11" ht="14.4" customHeight="1" thickBot="1" x14ac:dyDescent="0.35">
      <c r="A73" s="405" t="s">
        <v>327</v>
      </c>
      <c r="B73" s="383">
        <v>69.999999999997996</v>
      </c>
      <c r="C73" s="383">
        <v>83.594999999999999</v>
      </c>
      <c r="D73" s="384">
        <v>13.595000000001001</v>
      </c>
      <c r="E73" s="385">
        <v>1.1942142857139999</v>
      </c>
      <c r="F73" s="383">
        <v>69.999997795168994</v>
      </c>
      <c r="G73" s="384">
        <v>64.166664645571998</v>
      </c>
      <c r="H73" s="386">
        <v>0.74399999999999999</v>
      </c>
      <c r="I73" s="383">
        <v>4.1950000000000003</v>
      </c>
      <c r="J73" s="384">
        <v>-59.971664645571998</v>
      </c>
      <c r="K73" s="387">
        <v>5.9928573316000003E-2</v>
      </c>
    </row>
    <row r="74" spans="1:11" ht="14.4" customHeight="1" thickBot="1" x14ac:dyDescent="0.35">
      <c r="A74" s="405" t="s">
        <v>328</v>
      </c>
      <c r="B74" s="383">
        <v>99.999999999997996</v>
      </c>
      <c r="C74" s="383">
        <v>34.503999999999998</v>
      </c>
      <c r="D74" s="384">
        <v>-65.495999999998006</v>
      </c>
      <c r="E74" s="385">
        <v>0.34504000000000001</v>
      </c>
      <c r="F74" s="383">
        <v>99.999996850241999</v>
      </c>
      <c r="G74" s="384">
        <v>91.666663779388003</v>
      </c>
      <c r="H74" s="386">
        <v>0</v>
      </c>
      <c r="I74" s="383">
        <v>73.317999999999998</v>
      </c>
      <c r="J74" s="384">
        <v>-18.348663779388001</v>
      </c>
      <c r="K74" s="387">
        <v>0.73318002309300001</v>
      </c>
    </row>
    <row r="75" spans="1:11" ht="14.4" customHeight="1" thickBot="1" x14ac:dyDescent="0.35">
      <c r="A75" s="402" t="s">
        <v>35</v>
      </c>
      <c r="B75" s="383">
        <v>17488.0865005575</v>
      </c>
      <c r="C75" s="383">
        <v>18236.779879999998</v>
      </c>
      <c r="D75" s="384">
        <v>748.69337944250196</v>
      </c>
      <c r="E75" s="385">
        <v>1.0428116237539999</v>
      </c>
      <c r="F75" s="383">
        <v>17876.2932199692</v>
      </c>
      <c r="G75" s="384">
        <v>16386.602118305102</v>
      </c>
      <c r="H75" s="386">
        <v>2093.7847999999999</v>
      </c>
      <c r="I75" s="383">
        <v>17237.405699999999</v>
      </c>
      <c r="J75" s="384">
        <v>850.80358169487204</v>
      </c>
      <c r="K75" s="387">
        <v>0.96426062651199995</v>
      </c>
    </row>
    <row r="76" spans="1:11" ht="14.4" customHeight="1" thickBot="1" x14ac:dyDescent="0.35">
      <c r="A76" s="408" t="s">
        <v>329</v>
      </c>
      <c r="B76" s="388">
        <v>12963.9999999998</v>
      </c>
      <c r="C76" s="388">
        <v>13517.281999999999</v>
      </c>
      <c r="D76" s="389">
        <v>553.28200000024106</v>
      </c>
      <c r="E76" s="395">
        <v>1.042678340018</v>
      </c>
      <c r="F76" s="388">
        <v>13256.293365488</v>
      </c>
      <c r="G76" s="389">
        <v>12151.602251697401</v>
      </c>
      <c r="H76" s="391">
        <v>1551.671</v>
      </c>
      <c r="I76" s="388">
        <v>12778.689</v>
      </c>
      <c r="J76" s="389">
        <v>627.08674830262999</v>
      </c>
      <c r="K76" s="396">
        <v>0.96397150000200005</v>
      </c>
    </row>
    <row r="77" spans="1:11" ht="14.4" customHeight="1" thickBot="1" x14ac:dyDescent="0.35">
      <c r="A77" s="404" t="s">
        <v>330</v>
      </c>
      <c r="B77" s="388">
        <v>12920.9999999998</v>
      </c>
      <c r="C77" s="388">
        <v>13470.329</v>
      </c>
      <c r="D77" s="389">
        <v>549.32900000023994</v>
      </c>
      <c r="E77" s="395">
        <v>1.042514433867</v>
      </c>
      <c r="F77" s="388">
        <v>13199.999584232</v>
      </c>
      <c r="G77" s="389">
        <v>12099.999618879299</v>
      </c>
      <c r="H77" s="391">
        <v>1548.8140000000001</v>
      </c>
      <c r="I77" s="388">
        <v>12717.521000000001</v>
      </c>
      <c r="J77" s="389">
        <v>617.52138112067996</v>
      </c>
      <c r="K77" s="396">
        <v>0.96344859095199997</v>
      </c>
    </row>
    <row r="78" spans="1:11" ht="14.4" customHeight="1" thickBot="1" x14ac:dyDescent="0.35">
      <c r="A78" s="405" t="s">
        <v>331</v>
      </c>
      <c r="B78" s="383">
        <v>12920.9999999998</v>
      </c>
      <c r="C78" s="383">
        <v>13470.329</v>
      </c>
      <c r="D78" s="384">
        <v>549.32900000023994</v>
      </c>
      <c r="E78" s="385">
        <v>1.042514433867</v>
      </c>
      <c r="F78" s="383">
        <v>13199.999584232</v>
      </c>
      <c r="G78" s="384">
        <v>12099.999618879299</v>
      </c>
      <c r="H78" s="386">
        <v>1548.8140000000001</v>
      </c>
      <c r="I78" s="383">
        <v>12717.521000000001</v>
      </c>
      <c r="J78" s="384">
        <v>617.52138112067996</v>
      </c>
      <c r="K78" s="387">
        <v>0.96344859095199997</v>
      </c>
    </row>
    <row r="79" spans="1:11" ht="14.4" customHeight="1" thickBot="1" x14ac:dyDescent="0.35">
      <c r="A79" s="404" t="s">
        <v>332</v>
      </c>
      <c r="B79" s="388">
        <v>0</v>
      </c>
      <c r="C79" s="388">
        <v>12</v>
      </c>
      <c r="D79" s="389">
        <v>12</v>
      </c>
      <c r="E79" s="390" t="s">
        <v>260</v>
      </c>
      <c r="F79" s="388">
        <v>14.999999527536</v>
      </c>
      <c r="G79" s="389">
        <v>13.749999566908</v>
      </c>
      <c r="H79" s="391">
        <v>0</v>
      </c>
      <c r="I79" s="388">
        <v>21.1</v>
      </c>
      <c r="J79" s="389">
        <v>7.350000433091</v>
      </c>
      <c r="K79" s="396">
        <v>1.406666710973</v>
      </c>
    </row>
    <row r="80" spans="1:11" ht="14.4" customHeight="1" thickBot="1" x14ac:dyDescent="0.35">
      <c r="A80" s="405" t="s">
        <v>333</v>
      </c>
      <c r="B80" s="383">
        <v>0</v>
      </c>
      <c r="C80" s="383">
        <v>12</v>
      </c>
      <c r="D80" s="384">
        <v>12</v>
      </c>
      <c r="E80" s="393" t="s">
        <v>260</v>
      </c>
      <c r="F80" s="383">
        <v>14.999999527536</v>
      </c>
      <c r="G80" s="384">
        <v>13.749999566908</v>
      </c>
      <c r="H80" s="386">
        <v>0</v>
      </c>
      <c r="I80" s="383">
        <v>21.1</v>
      </c>
      <c r="J80" s="384">
        <v>7.350000433091</v>
      </c>
      <c r="K80" s="387">
        <v>1.406666710973</v>
      </c>
    </row>
    <row r="81" spans="1:11" ht="14.4" customHeight="1" thickBot="1" x14ac:dyDescent="0.35">
      <c r="A81" s="404" t="s">
        <v>334</v>
      </c>
      <c r="B81" s="388">
        <v>42.999999999998998</v>
      </c>
      <c r="C81" s="388">
        <v>34.953000000000003</v>
      </c>
      <c r="D81" s="389">
        <v>-8.0469999999990005</v>
      </c>
      <c r="E81" s="395">
        <v>0.81286046511599996</v>
      </c>
      <c r="F81" s="388">
        <v>41.293781728513999</v>
      </c>
      <c r="G81" s="389">
        <v>37.852633251138002</v>
      </c>
      <c r="H81" s="391">
        <v>2.8570000000000002</v>
      </c>
      <c r="I81" s="388">
        <v>40.067999999999998</v>
      </c>
      <c r="J81" s="389">
        <v>2.2153667488619999</v>
      </c>
      <c r="K81" s="396">
        <v>0.97031558561099995</v>
      </c>
    </row>
    <row r="82" spans="1:11" ht="14.4" customHeight="1" thickBot="1" x14ac:dyDescent="0.35">
      <c r="A82" s="405" t="s">
        <v>335</v>
      </c>
      <c r="B82" s="383">
        <v>42.999999999998998</v>
      </c>
      <c r="C82" s="383">
        <v>34.953000000000003</v>
      </c>
      <c r="D82" s="384">
        <v>-8.0469999999990005</v>
      </c>
      <c r="E82" s="385">
        <v>0.81286046511599996</v>
      </c>
      <c r="F82" s="383">
        <v>41.293781728513999</v>
      </c>
      <c r="G82" s="384">
        <v>37.852633251138002</v>
      </c>
      <c r="H82" s="386">
        <v>2.8570000000000002</v>
      </c>
      <c r="I82" s="383">
        <v>40.067999999999998</v>
      </c>
      <c r="J82" s="384">
        <v>2.2153667488619999</v>
      </c>
      <c r="K82" s="387">
        <v>0.97031558561099995</v>
      </c>
    </row>
    <row r="83" spans="1:11" ht="14.4" customHeight="1" thickBot="1" x14ac:dyDescent="0.35">
      <c r="A83" s="403" t="s">
        <v>336</v>
      </c>
      <c r="B83" s="383">
        <v>4394.0865005577498</v>
      </c>
      <c r="C83" s="383">
        <v>4584.3538099999996</v>
      </c>
      <c r="D83" s="384">
        <v>190.26730944225599</v>
      </c>
      <c r="E83" s="385">
        <v>1.0433007655669999</v>
      </c>
      <c r="F83" s="383">
        <v>4487.9998586388801</v>
      </c>
      <c r="G83" s="384">
        <v>4113.9998704189702</v>
      </c>
      <c r="H83" s="386">
        <v>526.59736999999996</v>
      </c>
      <c r="I83" s="383">
        <v>4331.1412200000004</v>
      </c>
      <c r="J83" s="384">
        <v>217.14134958103099</v>
      </c>
      <c r="K83" s="387">
        <v>0.96504932184000003</v>
      </c>
    </row>
    <row r="84" spans="1:11" ht="14.4" customHeight="1" thickBot="1" x14ac:dyDescent="0.35">
      <c r="A84" s="404" t="s">
        <v>337</v>
      </c>
      <c r="B84" s="388">
        <v>1163.08650055781</v>
      </c>
      <c r="C84" s="388">
        <v>1213.7715900000001</v>
      </c>
      <c r="D84" s="389">
        <v>50.685089442189998</v>
      </c>
      <c r="E84" s="395">
        <v>1.0435780910679999</v>
      </c>
      <c r="F84" s="388">
        <v>1187.99996258088</v>
      </c>
      <c r="G84" s="389">
        <v>1088.9999656991399</v>
      </c>
      <c r="H84" s="391">
        <v>139.39388</v>
      </c>
      <c r="I84" s="388">
        <v>1146.48605</v>
      </c>
      <c r="J84" s="389">
        <v>57.486084300861002</v>
      </c>
      <c r="K84" s="396">
        <v>0.96505562804</v>
      </c>
    </row>
    <row r="85" spans="1:11" ht="14.4" customHeight="1" thickBot="1" x14ac:dyDescent="0.35">
      <c r="A85" s="405" t="s">
        <v>338</v>
      </c>
      <c r="B85" s="383">
        <v>1163.08650055781</v>
      </c>
      <c r="C85" s="383">
        <v>1213.7715900000001</v>
      </c>
      <c r="D85" s="384">
        <v>50.685089442189998</v>
      </c>
      <c r="E85" s="385">
        <v>1.0435780910679999</v>
      </c>
      <c r="F85" s="383">
        <v>1187.99996258088</v>
      </c>
      <c r="G85" s="384">
        <v>1088.9999656991399</v>
      </c>
      <c r="H85" s="386">
        <v>139.39388</v>
      </c>
      <c r="I85" s="383">
        <v>1146.48605</v>
      </c>
      <c r="J85" s="384">
        <v>57.486084300861002</v>
      </c>
      <c r="K85" s="387">
        <v>0.96505562804</v>
      </c>
    </row>
    <row r="86" spans="1:11" ht="14.4" customHeight="1" thickBot="1" x14ac:dyDescent="0.35">
      <c r="A86" s="404" t="s">
        <v>339</v>
      </c>
      <c r="B86" s="388">
        <v>3230.99999999994</v>
      </c>
      <c r="C86" s="388">
        <v>3370.5822199999998</v>
      </c>
      <c r="D86" s="389">
        <v>139.582220000066</v>
      </c>
      <c r="E86" s="395">
        <v>1.043200934695</v>
      </c>
      <c r="F86" s="388">
        <v>3299.9998960580001</v>
      </c>
      <c r="G86" s="389">
        <v>3024.9999047198298</v>
      </c>
      <c r="H86" s="391">
        <v>387.20348999999999</v>
      </c>
      <c r="I86" s="388">
        <v>3184.65517</v>
      </c>
      <c r="J86" s="389">
        <v>159.65526528017</v>
      </c>
      <c r="K86" s="396">
        <v>0.96504705160799997</v>
      </c>
    </row>
    <row r="87" spans="1:11" ht="14.4" customHeight="1" thickBot="1" x14ac:dyDescent="0.35">
      <c r="A87" s="405" t="s">
        <v>340</v>
      </c>
      <c r="B87" s="383">
        <v>3230.99999999994</v>
      </c>
      <c r="C87" s="383">
        <v>3370.5822199999998</v>
      </c>
      <c r="D87" s="384">
        <v>139.582220000066</v>
      </c>
      <c r="E87" s="385">
        <v>1.043200934695</v>
      </c>
      <c r="F87" s="383">
        <v>3299.9998960580001</v>
      </c>
      <c r="G87" s="384">
        <v>3024.9999047198298</v>
      </c>
      <c r="H87" s="386">
        <v>387.20348999999999</v>
      </c>
      <c r="I87" s="383">
        <v>3184.65517</v>
      </c>
      <c r="J87" s="384">
        <v>159.65526528017</v>
      </c>
      <c r="K87" s="387">
        <v>0.96504705160799997</v>
      </c>
    </row>
    <row r="88" spans="1:11" ht="14.4" customHeight="1" thickBot="1" x14ac:dyDescent="0.35">
      <c r="A88" s="403" t="s">
        <v>341</v>
      </c>
      <c r="B88" s="383">
        <v>129.99999999999699</v>
      </c>
      <c r="C88" s="383">
        <v>135.14407</v>
      </c>
      <c r="D88" s="384">
        <v>5.1440700000020003</v>
      </c>
      <c r="E88" s="385">
        <v>1.0395697692300001</v>
      </c>
      <c r="F88" s="383">
        <v>131.99999584232</v>
      </c>
      <c r="G88" s="384">
        <v>120.99999618879301</v>
      </c>
      <c r="H88" s="386">
        <v>15.51643</v>
      </c>
      <c r="I88" s="383">
        <v>127.57548</v>
      </c>
      <c r="J88" s="384">
        <v>6.5754838112060003</v>
      </c>
      <c r="K88" s="387">
        <v>0.96648093953199998</v>
      </c>
    </row>
    <row r="89" spans="1:11" ht="14.4" customHeight="1" thickBot="1" x14ac:dyDescent="0.35">
      <c r="A89" s="404" t="s">
        <v>342</v>
      </c>
      <c r="B89" s="388">
        <v>129.99999999999699</v>
      </c>
      <c r="C89" s="388">
        <v>135.14407</v>
      </c>
      <c r="D89" s="389">
        <v>5.1440700000020003</v>
      </c>
      <c r="E89" s="395">
        <v>1.0395697692300001</v>
      </c>
      <c r="F89" s="388">
        <v>131.99999584232</v>
      </c>
      <c r="G89" s="389">
        <v>120.99999618879301</v>
      </c>
      <c r="H89" s="391">
        <v>15.51643</v>
      </c>
      <c r="I89" s="388">
        <v>127.57548</v>
      </c>
      <c r="J89" s="389">
        <v>6.5754838112060003</v>
      </c>
      <c r="K89" s="396">
        <v>0.96648093953199998</v>
      </c>
    </row>
    <row r="90" spans="1:11" ht="14.4" customHeight="1" thickBot="1" x14ac:dyDescent="0.35">
      <c r="A90" s="405" t="s">
        <v>343</v>
      </c>
      <c r="B90" s="383">
        <v>129.99999999999699</v>
      </c>
      <c r="C90" s="383">
        <v>135.14407</v>
      </c>
      <c r="D90" s="384">
        <v>5.1440700000020003</v>
      </c>
      <c r="E90" s="385">
        <v>1.0395697692300001</v>
      </c>
      <c r="F90" s="383">
        <v>131.99999584232</v>
      </c>
      <c r="G90" s="384">
        <v>120.99999618879301</v>
      </c>
      <c r="H90" s="386">
        <v>15.51643</v>
      </c>
      <c r="I90" s="383">
        <v>127.57548</v>
      </c>
      <c r="J90" s="384">
        <v>6.5754838112060003</v>
      </c>
      <c r="K90" s="387">
        <v>0.96648093953199998</v>
      </c>
    </row>
    <row r="91" spans="1:11" ht="14.4" customHeight="1" thickBot="1" x14ac:dyDescent="0.35">
      <c r="A91" s="402" t="s">
        <v>344</v>
      </c>
      <c r="B91" s="383">
        <v>0</v>
      </c>
      <c r="C91" s="383">
        <v>0</v>
      </c>
      <c r="D91" s="384">
        <v>0</v>
      </c>
      <c r="E91" s="385">
        <v>1</v>
      </c>
      <c r="F91" s="383">
        <v>0</v>
      </c>
      <c r="G91" s="384">
        <v>0</v>
      </c>
      <c r="H91" s="386">
        <v>9.9999999999989999</v>
      </c>
      <c r="I91" s="383">
        <v>9.9999999999989999</v>
      </c>
      <c r="J91" s="384">
        <v>9.9999999999989999</v>
      </c>
      <c r="K91" s="394" t="s">
        <v>288</v>
      </c>
    </row>
    <row r="92" spans="1:11" ht="14.4" customHeight="1" thickBot="1" x14ac:dyDescent="0.35">
      <c r="A92" s="403" t="s">
        <v>345</v>
      </c>
      <c r="B92" s="383">
        <v>0</v>
      </c>
      <c r="C92" s="383">
        <v>0</v>
      </c>
      <c r="D92" s="384">
        <v>0</v>
      </c>
      <c r="E92" s="385">
        <v>1</v>
      </c>
      <c r="F92" s="383">
        <v>0</v>
      </c>
      <c r="G92" s="384">
        <v>0</v>
      </c>
      <c r="H92" s="386">
        <v>9.9999999999989999</v>
      </c>
      <c r="I92" s="383">
        <v>9.9999999999989999</v>
      </c>
      <c r="J92" s="384">
        <v>9.9999999999989999</v>
      </c>
      <c r="K92" s="394" t="s">
        <v>288</v>
      </c>
    </row>
    <row r="93" spans="1:11" ht="14.4" customHeight="1" thickBot="1" x14ac:dyDescent="0.35">
      <c r="A93" s="404" t="s">
        <v>346</v>
      </c>
      <c r="B93" s="388">
        <v>0</v>
      </c>
      <c r="C93" s="388">
        <v>0</v>
      </c>
      <c r="D93" s="389">
        <v>0</v>
      </c>
      <c r="E93" s="395">
        <v>1</v>
      </c>
      <c r="F93" s="388">
        <v>0</v>
      </c>
      <c r="G93" s="389">
        <v>0</v>
      </c>
      <c r="H93" s="391">
        <v>9.9999999999989999</v>
      </c>
      <c r="I93" s="388">
        <v>9.9999999999989999</v>
      </c>
      <c r="J93" s="389">
        <v>9.9999999999989999</v>
      </c>
      <c r="K93" s="392" t="s">
        <v>288</v>
      </c>
    </row>
    <row r="94" spans="1:11" ht="14.4" customHeight="1" thickBot="1" x14ac:dyDescent="0.35">
      <c r="A94" s="405" t="s">
        <v>347</v>
      </c>
      <c r="B94" s="383">
        <v>0</v>
      </c>
      <c r="C94" s="383">
        <v>0</v>
      </c>
      <c r="D94" s="384">
        <v>0</v>
      </c>
      <c r="E94" s="385">
        <v>1</v>
      </c>
      <c r="F94" s="383">
        <v>0</v>
      </c>
      <c r="G94" s="384">
        <v>0</v>
      </c>
      <c r="H94" s="386">
        <v>9.9999999999989999</v>
      </c>
      <c r="I94" s="383">
        <v>9.9999999999989999</v>
      </c>
      <c r="J94" s="384">
        <v>9.9999999999989999</v>
      </c>
      <c r="K94" s="394" t="s">
        <v>288</v>
      </c>
    </row>
    <row r="95" spans="1:11" ht="14.4" customHeight="1" thickBot="1" x14ac:dyDescent="0.35">
      <c r="A95" s="402" t="s">
        <v>348</v>
      </c>
      <c r="B95" s="383">
        <v>0</v>
      </c>
      <c r="C95" s="383">
        <v>81.289000000000001</v>
      </c>
      <c r="D95" s="384">
        <v>81.289000000000001</v>
      </c>
      <c r="E95" s="393" t="s">
        <v>260</v>
      </c>
      <c r="F95" s="383">
        <v>0</v>
      </c>
      <c r="G95" s="384">
        <v>0</v>
      </c>
      <c r="H95" s="386">
        <v>3.35</v>
      </c>
      <c r="I95" s="383">
        <v>40.029000000000003</v>
      </c>
      <c r="J95" s="384">
        <v>40.029000000000003</v>
      </c>
      <c r="K95" s="394" t="s">
        <v>260</v>
      </c>
    </row>
    <row r="96" spans="1:11" ht="14.4" customHeight="1" thickBot="1" x14ac:dyDescent="0.35">
      <c r="A96" s="403" t="s">
        <v>349</v>
      </c>
      <c r="B96" s="383">
        <v>0</v>
      </c>
      <c r="C96" s="383">
        <v>81.289000000000001</v>
      </c>
      <c r="D96" s="384">
        <v>81.289000000000001</v>
      </c>
      <c r="E96" s="393" t="s">
        <v>260</v>
      </c>
      <c r="F96" s="383">
        <v>0</v>
      </c>
      <c r="G96" s="384">
        <v>0</v>
      </c>
      <c r="H96" s="386">
        <v>3.35</v>
      </c>
      <c r="I96" s="383">
        <v>40.029000000000003</v>
      </c>
      <c r="J96" s="384">
        <v>40.029000000000003</v>
      </c>
      <c r="K96" s="394" t="s">
        <v>260</v>
      </c>
    </row>
    <row r="97" spans="1:11" ht="14.4" customHeight="1" thickBot="1" x14ac:dyDescent="0.35">
      <c r="A97" s="404" t="s">
        <v>350</v>
      </c>
      <c r="B97" s="388">
        <v>0</v>
      </c>
      <c r="C97" s="388">
        <v>62.527999999999999</v>
      </c>
      <c r="D97" s="389">
        <v>62.527999999999999</v>
      </c>
      <c r="E97" s="390" t="s">
        <v>260</v>
      </c>
      <c r="F97" s="388">
        <v>0</v>
      </c>
      <c r="G97" s="389">
        <v>0</v>
      </c>
      <c r="H97" s="391">
        <v>2.85</v>
      </c>
      <c r="I97" s="388">
        <v>37.779000000000003</v>
      </c>
      <c r="J97" s="389">
        <v>37.779000000000003</v>
      </c>
      <c r="K97" s="392" t="s">
        <v>260</v>
      </c>
    </row>
    <row r="98" spans="1:11" ht="14.4" customHeight="1" thickBot="1" x14ac:dyDescent="0.35">
      <c r="A98" s="405" t="s">
        <v>351</v>
      </c>
      <c r="B98" s="383">
        <v>0</v>
      </c>
      <c r="C98" s="383">
        <v>30.5</v>
      </c>
      <c r="D98" s="384">
        <v>30.5</v>
      </c>
      <c r="E98" s="393" t="s">
        <v>260</v>
      </c>
      <c r="F98" s="383">
        <v>0</v>
      </c>
      <c r="G98" s="384">
        <v>0</v>
      </c>
      <c r="H98" s="386">
        <v>2.85</v>
      </c>
      <c r="I98" s="383">
        <v>10.1</v>
      </c>
      <c r="J98" s="384">
        <v>10.1</v>
      </c>
      <c r="K98" s="394" t="s">
        <v>260</v>
      </c>
    </row>
    <row r="99" spans="1:11" ht="14.4" customHeight="1" thickBot="1" x14ac:dyDescent="0.35">
      <c r="A99" s="405" t="s">
        <v>352</v>
      </c>
      <c r="B99" s="383">
        <v>0</v>
      </c>
      <c r="C99" s="383">
        <v>32.027999999999999</v>
      </c>
      <c r="D99" s="384">
        <v>32.027999999999999</v>
      </c>
      <c r="E99" s="393" t="s">
        <v>260</v>
      </c>
      <c r="F99" s="383">
        <v>0</v>
      </c>
      <c r="G99" s="384">
        <v>0</v>
      </c>
      <c r="H99" s="386">
        <v>0</v>
      </c>
      <c r="I99" s="383">
        <v>27.579000000000001</v>
      </c>
      <c r="J99" s="384">
        <v>27.579000000000001</v>
      </c>
      <c r="K99" s="394" t="s">
        <v>260</v>
      </c>
    </row>
    <row r="100" spans="1:11" ht="14.4" customHeight="1" thickBot="1" x14ac:dyDescent="0.35">
      <c r="A100" s="405" t="s">
        <v>353</v>
      </c>
      <c r="B100" s="383">
        <v>0</v>
      </c>
      <c r="C100" s="383">
        <v>0</v>
      </c>
      <c r="D100" s="384">
        <v>0</v>
      </c>
      <c r="E100" s="393" t="s">
        <v>260</v>
      </c>
      <c r="F100" s="383">
        <v>0</v>
      </c>
      <c r="G100" s="384">
        <v>0</v>
      </c>
      <c r="H100" s="386">
        <v>0</v>
      </c>
      <c r="I100" s="383">
        <v>0.1</v>
      </c>
      <c r="J100" s="384">
        <v>0.1</v>
      </c>
      <c r="K100" s="394" t="s">
        <v>288</v>
      </c>
    </row>
    <row r="101" spans="1:11" ht="14.4" customHeight="1" thickBot="1" x14ac:dyDescent="0.35">
      <c r="A101" s="404" t="s">
        <v>354</v>
      </c>
      <c r="B101" s="388">
        <v>0</v>
      </c>
      <c r="C101" s="388">
        <v>3.2</v>
      </c>
      <c r="D101" s="389">
        <v>3.2</v>
      </c>
      <c r="E101" s="390" t="s">
        <v>288</v>
      </c>
      <c r="F101" s="388">
        <v>0</v>
      </c>
      <c r="G101" s="389">
        <v>0</v>
      </c>
      <c r="H101" s="391">
        <v>0</v>
      </c>
      <c r="I101" s="388">
        <v>0</v>
      </c>
      <c r="J101" s="389">
        <v>0</v>
      </c>
      <c r="K101" s="392" t="s">
        <v>260</v>
      </c>
    </row>
    <row r="102" spans="1:11" ht="14.4" customHeight="1" thickBot="1" x14ac:dyDescent="0.35">
      <c r="A102" s="405" t="s">
        <v>355</v>
      </c>
      <c r="B102" s="383">
        <v>0</v>
      </c>
      <c r="C102" s="383">
        <v>3.2</v>
      </c>
      <c r="D102" s="384">
        <v>3.2</v>
      </c>
      <c r="E102" s="393" t="s">
        <v>288</v>
      </c>
      <c r="F102" s="383">
        <v>0</v>
      </c>
      <c r="G102" s="384">
        <v>0</v>
      </c>
      <c r="H102" s="386">
        <v>0</v>
      </c>
      <c r="I102" s="383">
        <v>0</v>
      </c>
      <c r="J102" s="384">
        <v>0</v>
      </c>
      <c r="K102" s="394" t="s">
        <v>260</v>
      </c>
    </row>
    <row r="103" spans="1:11" ht="14.4" customHeight="1" thickBot="1" x14ac:dyDescent="0.35">
      <c r="A103" s="407" t="s">
        <v>356</v>
      </c>
      <c r="B103" s="383">
        <v>0</v>
      </c>
      <c r="C103" s="383">
        <v>11.411</v>
      </c>
      <c r="D103" s="384">
        <v>11.411</v>
      </c>
      <c r="E103" s="393" t="s">
        <v>288</v>
      </c>
      <c r="F103" s="383">
        <v>0</v>
      </c>
      <c r="G103" s="384">
        <v>0</v>
      </c>
      <c r="H103" s="386">
        <v>0</v>
      </c>
      <c r="I103" s="383">
        <v>0</v>
      </c>
      <c r="J103" s="384">
        <v>0</v>
      </c>
      <c r="K103" s="394" t="s">
        <v>260</v>
      </c>
    </row>
    <row r="104" spans="1:11" ht="14.4" customHeight="1" thickBot="1" x14ac:dyDescent="0.35">
      <c r="A104" s="405" t="s">
        <v>357</v>
      </c>
      <c r="B104" s="383">
        <v>0</v>
      </c>
      <c r="C104" s="383">
        <v>11.411</v>
      </c>
      <c r="D104" s="384">
        <v>11.411</v>
      </c>
      <c r="E104" s="393" t="s">
        <v>288</v>
      </c>
      <c r="F104" s="383">
        <v>0</v>
      </c>
      <c r="G104" s="384">
        <v>0</v>
      </c>
      <c r="H104" s="386">
        <v>0</v>
      </c>
      <c r="I104" s="383">
        <v>0</v>
      </c>
      <c r="J104" s="384">
        <v>0</v>
      </c>
      <c r="K104" s="394" t="s">
        <v>260</v>
      </c>
    </row>
    <row r="105" spans="1:11" ht="14.4" customHeight="1" thickBot="1" x14ac:dyDescent="0.35">
      <c r="A105" s="407" t="s">
        <v>358</v>
      </c>
      <c r="B105" s="383">
        <v>0</v>
      </c>
      <c r="C105" s="383">
        <v>3.5</v>
      </c>
      <c r="D105" s="384">
        <v>3.5</v>
      </c>
      <c r="E105" s="393" t="s">
        <v>260</v>
      </c>
      <c r="F105" s="383">
        <v>0</v>
      </c>
      <c r="G105" s="384">
        <v>0</v>
      </c>
      <c r="H105" s="386">
        <v>0.5</v>
      </c>
      <c r="I105" s="383">
        <v>1</v>
      </c>
      <c r="J105" s="384">
        <v>1</v>
      </c>
      <c r="K105" s="394" t="s">
        <v>288</v>
      </c>
    </row>
    <row r="106" spans="1:11" ht="14.4" customHeight="1" thickBot="1" x14ac:dyDescent="0.35">
      <c r="A106" s="405" t="s">
        <v>359</v>
      </c>
      <c r="B106" s="383">
        <v>0</v>
      </c>
      <c r="C106" s="383">
        <v>3.5</v>
      </c>
      <c r="D106" s="384">
        <v>3.5</v>
      </c>
      <c r="E106" s="393" t="s">
        <v>260</v>
      </c>
      <c r="F106" s="383">
        <v>0</v>
      </c>
      <c r="G106" s="384">
        <v>0</v>
      </c>
      <c r="H106" s="386">
        <v>0.5</v>
      </c>
      <c r="I106" s="383">
        <v>1</v>
      </c>
      <c r="J106" s="384">
        <v>1</v>
      </c>
      <c r="K106" s="394" t="s">
        <v>288</v>
      </c>
    </row>
    <row r="107" spans="1:11" ht="14.4" customHeight="1" thickBot="1" x14ac:dyDescent="0.35">
      <c r="A107" s="407" t="s">
        <v>360</v>
      </c>
      <c r="B107" s="383">
        <v>0</v>
      </c>
      <c r="C107" s="383">
        <v>0.65</v>
      </c>
      <c r="D107" s="384">
        <v>0.65</v>
      </c>
      <c r="E107" s="393" t="s">
        <v>288</v>
      </c>
      <c r="F107" s="383">
        <v>0</v>
      </c>
      <c r="G107" s="384">
        <v>0</v>
      </c>
      <c r="H107" s="386">
        <v>0</v>
      </c>
      <c r="I107" s="383">
        <v>1.25</v>
      </c>
      <c r="J107" s="384">
        <v>1.25</v>
      </c>
      <c r="K107" s="394" t="s">
        <v>260</v>
      </c>
    </row>
    <row r="108" spans="1:11" ht="14.4" customHeight="1" thickBot="1" x14ac:dyDescent="0.35">
      <c r="A108" s="405" t="s">
        <v>361</v>
      </c>
      <c r="B108" s="383">
        <v>0</v>
      </c>
      <c r="C108" s="383">
        <v>0.65</v>
      </c>
      <c r="D108" s="384">
        <v>0.65</v>
      </c>
      <c r="E108" s="393" t="s">
        <v>288</v>
      </c>
      <c r="F108" s="383">
        <v>0</v>
      </c>
      <c r="G108" s="384">
        <v>0</v>
      </c>
      <c r="H108" s="386">
        <v>0</v>
      </c>
      <c r="I108" s="383">
        <v>1.25</v>
      </c>
      <c r="J108" s="384">
        <v>1.25</v>
      </c>
      <c r="K108" s="394" t="s">
        <v>260</v>
      </c>
    </row>
    <row r="109" spans="1:11" ht="14.4" customHeight="1" thickBot="1" x14ac:dyDescent="0.35">
      <c r="A109" s="402" t="s">
        <v>362</v>
      </c>
      <c r="B109" s="383">
        <v>247.00010876394299</v>
      </c>
      <c r="C109" s="383">
        <v>605.77547000000004</v>
      </c>
      <c r="D109" s="384">
        <v>358.77536123605699</v>
      </c>
      <c r="E109" s="385">
        <v>2.4525311872589999</v>
      </c>
      <c r="F109" s="383">
        <v>1613.00006110808</v>
      </c>
      <c r="G109" s="384">
        <v>1478.5833893490801</v>
      </c>
      <c r="H109" s="386">
        <v>133.16499999999999</v>
      </c>
      <c r="I109" s="383">
        <v>1507.4725000000001</v>
      </c>
      <c r="J109" s="384">
        <v>28.889110650924</v>
      </c>
      <c r="K109" s="387">
        <v>0.93457683998100005</v>
      </c>
    </row>
    <row r="110" spans="1:11" ht="14.4" customHeight="1" thickBot="1" x14ac:dyDescent="0.35">
      <c r="A110" s="403" t="s">
        <v>363</v>
      </c>
      <c r="B110" s="383">
        <v>247.00010876394299</v>
      </c>
      <c r="C110" s="383">
        <v>546.80200000000002</v>
      </c>
      <c r="D110" s="384">
        <v>299.80189123605697</v>
      </c>
      <c r="E110" s="385">
        <v>2.21377230454</v>
      </c>
      <c r="F110" s="383">
        <v>1513.00006110808</v>
      </c>
      <c r="G110" s="384">
        <v>1386.91672268241</v>
      </c>
      <c r="H110" s="386">
        <v>133.16499999999999</v>
      </c>
      <c r="I110" s="383">
        <v>1403.1420000000001</v>
      </c>
      <c r="J110" s="384">
        <v>16.225277317591001</v>
      </c>
      <c r="K110" s="387">
        <v>0.92739057721600004</v>
      </c>
    </row>
    <row r="111" spans="1:11" ht="14.4" customHeight="1" thickBot="1" x14ac:dyDescent="0.35">
      <c r="A111" s="404" t="s">
        <v>364</v>
      </c>
      <c r="B111" s="388">
        <v>247.00010876394299</v>
      </c>
      <c r="C111" s="388">
        <v>546.80200000000002</v>
      </c>
      <c r="D111" s="389">
        <v>299.80189123605697</v>
      </c>
      <c r="E111" s="395">
        <v>2.21377230454</v>
      </c>
      <c r="F111" s="388">
        <v>1513.00006110808</v>
      </c>
      <c r="G111" s="389">
        <v>1386.91672268241</v>
      </c>
      <c r="H111" s="391">
        <v>133.16499999999999</v>
      </c>
      <c r="I111" s="388">
        <v>1403.1420000000001</v>
      </c>
      <c r="J111" s="389">
        <v>16.225277317591001</v>
      </c>
      <c r="K111" s="396">
        <v>0.92739057721600004</v>
      </c>
    </row>
    <row r="112" spans="1:11" ht="14.4" customHeight="1" thickBot="1" x14ac:dyDescent="0.35">
      <c r="A112" s="405" t="s">
        <v>365</v>
      </c>
      <c r="B112" s="383">
        <v>92.999999999997996</v>
      </c>
      <c r="C112" s="383">
        <v>98.046000000000006</v>
      </c>
      <c r="D112" s="384">
        <v>5.0460000000010004</v>
      </c>
      <c r="E112" s="385">
        <v>1.054258064516</v>
      </c>
      <c r="F112" s="383">
        <v>157.99999502338</v>
      </c>
      <c r="G112" s="384">
        <v>144.83332877143201</v>
      </c>
      <c r="H112" s="386">
        <v>13.147</v>
      </c>
      <c r="I112" s="383">
        <v>144.62100000000001</v>
      </c>
      <c r="J112" s="384">
        <v>-0.21232877143100001</v>
      </c>
      <c r="K112" s="387">
        <v>0.91532281364000001</v>
      </c>
    </row>
    <row r="113" spans="1:11" ht="14.4" customHeight="1" thickBot="1" x14ac:dyDescent="0.35">
      <c r="A113" s="405" t="s">
        <v>366</v>
      </c>
      <c r="B113" s="383">
        <v>0</v>
      </c>
      <c r="C113" s="383">
        <v>8.7850000000000001</v>
      </c>
      <c r="D113" s="384">
        <v>8.7850000000000001</v>
      </c>
      <c r="E113" s="393" t="s">
        <v>288</v>
      </c>
      <c r="F113" s="383">
        <v>26.999999149564001</v>
      </c>
      <c r="G113" s="384">
        <v>24.749999220433999</v>
      </c>
      <c r="H113" s="386">
        <v>0.70399999999999996</v>
      </c>
      <c r="I113" s="383">
        <v>9.2910000000000004</v>
      </c>
      <c r="J113" s="384">
        <v>-15.458999220434</v>
      </c>
      <c r="K113" s="387">
        <v>0.34411112194900001</v>
      </c>
    </row>
    <row r="114" spans="1:11" ht="14.4" customHeight="1" thickBot="1" x14ac:dyDescent="0.35">
      <c r="A114" s="405" t="s">
        <v>367</v>
      </c>
      <c r="B114" s="383">
        <v>140.99999999999699</v>
      </c>
      <c r="C114" s="383">
        <v>423.87700000000001</v>
      </c>
      <c r="D114" s="384">
        <v>282.87700000000302</v>
      </c>
      <c r="E114" s="385">
        <v>3.0062198581559998</v>
      </c>
      <c r="F114" s="383">
        <v>1304.99995889564</v>
      </c>
      <c r="G114" s="384">
        <v>1196.2499623210001</v>
      </c>
      <c r="H114" s="386">
        <v>117.991</v>
      </c>
      <c r="I114" s="383">
        <v>1234.1099999999999</v>
      </c>
      <c r="J114" s="384">
        <v>37.860037678997998</v>
      </c>
      <c r="K114" s="387">
        <v>0.94567819070600001</v>
      </c>
    </row>
    <row r="115" spans="1:11" ht="14.4" customHeight="1" thickBot="1" x14ac:dyDescent="0.35">
      <c r="A115" s="405" t="s">
        <v>368</v>
      </c>
      <c r="B115" s="383">
        <v>13.000108763947001</v>
      </c>
      <c r="C115" s="383">
        <v>12.948</v>
      </c>
      <c r="D115" s="384">
        <v>-5.2108763947000002E-2</v>
      </c>
      <c r="E115" s="385">
        <v>0.99599166707800002</v>
      </c>
      <c r="F115" s="383">
        <v>13.000108354475</v>
      </c>
      <c r="G115" s="384">
        <v>11.916765991602</v>
      </c>
      <c r="H115" s="386">
        <v>1.0760000000000001</v>
      </c>
      <c r="I115" s="383">
        <v>11.858000000000001</v>
      </c>
      <c r="J115" s="384">
        <v>-5.8765991602000002E-2</v>
      </c>
      <c r="K115" s="387">
        <v>0.91214624345100004</v>
      </c>
    </row>
    <row r="116" spans="1:11" ht="14.4" customHeight="1" thickBot="1" x14ac:dyDescent="0.35">
      <c r="A116" s="405" t="s">
        <v>369</v>
      </c>
      <c r="B116" s="383">
        <v>0</v>
      </c>
      <c r="C116" s="383">
        <v>3.1459999999999999</v>
      </c>
      <c r="D116" s="384">
        <v>3.1459999999999999</v>
      </c>
      <c r="E116" s="393" t="s">
        <v>288</v>
      </c>
      <c r="F116" s="383">
        <v>9.9999996850239992</v>
      </c>
      <c r="G116" s="384">
        <v>9.1666663779380002</v>
      </c>
      <c r="H116" s="386">
        <v>0.247</v>
      </c>
      <c r="I116" s="383">
        <v>3.262</v>
      </c>
      <c r="J116" s="384">
        <v>-5.9046663779379998</v>
      </c>
      <c r="K116" s="387">
        <v>0.32620001027399997</v>
      </c>
    </row>
    <row r="117" spans="1:11" ht="14.4" customHeight="1" thickBot="1" x14ac:dyDescent="0.35">
      <c r="A117" s="403" t="s">
        <v>370</v>
      </c>
      <c r="B117" s="383">
        <v>0</v>
      </c>
      <c r="C117" s="383">
        <v>58.973469999999999</v>
      </c>
      <c r="D117" s="384">
        <v>58.973469999999999</v>
      </c>
      <c r="E117" s="393" t="s">
        <v>260</v>
      </c>
      <c r="F117" s="383">
        <v>100</v>
      </c>
      <c r="G117" s="384">
        <v>91.666666666666003</v>
      </c>
      <c r="H117" s="386">
        <v>0</v>
      </c>
      <c r="I117" s="383">
        <v>104.3305</v>
      </c>
      <c r="J117" s="384">
        <v>12.663833333333001</v>
      </c>
      <c r="K117" s="387">
        <v>1.0433049999999999</v>
      </c>
    </row>
    <row r="118" spans="1:11" ht="14.4" customHeight="1" thickBot="1" x14ac:dyDescent="0.35">
      <c r="A118" s="404" t="s">
        <v>371</v>
      </c>
      <c r="B118" s="388">
        <v>0</v>
      </c>
      <c r="C118" s="388">
        <v>58.973469999999999</v>
      </c>
      <c r="D118" s="389">
        <v>58.973469999999999</v>
      </c>
      <c r="E118" s="390" t="s">
        <v>260</v>
      </c>
      <c r="F118" s="388">
        <v>100</v>
      </c>
      <c r="G118" s="389">
        <v>91.666666666666003</v>
      </c>
      <c r="H118" s="391">
        <v>0</v>
      </c>
      <c r="I118" s="388">
        <v>104.3305</v>
      </c>
      <c r="J118" s="389">
        <v>12.663833333333001</v>
      </c>
      <c r="K118" s="396">
        <v>1.0433049999999999</v>
      </c>
    </row>
    <row r="119" spans="1:11" ht="14.4" customHeight="1" thickBot="1" x14ac:dyDescent="0.35">
      <c r="A119" s="405" t="s">
        <v>372</v>
      </c>
      <c r="B119" s="383">
        <v>0</v>
      </c>
      <c r="C119" s="383">
        <v>58.973469999999999</v>
      </c>
      <c r="D119" s="384">
        <v>58.973469999999999</v>
      </c>
      <c r="E119" s="393" t="s">
        <v>260</v>
      </c>
      <c r="F119" s="383">
        <v>100</v>
      </c>
      <c r="G119" s="384">
        <v>91.666666666666003</v>
      </c>
      <c r="H119" s="386">
        <v>0</v>
      </c>
      <c r="I119" s="383">
        <v>104.3305</v>
      </c>
      <c r="J119" s="384">
        <v>12.663833333333001</v>
      </c>
      <c r="K119" s="387">
        <v>1.0433049999999999</v>
      </c>
    </row>
    <row r="120" spans="1:11" ht="14.4" customHeight="1" thickBot="1" x14ac:dyDescent="0.35">
      <c r="A120" s="401" t="s">
        <v>373</v>
      </c>
      <c r="B120" s="383">
        <v>57444.225513111996</v>
      </c>
      <c r="C120" s="383">
        <v>63782.006479999996</v>
      </c>
      <c r="D120" s="384">
        <v>6337.7809668879599</v>
      </c>
      <c r="E120" s="385">
        <v>1.1103292961169999</v>
      </c>
      <c r="F120" s="383">
        <v>64020.709772621703</v>
      </c>
      <c r="G120" s="384">
        <v>58685.650624903297</v>
      </c>
      <c r="H120" s="386">
        <v>6463.0115400000004</v>
      </c>
      <c r="I120" s="383">
        <v>64800.447220000002</v>
      </c>
      <c r="J120" s="384">
        <v>6114.79659509673</v>
      </c>
      <c r="K120" s="387">
        <v>1.0121794564619999</v>
      </c>
    </row>
    <row r="121" spans="1:11" ht="14.4" customHeight="1" thickBot="1" x14ac:dyDescent="0.35">
      <c r="A121" s="402" t="s">
        <v>374</v>
      </c>
      <c r="B121" s="383">
        <v>57424.371796892701</v>
      </c>
      <c r="C121" s="383">
        <v>63581.386480000001</v>
      </c>
      <c r="D121" s="384">
        <v>6157.0146831072998</v>
      </c>
      <c r="E121" s="385">
        <v>1.107219539203</v>
      </c>
      <c r="F121" s="383">
        <v>63979.709772621703</v>
      </c>
      <c r="G121" s="384">
        <v>58648.067291569903</v>
      </c>
      <c r="H121" s="386">
        <v>6456.9371799999999</v>
      </c>
      <c r="I121" s="383">
        <v>64764.641009999999</v>
      </c>
      <c r="J121" s="384">
        <v>6116.5737184300597</v>
      </c>
      <c r="K121" s="387">
        <v>1.012268440106</v>
      </c>
    </row>
    <row r="122" spans="1:11" ht="14.4" customHeight="1" thickBot="1" x14ac:dyDescent="0.35">
      <c r="A122" s="403" t="s">
        <v>375</v>
      </c>
      <c r="B122" s="383">
        <v>57424.371796892701</v>
      </c>
      <c r="C122" s="383">
        <v>63581.386480000001</v>
      </c>
      <c r="D122" s="384">
        <v>6157.0146831072998</v>
      </c>
      <c r="E122" s="385">
        <v>1.107219539203</v>
      </c>
      <c r="F122" s="383">
        <v>63979.709772621703</v>
      </c>
      <c r="G122" s="384">
        <v>58648.067291569903</v>
      </c>
      <c r="H122" s="386">
        <v>6456.9371799999999</v>
      </c>
      <c r="I122" s="383">
        <v>64764.641009999999</v>
      </c>
      <c r="J122" s="384">
        <v>6116.5737184300597</v>
      </c>
      <c r="K122" s="387">
        <v>1.012268440106</v>
      </c>
    </row>
    <row r="123" spans="1:11" ht="14.4" customHeight="1" thickBot="1" x14ac:dyDescent="0.35">
      <c r="A123" s="404" t="s">
        <v>376</v>
      </c>
      <c r="B123" s="388">
        <v>619.37185699856195</v>
      </c>
      <c r="C123" s="388">
        <v>559.74577999999997</v>
      </c>
      <c r="D123" s="389">
        <v>-59.626076998561999</v>
      </c>
      <c r="E123" s="395">
        <v>0.90373137506099999</v>
      </c>
      <c r="F123" s="388">
        <v>534.509772605433</v>
      </c>
      <c r="G123" s="389">
        <v>489.96729155498002</v>
      </c>
      <c r="H123" s="391">
        <v>42.181519999999999</v>
      </c>
      <c r="I123" s="388">
        <v>490.46402</v>
      </c>
      <c r="J123" s="389">
        <v>0.49672844501899999</v>
      </c>
      <c r="K123" s="396">
        <v>0.91759598259399999</v>
      </c>
    </row>
    <row r="124" spans="1:11" ht="14.4" customHeight="1" thickBot="1" x14ac:dyDescent="0.35">
      <c r="A124" s="405" t="s">
        <v>377</v>
      </c>
      <c r="B124" s="383">
        <v>462.89310735801001</v>
      </c>
      <c r="C124" s="383">
        <v>421.35023000000001</v>
      </c>
      <c r="D124" s="384">
        <v>-41.542877358010003</v>
      </c>
      <c r="E124" s="385">
        <v>0.91025384327900005</v>
      </c>
      <c r="F124" s="383">
        <v>400</v>
      </c>
      <c r="G124" s="384">
        <v>366.66666666666703</v>
      </c>
      <c r="H124" s="386">
        <v>14.26</v>
      </c>
      <c r="I124" s="383">
        <v>322.5822</v>
      </c>
      <c r="J124" s="384">
        <v>-44.084466666666003</v>
      </c>
      <c r="K124" s="387">
        <v>0.80645549999999999</v>
      </c>
    </row>
    <row r="125" spans="1:11" ht="14.4" customHeight="1" thickBot="1" x14ac:dyDescent="0.35">
      <c r="A125" s="405" t="s">
        <v>378</v>
      </c>
      <c r="B125" s="383">
        <v>9.7088277238499998</v>
      </c>
      <c r="C125" s="383">
        <v>12.97404</v>
      </c>
      <c r="D125" s="384">
        <v>3.2652122761490001</v>
      </c>
      <c r="E125" s="385">
        <v>1.3363137516720001</v>
      </c>
      <c r="F125" s="383">
        <v>11</v>
      </c>
      <c r="G125" s="384">
        <v>10.083333333333</v>
      </c>
      <c r="H125" s="386">
        <v>0.83879999999999999</v>
      </c>
      <c r="I125" s="383">
        <v>64.937039999999996</v>
      </c>
      <c r="J125" s="384">
        <v>54.853706666666</v>
      </c>
      <c r="K125" s="387">
        <v>5.9033672727270003</v>
      </c>
    </row>
    <row r="126" spans="1:11" ht="14.4" customHeight="1" thickBot="1" x14ac:dyDescent="0.35">
      <c r="A126" s="405" t="s">
        <v>379</v>
      </c>
      <c r="B126" s="383">
        <v>140.69041642911</v>
      </c>
      <c r="C126" s="383">
        <v>121.16324</v>
      </c>
      <c r="D126" s="384">
        <v>-19.52717642911</v>
      </c>
      <c r="E126" s="385">
        <v>0.86120464403499997</v>
      </c>
      <c r="F126" s="383">
        <v>121</v>
      </c>
      <c r="G126" s="384">
        <v>110.916666666667</v>
      </c>
      <c r="H126" s="386">
        <v>26.099920000000001</v>
      </c>
      <c r="I126" s="383">
        <v>97.154979999999995</v>
      </c>
      <c r="J126" s="384">
        <v>-13.761686666666</v>
      </c>
      <c r="K126" s="387">
        <v>0.80293371900800004</v>
      </c>
    </row>
    <row r="127" spans="1:11" ht="14.4" customHeight="1" thickBot="1" x14ac:dyDescent="0.35">
      <c r="A127" s="405" t="s">
        <v>380</v>
      </c>
      <c r="B127" s="383">
        <v>6.0795054875909997</v>
      </c>
      <c r="C127" s="383">
        <v>4.2582700000000004</v>
      </c>
      <c r="D127" s="384">
        <v>-1.821235487591</v>
      </c>
      <c r="E127" s="385">
        <v>0.70043032425700003</v>
      </c>
      <c r="F127" s="383">
        <v>2.5097726054330001</v>
      </c>
      <c r="G127" s="384">
        <v>2.300624888313</v>
      </c>
      <c r="H127" s="386">
        <v>0.98280000000000001</v>
      </c>
      <c r="I127" s="383">
        <v>5.7897999999999996</v>
      </c>
      <c r="J127" s="384">
        <v>3.4891751116859999</v>
      </c>
      <c r="K127" s="387">
        <v>2.3069022219240001</v>
      </c>
    </row>
    <row r="128" spans="1:11" ht="14.4" customHeight="1" thickBot="1" x14ac:dyDescent="0.35">
      <c r="A128" s="404" t="s">
        <v>381</v>
      </c>
      <c r="B128" s="388">
        <v>0</v>
      </c>
      <c r="C128" s="388">
        <v>142.85145</v>
      </c>
      <c r="D128" s="389">
        <v>142.85145</v>
      </c>
      <c r="E128" s="390" t="s">
        <v>260</v>
      </c>
      <c r="F128" s="388">
        <v>156.00000000004101</v>
      </c>
      <c r="G128" s="389">
        <v>143.00000000003701</v>
      </c>
      <c r="H128" s="391">
        <v>5.39194</v>
      </c>
      <c r="I128" s="388">
        <v>101.51756</v>
      </c>
      <c r="J128" s="389">
        <v>-41.482440000037002</v>
      </c>
      <c r="K128" s="396">
        <v>0.65075358974300002</v>
      </c>
    </row>
    <row r="129" spans="1:11" ht="14.4" customHeight="1" thickBot="1" x14ac:dyDescent="0.35">
      <c r="A129" s="405" t="s">
        <v>382</v>
      </c>
      <c r="B129" s="383">
        <v>0</v>
      </c>
      <c r="C129" s="383">
        <v>120.34215</v>
      </c>
      <c r="D129" s="384">
        <v>120.34215</v>
      </c>
      <c r="E129" s="393" t="s">
        <v>260</v>
      </c>
      <c r="F129" s="383">
        <v>124.000000000032</v>
      </c>
      <c r="G129" s="384">
        <v>113.666666666696</v>
      </c>
      <c r="H129" s="386">
        <v>4.5966399999999998</v>
      </c>
      <c r="I129" s="383">
        <v>97.402460000000005</v>
      </c>
      <c r="J129" s="384">
        <v>-16.264206666696001</v>
      </c>
      <c r="K129" s="387">
        <v>0.78550370967700001</v>
      </c>
    </row>
    <row r="130" spans="1:11" ht="14.4" customHeight="1" thickBot="1" x14ac:dyDescent="0.35">
      <c r="A130" s="405" t="s">
        <v>383</v>
      </c>
      <c r="B130" s="383">
        <v>0</v>
      </c>
      <c r="C130" s="383">
        <v>22.5093</v>
      </c>
      <c r="D130" s="384">
        <v>22.5093</v>
      </c>
      <c r="E130" s="393" t="s">
        <v>260</v>
      </c>
      <c r="F130" s="383">
        <v>32.000000000008001</v>
      </c>
      <c r="G130" s="384">
        <v>29.333333333340999</v>
      </c>
      <c r="H130" s="386">
        <v>0.79530000000000001</v>
      </c>
      <c r="I130" s="383">
        <v>4.1151</v>
      </c>
      <c r="J130" s="384">
        <v>-25.218233333341001</v>
      </c>
      <c r="K130" s="387">
        <v>0.12859687499899999</v>
      </c>
    </row>
    <row r="131" spans="1:11" ht="14.4" customHeight="1" thickBot="1" x14ac:dyDescent="0.35">
      <c r="A131" s="404" t="s">
        <v>384</v>
      </c>
      <c r="B131" s="388">
        <v>8.9999398941220008</v>
      </c>
      <c r="C131" s="388">
        <v>37.436439999999997</v>
      </c>
      <c r="D131" s="389">
        <v>28.436500105876998</v>
      </c>
      <c r="E131" s="395">
        <v>4.1596322242600001</v>
      </c>
      <c r="F131" s="388">
        <v>68.000000000016996</v>
      </c>
      <c r="G131" s="389">
        <v>62.333333333349003</v>
      </c>
      <c r="H131" s="391">
        <v>18.019100000000002</v>
      </c>
      <c r="I131" s="388">
        <v>40.492449999999998</v>
      </c>
      <c r="J131" s="389">
        <v>-21.840883333349002</v>
      </c>
      <c r="K131" s="396">
        <v>0.59547720588200004</v>
      </c>
    </row>
    <row r="132" spans="1:11" ht="14.4" customHeight="1" thickBot="1" x14ac:dyDescent="0.35">
      <c r="A132" s="405" t="s">
        <v>385</v>
      </c>
      <c r="B132" s="383">
        <v>8.9999398941220008</v>
      </c>
      <c r="C132" s="383">
        <v>7.1137300000000003</v>
      </c>
      <c r="D132" s="384">
        <v>-1.886209894122</v>
      </c>
      <c r="E132" s="385">
        <v>0.79041972320700005</v>
      </c>
      <c r="F132" s="383">
        <v>9.0000000000020002</v>
      </c>
      <c r="G132" s="384">
        <v>8.2500000000020002</v>
      </c>
      <c r="H132" s="386">
        <v>12.245100000000001</v>
      </c>
      <c r="I132" s="383">
        <v>17.79345</v>
      </c>
      <c r="J132" s="384">
        <v>9.5434499999969997</v>
      </c>
      <c r="K132" s="387">
        <v>1.9770499999990001</v>
      </c>
    </row>
    <row r="133" spans="1:11" ht="14.4" customHeight="1" thickBot="1" x14ac:dyDescent="0.35">
      <c r="A133" s="405" t="s">
        <v>386</v>
      </c>
      <c r="B133" s="383">
        <v>0</v>
      </c>
      <c r="C133" s="383">
        <v>30.322710000000001</v>
      </c>
      <c r="D133" s="384">
        <v>30.322710000000001</v>
      </c>
      <c r="E133" s="393" t="s">
        <v>260</v>
      </c>
      <c r="F133" s="383">
        <v>59.000000000015</v>
      </c>
      <c r="G133" s="384">
        <v>54.083333333346999</v>
      </c>
      <c r="H133" s="386">
        <v>5.774</v>
      </c>
      <c r="I133" s="383">
        <v>22.699000000000002</v>
      </c>
      <c r="J133" s="384">
        <v>-31.384333333347001</v>
      </c>
      <c r="K133" s="387">
        <v>0.38472881355900002</v>
      </c>
    </row>
    <row r="134" spans="1:11" ht="14.4" customHeight="1" thickBot="1" x14ac:dyDescent="0.35">
      <c r="A134" s="404" t="s">
        <v>387</v>
      </c>
      <c r="B134" s="388">
        <v>959</v>
      </c>
      <c r="C134" s="388">
        <v>850.46220000000005</v>
      </c>
      <c r="D134" s="389">
        <v>-108.5378</v>
      </c>
      <c r="E134" s="395">
        <v>0.88682189780999998</v>
      </c>
      <c r="F134" s="388">
        <v>963.2</v>
      </c>
      <c r="G134" s="389">
        <v>882.93333333333305</v>
      </c>
      <c r="H134" s="391">
        <v>77.934600000000003</v>
      </c>
      <c r="I134" s="388">
        <v>789.71310000000005</v>
      </c>
      <c r="J134" s="389">
        <v>-93.220233333332999</v>
      </c>
      <c r="K134" s="396">
        <v>0.81988486295600005</v>
      </c>
    </row>
    <row r="135" spans="1:11" ht="14.4" customHeight="1" thickBot="1" x14ac:dyDescent="0.35">
      <c r="A135" s="405" t="s">
        <v>388</v>
      </c>
      <c r="B135" s="383">
        <v>959</v>
      </c>
      <c r="C135" s="383">
        <v>850.46220000000005</v>
      </c>
      <c r="D135" s="384">
        <v>-108.5378</v>
      </c>
      <c r="E135" s="385">
        <v>0.88682189780999998</v>
      </c>
      <c r="F135" s="383">
        <v>963.2</v>
      </c>
      <c r="G135" s="384">
        <v>882.93333333333305</v>
      </c>
      <c r="H135" s="386">
        <v>77.934600000000003</v>
      </c>
      <c r="I135" s="383">
        <v>789.71310000000005</v>
      </c>
      <c r="J135" s="384">
        <v>-93.220233333332999</v>
      </c>
      <c r="K135" s="387">
        <v>0.81988486295600005</v>
      </c>
    </row>
    <row r="136" spans="1:11" ht="14.4" customHeight="1" thickBot="1" x14ac:dyDescent="0.35">
      <c r="A136" s="404" t="s">
        <v>389</v>
      </c>
      <c r="B136" s="388">
        <v>55837</v>
      </c>
      <c r="C136" s="388">
        <v>58371.964010000003</v>
      </c>
      <c r="D136" s="389">
        <v>2534.9640099999801</v>
      </c>
      <c r="E136" s="395">
        <v>1.0453993590270001</v>
      </c>
      <c r="F136" s="388">
        <v>62258.000000016298</v>
      </c>
      <c r="G136" s="389">
        <v>57069.833333348201</v>
      </c>
      <c r="H136" s="391">
        <v>6255.7509499999996</v>
      </c>
      <c r="I136" s="388">
        <v>60185.340340000002</v>
      </c>
      <c r="J136" s="389">
        <v>3115.5070066517701</v>
      </c>
      <c r="K136" s="396">
        <v>0.96670854091000002</v>
      </c>
    </row>
    <row r="137" spans="1:11" ht="14.4" customHeight="1" thickBot="1" x14ac:dyDescent="0.35">
      <c r="A137" s="405" t="s">
        <v>390</v>
      </c>
      <c r="B137" s="383">
        <v>21832</v>
      </c>
      <c r="C137" s="383">
        <v>21703.45347</v>
      </c>
      <c r="D137" s="384">
        <v>-128.546530000014</v>
      </c>
      <c r="E137" s="385">
        <v>0.99411201309999997</v>
      </c>
      <c r="F137" s="383">
        <v>24709.000000006501</v>
      </c>
      <c r="G137" s="384">
        <v>22649.916666672601</v>
      </c>
      <c r="H137" s="386">
        <v>2258.91318</v>
      </c>
      <c r="I137" s="383">
        <v>21817.952300000001</v>
      </c>
      <c r="J137" s="384">
        <v>-831.96436667257501</v>
      </c>
      <c r="K137" s="387">
        <v>0.88299616738800002</v>
      </c>
    </row>
    <row r="138" spans="1:11" ht="14.4" customHeight="1" thickBot="1" x14ac:dyDescent="0.35">
      <c r="A138" s="405" t="s">
        <v>391</v>
      </c>
      <c r="B138" s="383">
        <v>34005</v>
      </c>
      <c r="C138" s="383">
        <v>36668.510540000003</v>
      </c>
      <c r="D138" s="384">
        <v>2663.5105400000002</v>
      </c>
      <c r="E138" s="385">
        <v>1.0783270266130001</v>
      </c>
      <c r="F138" s="383">
        <v>37549.000000009801</v>
      </c>
      <c r="G138" s="384">
        <v>34419.916666675701</v>
      </c>
      <c r="H138" s="386">
        <v>3996.8377700000001</v>
      </c>
      <c r="I138" s="383">
        <v>38367.388039999998</v>
      </c>
      <c r="J138" s="384">
        <v>3947.4713733243502</v>
      </c>
      <c r="K138" s="387">
        <v>1.021795202002</v>
      </c>
    </row>
    <row r="139" spans="1:11" ht="14.4" customHeight="1" thickBot="1" x14ac:dyDescent="0.35">
      <c r="A139" s="404" t="s">
        <v>392</v>
      </c>
      <c r="B139" s="388">
        <v>0</v>
      </c>
      <c r="C139" s="388">
        <v>3618.9265999999998</v>
      </c>
      <c r="D139" s="389">
        <v>3618.9265999999998</v>
      </c>
      <c r="E139" s="390" t="s">
        <v>260</v>
      </c>
      <c r="F139" s="388">
        <v>0</v>
      </c>
      <c r="G139" s="389">
        <v>0</v>
      </c>
      <c r="H139" s="391">
        <v>57.65907</v>
      </c>
      <c r="I139" s="388">
        <v>3157.1135399999998</v>
      </c>
      <c r="J139" s="389">
        <v>3157.1135399999998</v>
      </c>
      <c r="K139" s="392" t="s">
        <v>260</v>
      </c>
    </row>
    <row r="140" spans="1:11" ht="14.4" customHeight="1" thickBot="1" x14ac:dyDescent="0.35">
      <c r="A140" s="405" t="s">
        <v>393</v>
      </c>
      <c r="B140" s="383">
        <v>0</v>
      </c>
      <c r="C140" s="383">
        <v>150.35167000000001</v>
      </c>
      <c r="D140" s="384">
        <v>150.35167000000001</v>
      </c>
      <c r="E140" s="393" t="s">
        <v>260</v>
      </c>
      <c r="F140" s="383">
        <v>0</v>
      </c>
      <c r="G140" s="384">
        <v>0</v>
      </c>
      <c r="H140" s="386">
        <v>57.65907</v>
      </c>
      <c r="I140" s="383">
        <v>604.36782000000005</v>
      </c>
      <c r="J140" s="384">
        <v>604.36782000000005</v>
      </c>
      <c r="K140" s="394" t="s">
        <v>260</v>
      </c>
    </row>
    <row r="141" spans="1:11" ht="14.4" customHeight="1" thickBot="1" x14ac:dyDescent="0.35">
      <c r="A141" s="405" t="s">
        <v>394</v>
      </c>
      <c r="B141" s="383">
        <v>0</v>
      </c>
      <c r="C141" s="383">
        <v>3468.5749300000002</v>
      </c>
      <c r="D141" s="384">
        <v>3468.5749300000002</v>
      </c>
      <c r="E141" s="393" t="s">
        <v>260</v>
      </c>
      <c r="F141" s="383">
        <v>0</v>
      </c>
      <c r="G141" s="384">
        <v>0</v>
      </c>
      <c r="H141" s="386">
        <v>0</v>
      </c>
      <c r="I141" s="383">
        <v>2552.7457199999999</v>
      </c>
      <c r="J141" s="384">
        <v>2552.7457199999999</v>
      </c>
      <c r="K141" s="394" t="s">
        <v>260</v>
      </c>
    </row>
    <row r="142" spans="1:11" ht="14.4" customHeight="1" thickBot="1" x14ac:dyDescent="0.35">
      <c r="A142" s="402" t="s">
        <v>395</v>
      </c>
      <c r="B142" s="383">
        <v>19.853716219340001</v>
      </c>
      <c r="C142" s="383">
        <v>90.458609999999993</v>
      </c>
      <c r="D142" s="384">
        <v>70.604893780658998</v>
      </c>
      <c r="E142" s="385">
        <v>4.5562558163229996</v>
      </c>
      <c r="F142" s="383">
        <v>41</v>
      </c>
      <c r="G142" s="384">
        <v>37.583333333333002</v>
      </c>
      <c r="H142" s="386">
        <v>6.0743600000000004</v>
      </c>
      <c r="I142" s="383">
        <v>35.80621</v>
      </c>
      <c r="J142" s="384">
        <v>-1.7771233333330001</v>
      </c>
      <c r="K142" s="387">
        <v>0.87332219512099996</v>
      </c>
    </row>
    <row r="143" spans="1:11" ht="14.4" customHeight="1" thickBot="1" x14ac:dyDescent="0.35">
      <c r="A143" s="403" t="s">
        <v>396</v>
      </c>
      <c r="B143" s="383">
        <v>0</v>
      </c>
      <c r="C143" s="383">
        <v>27.91358</v>
      </c>
      <c r="D143" s="384">
        <v>27.91358</v>
      </c>
      <c r="E143" s="393" t="s">
        <v>260</v>
      </c>
      <c r="F143" s="383">
        <v>0</v>
      </c>
      <c r="G143" s="384">
        <v>0</v>
      </c>
      <c r="H143" s="386">
        <v>0</v>
      </c>
      <c r="I143" s="383">
        <v>2.0877699999999999</v>
      </c>
      <c r="J143" s="384">
        <v>2.0877699999999999</v>
      </c>
      <c r="K143" s="394" t="s">
        <v>260</v>
      </c>
    </row>
    <row r="144" spans="1:11" ht="14.4" customHeight="1" thickBot="1" x14ac:dyDescent="0.35">
      <c r="A144" s="404" t="s">
        <v>397</v>
      </c>
      <c r="B144" s="388">
        <v>0</v>
      </c>
      <c r="C144" s="388">
        <v>27.91358</v>
      </c>
      <c r="D144" s="389">
        <v>27.91358</v>
      </c>
      <c r="E144" s="390" t="s">
        <v>260</v>
      </c>
      <c r="F144" s="388">
        <v>0</v>
      </c>
      <c r="G144" s="389">
        <v>0</v>
      </c>
      <c r="H144" s="391">
        <v>0</v>
      </c>
      <c r="I144" s="388">
        <v>2.0877699999999999</v>
      </c>
      <c r="J144" s="389">
        <v>2.0877699999999999</v>
      </c>
      <c r="K144" s="392" t="s">
        <v>260</v>
      </c>
    </row>
    <row r="145" spans="1:11" ht="14.4" customHeight="1" thickBot="1" x14ac:dyDescent="0.35">
      <c r="A145" s="405" t="s">
        <v>398</v>
      </c>
      <c r="B145" s="383">
        <v>0</v>
      </c>
      <c r="C145" s="383">
        <v>27.91358</v>
      </c>
      <c r="D145" s="384">
        <v>27.91358</v>
      </c>
      <c r="E145" s="393" t="s">
        <v>260</v>
      </c>
      <c r="F145" s="383">
        <v>0</v>
      </c>
      <c r="G145" s="384">
        <v>0</v>
      </c>
      <c r="H145" s="386">
        <v>0</v>
      </c>
      <c r="I145" s="383">
        <v>2.0877699999999999</v>
      </c>
      <c r="J145" s="384">
        <v>2.0877699999999999</v>
      </c>
      <c r="K145" s="394" t="s">
        <v>260</v>
      </c>
    </row>
    <row r="146" spans="1:11" ht="14.4" customHeight="1" thickBot="1" x14ac:dyDescent="0.35">
      <c r="A146" s="408" t="s">
        <v>399</v>
      </c>
      <c r="B146" s="388">
        <v>19.853716219340001</v>
      </c>
      <c r="C146" s="388">
        <v>62.545029999999997</v>
      </c>
      <c r="D146" s="389">
        <v>42.691313780659002</v>
      </c>
      <c r="E146" s="395">
        <v>3.1502933410049998</v>
      </c>
      <c r="F146" s="388">
        <v>41</v>
      </c>
      <c r="G146" s="389">
        <v>37.583333333333002</v>
      </c>
      <c r="H146" s="391">
        <v>6.0743600000000004</v>
      </c>
      <c r="I146" s="388">
        <v>33.718440000000001</v>
      </c>
      <c r="J146" s="389">
        <v>-3.8648933333329998</v>
      </c>
      <c r="K146" s="396">
        <v>0.82240097560900005</v>
      </c>
    </row>
    <row r="147" spans="1:11" ht="14.4" customHeight="1" thickBot="1" x14ac:dyDescent="0.35">
      <c r="A147" s="404" t="s">
        <v>400</v>
      </c>
      <c r="B147" s="388">
        <v>0</v>
      </c>
      <c r="C147" s="388">
        <v>14.61106</v>
      </c>
      <c r="D147" s="389">
        <v>14.61106</v>
      </c>
      <c r="E147" s="390" t="s">
        <v>260</v>
      </c>
      <c r="F147" s="388">
        <v>0</v>
      </c>
      <c r="G147" s="389">
        <v>0</v>
      </c>
      <c r="H147" s="391">
        <v>-1E-4</v>
      </c>
      <c r="I147" s="388">
        <v>4.9991399999999997</v>
      </c>
      <c r="J147" s="389">
        <v>4.9991399999999997</v>
      </c>
      <c r="K147" s="392" t="s">
        <v>260</v>
      </c>
    </row>
    <row r="148" spans="1:11" ht="14.4" customHeight="1" thickBot="1" x14ac:dyDescent="0.35">
      <c r="A148" s="405" t="s">
        <v>401</v>
      </c>
      <c r="B148" s="383">
        <v>0</v>
      </c>
      <c r="C148" s="383">
        <v>6.0000000000000002E-5</v>
      </c>
      <c r="D148" s="384">
        <v>6.0000000000000002E-5</v>
      </c>
      <c r="E148" s="393" t="s">
        <v>260</v>
      </c>
      <c r="F148" s="383">
        <v>0</v>
      </c>
      <c r="G148" s="384">
        <v>0</v>
      </c>
      <c r="H148" s="386">
        <v>-1E-4</v>
      </c>
      <c r="I148" s="383">
        <v>-8.5999999999999998E-4</v>
      </c>
      <c r="J148" s="384">
        <v>-8.5999999999999998E-4</v>
      </c>
      <c r="K148" s="394" t="s">
        <v>260</v>
      </c>
    </row>
    <row r="149" spans="1:11" ht="14.4" customHeight="1" thickBot="1" x14ac:dyDescent="0.35">
      <c r="A149" s="405" t="s">
        <v>402</v>
      </c>
      <c r="B149" s="383">
        <v>0</v>
      </c>
      <c r="C149" s="383">
        <v>0</v>
      </c>
      <c r="D149" s="384">
        <v>0</v>
      </c>
      <c r="E149" s="385">
        <v>1</v>
      </c>
      <c r="F149" s="383">
        <v>0</v>
      </c>
      <c r="G149" s="384">
        <v>0</v>
      </c>
      <c r="H149" s="386">
        <v>0</v>
      </c>
      <c r="I149" s="383">
        <v>5</v>
      </c>
      <c r="J149" s="384">
        <v>5</v>
      </c>
      <c r="K149" s="394" t="s">
        <v>288</v>
      </c>
    </row>
    <row r="150" spans="1:11" ht="14.4" customHeight="1" thickBot="1" x14ac:dyDescent="0.35">
      <c r="A150" s="405" t="s">
        <v>403</v>
      </c>
      <c r="B150" s="383">
        <v>0</v>
      </c>
      <c r="C150" s="383">
        <v>14.611000000000001</v>
      </c>
      <c r="D150" s="384">
        <v>14.611000000000001</v>
      </c>
      <c r="E150" s="393" t="s">
        <v>288</v>
      </c>
      <c r="F150" s="383">
        <v>0</v>
      </c>
      <c r="G150" s="384">
        <v>0</v>
      </c>
      <c r="H150" s="386">
        <v>0</v>
      </c>
      <c r="I150" s="383">
        <v>0</v>
      </c>
      <c r="J150" s="384">
        <v>0</v>
      </c>
      <c r="K150" s="394" t="s">
        <v>260</v>
      </c>
    </row>
    <row r="151" spans="1:11" ht="14.4" customHeight="1" thickBot="1" x14ac:dyDescent="0.35">
      <c r="A151" s="404" t="s">
        <v>404</v>
      </c>
      <c r="B151" s="388">
        <v>19.853716219340001</v>
      </c>
      <c r="C151" s="388">
        <v>47.933970000000002</v>
      </c>
      <c r="D151" s="389">
        <v>28.080253780659</v>
      </c>
      <c r="E151" s="395">
        <v>2.4143575676419999</v>
      </c>
      <c r="F151" s="388">
        <v>41</v>
      </c>
      <c r="G151" s="389">
        <v>37.583333333333002</v>
      </c>
      <c r="H151" s="391">
        <v>6.0744600000000002</v>
      </c>
      <c r="I151" s="388">
        <v>28.7193</v>
      </c>
      <c r="J151" s="389">
        <v>-8.8640333333329995</v>
      </c>
      <c r="K151" s="396">
        <v>0.70047073170700003</v>
      </c>
    </row>
    <row r="152" spans="1:11" ht="14.4" customHeight="1" thickBot="1" x14ac:dyDescent="0.35">
      <c r="A152" s="405" t="s">
        <v>405</v>
      </c>
      <c r="B152" s="383">
        <v>19.853716219340001</v>
      </c>
      <c r="C152" s="383">
        <v>47.933970000000002</v>
      </c>
      <c r="D152" s="384">
        <v>28.080253780659</v>
      </c>
      <c r="E152" s="385">
        <v>2.4143575676419999</v>
      </c>
      <c r="F152" s="383">
        <v>41</v>
      </c>
      <c r="G152" s="384">
        <v>37.583333333333002</v>
      </c>
      <c r="H152" s="386">
        <v>6.0744600000000002</v>
      </c>
      <c r="I152" s="383">
        <v>28.7193</v>
      </c>
      <c r="J152" s="384">
        <v>-8.8640333333329995</v>
      </c>
      <c r="K152" s="387">
        <v>0.70047073170700003</v>
      </c>
    </row>
    <row r="153" spans="1:11" ht="14.4" customHeight="1" thickBot="1" x14ac:dyDescent="0.35">
      <c r="A153" s="402" t="s">
        <v>406</v>
      </c>
      <c r="B153" s="383">
        <v>0</v>
      </c>
      <c r="C153" s="383">
        <v>110.16139</v>
      </c>
      <c r="D153" s="384">
        <v>110.16139</v>
      </c>
      <c r="E153" s="393" t="s">
        <v>288</v>
      </c>
      <c r="F153" s="383">
        <v>0</v>
      </c>
      <c r="G153" s="384">
        <v>0</v>
      </c>
      <c r="H153" s="386">
        <v>0</v>
      </c>
      <c r="I153" s="383">
        <v>0</v>
      </c>
      <c r="J153" s="384">
        <v>0</v>
      </c>
      <c r="K153" s="387">
        <v>11</v>
      </c>
    </row>
    <row r="154" spans="1:11" ht="14.4" customHeight="1" thickBot="1" x14ac:dyDescent="0.35">
      <c r="A154" s="408" t="s">
        <v>407</v>
      </c>
      <c r="B154" s="388">
        <v>0</v>
      </c>
      <c r="C154" s="388">
        <v>110.16139</v>
      </c>
      <c r="D154" s="389">
        <v>110.16139</v>
      </c>
      <c r="E154" s="390" t="s">
        <v>288</v>
      </c>
      <c r="F154" s="388">
        <v>0</v>
      </c>
      <c r="G154" s="389">
        <v>0</v>
      </c>
      <c r="H154" s="391">
        <v>0</v>
      </c>
      <c r="I154" s="388">
        <v>0</v>
      </c>
      <c r="J154" s="389">
        <v>0</v>
      </c>
      <c r="K154" s="396">
        <v>11</v>
      </c>
    </row>
    <row r="155" spans="1:11" ht="14.4" customHeight="1" thickBot="1" x14ac:dyDescent="0.35">
      <c r="A155" s="404" t="s">
        <v>408</v>
      </c>
      <c r="B155" s="388">
        <v>0</v>
      </c>
      <c r="C155" s="388">
        <v>110.16139</v>
      </c>
      <c r="D155" s="389">
        <v>110.16139</v>
      </c>
      <c r="E155" s="390" t="s">
        <v>288</v>
      </c>
      <c r="F155" s="388">
        <v>0</v>
      </c>
      <c r="G155" s="389">
        <v>0</v>
      </c>
      <c r="H155" s="391">
        <v>0</v>
      </c>
      <c r="I155" s="388">
        <v>0</v>
      </c>
      <c r="J155" s="389">
        <v>0</v>
      </c>
      <c r="K155" s="396">
        <v>11</v>
      </c>
    </row>
    <row r="156" spans="1:11" ht="14.4" customHeight="1" thickBot="1" x14ac:dyDescent="0.35">
      <c r="A156" s="405" t="s">
        <v>409</v>
      </c>
      <c r="B156" s="383">
        <v>0</v>
      </c>
      <c r="C156" s="383">
        <v>110.16139</v>
      </c>
      <c r="D156" s="384">
        <v>110.16139</v>
      </c>
      <c r="E156" s="393" t="s">
        <v>288</v>
      </c>
      <c r="F156" s="383">
        <v>0</v>
      </c>
      <c r="G156" s="384">
        <v>0</v>
      </c>
      <c r="H156" s="386">
        <v>0</v>
      </c>
      <c r="I156" s="383">
        <v>0</v>
      </c>
      <c r="J156" s="384">
        <v>0</v>
      </c>
      <c r="K156" s="387">
        <v>11</v>
      </c>
    </row>
    <row r="157" spans="1:11" ht="14.4" customHeight="1" thickBot="1" x14ac:dyDescent="0.35">
      <c r="A157" s="401" t="s">
        <v>410</v>
      </c>
      <c r="B157" s="383">
        <v>2513.0076552310802</v>
      </c>
      <c r="C157" s="383">
        <v>2559.6574300000002</v>
      </c>
      <c r="D157" s="384">
        <v>46.649774768924999</v>
      </c>
      <c r="E157" s="385">
        <v>1.0185633237809999</v>
      </c>
      <c r="F157" s="383">
        <v>3099.9675596324</v>
      </c>
      <c r="G157" s="384">
        <v>2841.6369296630301</v>
      </c>
      <c r="H157" s="386">
        <v>256.11304999999999</v>
      </c>
      <c r="I157" s="383">
        <v>2644.8167600000002</v>
      </c>
      <c r="J157" s="384">
        <v>-196.820169663027</v>
      </c>
      <c r="K157" s="387">
        <v>0.85317562494499999</v>
      </c>
    </row>
    <row r="158" spans="1:11" ht="14.4" customHeight="1" thickBot="1" x14ac:dyDescent="0.35">
      <c r="A158" s="406" t="s">
        <v>411</v>
      </c>
      <c r="B158" s="388">
        <v>2513.0076552310802</v>
      </c>
      <c r="C158" s="388">
        <v>2559.6574300000002</v>
      </c>
      <c r="D158" s="389">
        <v>46.649774768924999</v>
      </c>
      <c r="E158" s="395">
        <v>1.0185633237809999</v>
      </c>
      <c r="F158" s="388">
        <v>3099.9675596324</v>
      </c>
      <c r="G158" s="389">
        <v>2841.6369296630301</v>
      </c>
      <c r="H158" s="391">
        <v>256.11304999999999</v>
      </c>
      <c r="I158" s="388">
        <v>2644.8167600000002</v>
      </c>
      <c r="J158" s="389">
        <v>-196.820169663027</v>
      </c>
      <c r="K158" s="396">
        <v>0.85317562494499999</v>
      </c>
    </row>
    <row r="159" spans="1:11" ht="14.4" customHeight="1" thickBot="1" x14ac:dyDescent="0.35">
      <c r="A159" s="408" t="s">
        <v>41</v>
      </c>
      <c r="B159" s="388">
        <v>2513.0076552310802</v>
      </c>
      <c r="C159" s="388">
        <v>2559.6574300000002</v>
      </c>
      <c r="D159" s="389">
        <v>46.649774768924999</v>
      </c>
      <c r="E159" s="395">
        <v>1.0185633237809999</v>
      </c>
      <c r="F159" s="388">
        <v>3099.9675596324</v>
      </c>
      <c r="G159" s="389">
        <v>2841.6369296630301</v>
      </c>
      <c r="H159" s="391">
        <v>256.11304999999999</v>
      </c>
      <c r="I159" s="388">
        <v>2644.8167600000002</v>
      </c>
      <c r="J159" s="389">
        <v>-196.820169663027</v>
      </c>
      <c r="K159" s="396">
        <v>0.85317562494499999</v>
      </c>
    </row>
    <row r="160" spans="1:11" ht="14.4" customHeight="1" thickBot="1" x14ac:dyDescent="0.35">
      <c r="A160" s="404" t="s">
        <v>412</v>
      </c>
      <c r="B160" s="388">
        <v>54.007655231073997</v>
      </c>
      <c r="C160" s="388">
        <v>55.167619999999999</v>
      </c>
      <c r="D160" s="389">
        <v>1.1599647689249999</v>
      </c>
      <c r="E160" s="395">
        <v>1.021477784287</v>
      </c>
      <c r="F160" s="388">
        <v>62.959004879368003</v>
      </c>
      <c r="G160" s="389">
        <v>57.712421139420996</v>
      </c>
      <c r="H160" s="391">
        <v>2.1595399999999998</v>
      </c>
      <c r="I160" s="388">
        <v>48.752679999999998</v>
      </c>
      <c r="J160" s="389">
        <v>-8.9597411394200002</v>
      </c>
      <c r="K160" s="396">
        <v>0.77435594945300001</v>
      </c>
    </row>
    <row r="161" spans="1:11" ht="14.4" customHeight="1" thickBot="1" x14ac:dyDescent="0.35">
      <c r="A161" s="405" t="s">
        <v>413</v>
      </c>
      <c r="B161" s="383">
        <v>54.007655231073997</v>
      </c>
      <c r="C161" s="383">
        <v>55.167619999999999</v>
      </c>
      <c r="D161" s="384">
        <v>1.1599647689249999</v>
      </c>
      <c r="E161" s="385">
        <v>1.021477784287</v>
      </c>
      <c r="F161" s="383">
        <v>0</v>
      </c>
      <c r="G161" s="384">
        <v>0</v>
      </c>
      <c r="H161" s="386">
        <v>0</v>
      </c>
      <c r="I161" s="383">
        <v>6.3948846218409004E-14</v>
      </c>
      <c r="J161" s="384">
        <v>6.3948846218409004E-14</v>
      </c>
      <c r="K161" s="394" t="s">
        <v>260</v>
      </c>
    </row>
    <row r="162" spans="1:11" ht="14.4" customHeight="1" thickBot="1" x14ac:dyDescent="0.35">
      <c r="A162" s="405" t="s">
        <v>414</v>
      </c>
      <c r="B162" s="383">
        <v>0</v>
      </c>
      <c r="C162" s="383">
        <v>0</v>
      </c>
      <c r="D162" s="384">
        <v>0</v>
      </c>
      <c r="E162" s="385">
        <v>1</v>
      </c>
      <c r="F162" s="383">
        <v>19.413484021822999</v>
      </c>
      <c r="G162" s="384">
        <v>17.795693686671001</v>
      </c>
      <c r="H162" s="386">
        <v>1.8919999999999999</v>
      </c>
      <c r="I162" s="383">
        <v>17.248000000000001</v>
      </c>
      <c r="J162" s="384">
        <v>-0.54769368667100005</v>
      </c>
      <c r="K162" s="387">
        <v>0.88845464217600001</v>
      </c>
    </row>
    <row r="163" spans="1:11" ht="14.4" customHeight="1" thickBot="1" x14ac:dyDescent="0.35">
      <c r="A163" s="405" t="s">
        <v>415</v>
      </c>
      <c r="B163" s="383">
        <v>0</v>
      </c>
      <c r="C163" s="383">
        <v>0</v>
      </c>
      <c r="D163" s="384">
        <v>0</v>
      </c>
      <c r="E163" s="385">
        <v>1</v>
      </c>
      <c r="F163" s="383">
        <v>2.4363767074039999</v>
      </c>
      <c r="G163" s="384">
        <v>2.2333453151209999</v>
      </c>
      <c r="H163" s="386">
        <v>0</v>
      </c>
      <c r="I163" s="383">
        <v>8.9499999999999996E-2</v>
      </c>
      <c r="J163" s="384">
        <v>-2.1438453151210002</v>
      </c>
      <c r="K163" s="387">
        <v>3.6734877543999997E-2</v>
      </c>
    </row>
    <row r="164" spans="1:11" ht="14.4" customHeight="1" thickBot="1" x14ac:dyDescent="0.35">
      <c r="A164" s="405" t="s">
        <v>416</v>
      </c>
      <c r="B164" s="383">
        <v>0</v>
      </c>
      <c r="C164" s="383">
        <v>0</v>
      </c>
      <c r="D164" s="384">
        <v>0</v>
      </c>
      <c r="E164" s="385">
        <v>1</v>
      </c>
      <c r="F164" s="383">
        <v>41.109144150139002</v>
      </c>
      <c r="G164" s="384">
        <v>37.683382137628001</v>
      </c>
      <c r="H164" s="386">
        <v>0.26754</v>
      </c>
      <c r="I164" s="383">
        <v>31.415179999999999</v>
      </c>
      <c r="J164" s="384">
        <v>-6.2682021376280002</v>
      </c>
      <c r="K164" s="387">
        <v>0.76418958967499995</v>
      </c>
    </row>
    <row r="165" spans="1:11" ht="14.4" customHeight="1" thickBot="1" x14ac:dyDescent="0.35">
      <c r="A165" s="404" t="s">
        <v>417</v>
      </c>
      <c r="B165" s="388">
        <v>63</v>
      </c>
      <c r="C165" s="388">
        <v>40.253259999999997</v>
      </c>
      <c r="D165" s="389">
        <v>-22.746739999999999</v>
      </c>
      <c r="E165" s="395">
        <v>0.63894063491999997</v>
      </c>
      <c r="F165" s="388">
        <v>39.658340838737999</v>
      </c>
      <c r="G165" s="389">
        <v>36.353479102176998</v>
      </c>
      <c r="H165" s="391">
        <v>2.1783999999999999</v>
      </c>
      <c r="I165" s="388">
        <v>35.410960000000003</v>
      </c>
      <c r="J165" s="389">
        <v>-0.94251910217699997</v>
      </c>
      <c r="K165" s="396">
        <v>0.892900692542</v>
      </c>
    </row>
    <row r="166" spans="1:11" ht="14.4" customHeight="1" thickBot="1" x14ac:dyDescent="0.35">
      <c r="A166" s="405" t="s">
        <v>418</v>
      </c>
      <c r="B166" s="383">
        <v>63</v>
      </c>
      <c r="C166" s="383">
        <v>40.253259999999997</v>
      </c>
      <c r="D166" s="384">
        <v>-22.746739999999999</v>
      </c>
      <c r="E166" s="385">
        <v>0.63894063491999997</v>
      </c>
      <c r="F166" s="383">
        <v>39.658340838737999</v>
      </c>
      <c r="G166" s="384">
        <v>36.353479102176998</v>
      </c>
      <c r="H166" s="386">
        <v>2.1783999999999999</v>
      </c>
      <c r="I166" s="383">
        <v>35.410960000000003</v>
      </c>
      <c r="J166" s="384">
        <v>-0.94251910217699997</v>
      </c>
      <c r="K166" s="387">
        <v>0.892900692542</v>
      </c>
    </row>
    <row r="167" spans="1:11" ht="14.4" customHeight="1" thickBot="1" x14ac:dyDescent="0.35">
      <c r="A167" s="404" t="s">
        <v>419</v>
      </c>
      <c r="B167" s="388">
        <v>441</v>
      </c>
      <c r="C167" s="388">
        <v>386.58582000000001</v>
      </c>
      <c r="D167" s="389">
        <v>-54.414179999999</v>
      </c>
      <c r="E167" s="395">
        <v>0.87661183673400001</v>
      </c>
      <c r="F167" s="388">
        <v>1001</v>
      </c>
      <c r="G167" s="389">
        <v>917.58333333333303</v>
      </c>
      <c r="H167" s="391">
        <v>79.215959999999995</v>
      </c>
      <c r="I167" s="388">
        <v>784.41203000000098</v>
      </c>
      <c r="J167" s="389">
        <v>-133.17130333333299</v>
      </c>
      <c r="K167" s="396">
        <v>0.78362840159799996</v>
      </c>
    </row>
    <row r="168" spans="1:11" ht="14.4" customHeight="1" thickBot="1" x14ac:dyDescent="0.35">
      <c r="A168" s="405" t="s">
        <v>420</v>
      </c>
      <c r="B168" s="383">
        <v>441</v>
      </c>
      <c r="C168" s="383">
        <v>386.58582000000001</v>
      </c>
      <c r="D168" s="384">
        <v>-54.414179999999</v>
      </c>
      <c r="E168" s="385">
        <v>0.87661183673400001</v>
      </c>
      <c r="F168" s="383">
        <v>1001</v>
      </c>
      <c r="G168" s="384">
        <v>917.58333333333303</v>
      </c>
      <c r="H168" s="386">
        <v>79.215959999999995</v>
      </c>
      <c r="I168" s="383">
        <v>784.41203000000098</v>
      </c>
      <c r="J168" s="384">
        <v>-133.17130333333299</v>
      </c>
      <c r="K168" s="387">
        <v>0.78362840159799996</v>
      </c>
    </row>
    <row r="169" spans="1:11" ht="14.4" customHeight="1" thickBot="1" x14ac:dyDescent="0.35">
      <c r="A169" s="404" t="s">
        <v>421</v>
      </c>
      <c r="B169" s="388">
        <v>0</v>
      </c>
      <c r="C169" s="388">
        <v>18.45974</v>
      </c>
      <c r="D169" s="389">
        <v>18.45974</v>
      </c>
      <c r="E169" s="390" t="s">
        <v>288</v>
      </c>
      <c r="F169" s="388">
        <v>0</v>
      </c>
      <c r="G169" s="389">
        <v>0</v>
      </c>
      <c r="H169" s="391">
        <v>0</v>
      </c>
      <c r="I169" s="388">
        <v>13.23</v>
      </c>
      <c r="J169" s="389">
        <v>13.23</v>
      </c>
      <c r="K169" s="392" t="s">
        <v>260</v>
      </c>
    </row>
    <row r="170" spans="1:11" ht="14.4" customHeight="1" thickBot="1" x14ac:dyDescent="0.35">
      <c r="A170" s="405" t="s">
        <v>422</v>
      </c>
      <c r="B170" s="383">
        <v>0</v>
      </c>
      <c r="C170" s="383">
        <v>18.45974</v>
      </c>
      <c r="D170" s="384">
        <v>18.45974</v>
      </c>
      <c r="E170" s="393" t="s">
        <v>288</v>
      </c>
      <c r="F170" s="383">
        <v>0</v>
      </c>
      <c r="G170" s="384">
        <v>0</v>
      </c>
      <c r="H170" s="386">
        <v>0</v>
      </c>
      <c r="I170" s="383">
        <v>13.23</v>
      </c>
      <c r="J170" s="384">
        <v>13.23</v>
      </c>
      <c r="K170" s="394" t="s">
        <v>260</v>
      </c>
    </row>
    <row r="171" spans="1:11" ht="14.4" customHeight="1" thickBot="1" x14ac:dyDescent="0.35">
      <c r="A171" s="404" t="s">
        <v>423</v>
      </c>
      <c r="B171" s="388">
        <v>1955</v>
      </c>
      <c r="C171" s="388">
        <v>2059.1909900000001</v>
      </c>
      <c r="D171" s="389">
        <v>104.190989999999</v>
      </c>
      <c r="E171" s="395">
        <v>1.0532946240400001</v>
      </c>
      <c r="F171" s="388">
        <v>1996.35021391429</v>
      </c>
      <c r="G171" s="389">
        <v>1829.9876960880999</v>
      </c>
      <c r="H171" s="391">
        <v>172.55914999999999</v>
      </c>
      <c r="I171" s="388">
        <v>1763.01109</v>
      </c>
      <c r="J171" s="389">
        <v>-66.976606088096005</v>
      </c>
      <c r="K171" s="396">
        <v>0.88311713932299996</v>
      </c>
    </row>
    <row r="172" spans="1:11" ht="14.4" customHeight="1" thickBot="1" x14ac:dyDescent="0.35">
      <c r="A172" s="405" t="s">
        <v>424</v>
      </c>
      <c r="B172" s="383">
        <v>1955</v>
      </c>
      <c r="C172" s="383">
        <v>2059.1909900000001</v>
      </c>
      <c r="D172" s="384">
        <v>104.190989999999</v>
      </c>
      <c r="E172" s="385">
        <v>1.0532946240400001</v>
      </c>
      <c r="F172" s="383">
        <v>1996.35021391429</v>
      </c>
      <c r="G172" s="384">
        <v>1829.9876960880999</v>
      </c>
      <c r="H172" s="386">
        <v>172.55914999999999</v>
      </c>
      <c r="I172" s="383">
        <v>1763.01109</v>
      </c>
      <c r="J172" s="384">
        <v>-66.976606088096005</v>
      </c>
      <c r="K172" s="387">
        <v>0.88311713932299996</v>
      </c>
    </row>
    <row r="173" spans="1:11" ht="14.4" customHeight="1" thickBot="1" x14ac:dyDescent="0.35">
      <c r="A173" s="409" t="s">
        <v>425</v>
      </c>
      <c r="B173" s="388">
        <v>0</v>
      </c>
      <c r="C173" s="388">
        <v>13337.959070000001</v>
      </c>
      <c r="D173" s="389">
        <v>13337.959070000001</v>
      </c>
      <c r="E173" s="390" t="s">
        <v>288</v>
      </c>
      <c r="F173" s="388">
        <v>0</v>
      </c>
      <c r="G173" s="389">
        <v>0</v>
      </c>
      <c r="H173" s="391">
        <v>1065.67064</v>
      </c>
      <c r="I173" s="388">
        <v>16119.42899</v>
      </c>
      <c r="J173" s="389">
        <v>16119.42899</v>
      </c>
      <c r="K173" s="392" t="s">
        <v>260</v>
      </c>
    </row>
    <row r="174" spans="1:11" ht="14.4" customHeight="1" thickBot="1" x14ac:dyDescent="0.35">
      <c r="A174" s="406" t="s">
        <v>426</v>
      </c>
      <c r="B174" s="388">
        <v>0</v>
      </c>
      <c r="C174" s="388">
        <v>13337.959070000001</v>
      </c>
      <c r="D174" s="389">
        <v>13337.959070000001</v>
      </c>
      <c r="E174" s="390" t="s">
        <v>288</v>
      </c>
      <c r="F174" s="388">
        <v>0</v>
      </c>
      <c r="G174" s="389">
        <v>0</v>
      </c>
      <c r="H174" s="391">
        <v>1065.67064</v>
      </c>
      <c r="I174" s="388">
        <v>16119.42899</v>
      </c>
      <c r="J174" s="389">
        <v>16119.42899</v>
      </c>
      <c r="K174" s="392" t="s">
        <v>260</v>
      </c>
    </row>
    <row r="175" spans="1:11" ht="14.4" customHeight="1" thickBot="1" x14ac:dyDescent="0.35">
      <c r="A175" s="408" t="s">
        <v>427</v>
      </c>
      <c r="B175" s="388">
        <v>0</v>
      </c>
      <c r="C175" s="388">
        <v>13337.959070000001</v>
      </c>
      <c r="D175" s="389">
        <v>13337.959070000001</v>
      </c>
      <c r="E175" s="390" t="s">
        <v>288</v>
      </c>
      <c r="F175" s="388">
        <v>0</v>
      </c>
      <c r="G175" s="389">
        <v>0</v>
      </c>
      <c r="H175" s="391">
        <v>1065.67064</v>
      </c>
      <c r="I175" s="388">
        <v>16119.42899</v>
      </c>
      <c r="J175" s="389">
        <v>16119.42899</v>
      </c>
      <c r="K175" s="392" t="s">
        <v>260</v>
      </c>
    </row>
    <row r="176" spans="1:11" ht="14.4" customHeight="1" thickBot="1" x14ac:dyDescent="0.35">
      <c r="A176" s="404" t="s">
        <v>428</v>
      </c>
      <c r="B176" s="388">
        <v>0</v>
      </c>
      <c r="C176" s="388">
        <v>13337.959070000001</v>
      </c>
      <c r="D176" s="389">
        <v>13337.959070000001</v>
      </c>
      <c r="E176" s="390" t="s">
        <v>288</v>
      </c>
      <c r="F176" s="388">
        <v>0</v>
      </c>
      <c r="G176" s="389">
        <v>0</v>
      </c>
      <c r="H176" s="391">
        <v>1065.67064</v>
      </c>
      <c r="I176" s="388">
        <v>16119.42899</v>
      </c>
      <c r="J176" s="389">
        <v>16119.42899</v>
      </c>
      <c r="K176" s="392" t="s">
        <v>260</v>
      </c>
    </row>
    <row r="177" spans="1:11" ht="14.4" customHeight="1" thickBot="1" x14ac:dyDescent="0.35">
      <c r="A177" s="405" t="s">
        <v>429</v>
      </c>
      <c r="B177" s="383">
        <v>0</v>
      </c>
      <c r="C177" s="383">
        <v>54.228999999999999</v>
      </c>
      <c r="D177" s="384">
        <v>54.228999999999999</v>
      </c>
      <c r="E177" s="393" t="s">
        <v>288</v>
      </c>
      <c r="F177" s="383">
        <v>0</v>
      </c>
      <c r="G177" s="384">
        <v>0</v>
      </c>
      <c r="H177" s="386">
        <v>0</v>
      </c>
      <c r="I177" s="383">
        <v>78.760000000000005</v>
      </c>
      <c r="J177" s="384">
        <v>78.760000000000005</v>
      </c>
      <c r="K177" s="394" t="s">
        <v>260</v>
      </c>
    </row>
    <row r="178" spans="1:11" ht="14.4" customHeight="1" thickBot="1" x14ac:dyDescent="0.35">
      <c r="A178" s="405" t="s">
        <v>430</v>
      </c>
      <c r="B178" s="383">
        <v>0</v>
      </c>
      <c r="C178" s="383">
        <v>13223.70607</v>
      </c>
      <c r="D178" s="384">
        <v>13223.70607</v>
      </c>
      <c r="E178" s="393" t="s">
        <v>288</v>
      </c>
      <c r="F178" s="383">
        <v>0</v>
      </c>
      <c r="G178" s="384">
        <v>0</v>
      </c>
      <c r="H178" s="386">
        <v>1056.3052399999999</v>
      </c>
      <c r="I178" s="383">
        <v>15970.737230000001</v>
      </c>
      <c r="J178" s="384">
        <v>15970.737230000001</v>
      </c>
      <c r="K178" s="394" t="s">
        <v>260</v>
      </c>
    </row>
    <row r="179" spans="1:11" ht="14.4" customHeight="1" thickBot="1" x14ac:dyDescent="0.35">
      <c r="A179" s="405" t="s">
        <v>431</v>
      </c>
      <c r="B179" s="383">
        <v>0</v>
      </c>
      <c r="C179" s="383">
        <v>60.024000000000001</v>
      </c>
      <c r="D179" s="384">
        <v>60.024000000000001</v>
      </c>
      <c r="E179" s="393" t="s">
        <v>288</v>
      </c>
      <c r="F179" s="383">
        <v>0</v>
      </c>
      <c r="G179" s="384">
        <v>0</v>
      </c>
      <c r="H179" s="386">
        <v>9.3653999999999993</v>
      </c>
      <c r="I179" s="383">
        <v>69.931759999999997</v>
      </c>
      <c r="J179" s="384">
        <v>69.931759999999997</v>
      </c>
      <c r="K179" s="394" t="s">
        <v>260</v>
      </c>
    </row>
    <row r="180" spans="1:11" ht="14.4" customHeight="1" thickBot="1" x14ac:dyDescent="0.35">
      <c r="A180" s="410"/>
      <c r="B180" s="383">
        <v>19090.437807093302</v>
      </c>
      <c r="C180" s="383">
        <v>37496.074130000001</v>
      </c>
      <c r="D180" s="384">
        <v>18405.636322906699</v>
      </c>
      <c r="E180" s="385">
        <v>1.9641285605329999</v>
      </c>
      <c r="F180" s="383">
        <v>21691.516454130899</v>
      </c>
      <c r="G180" s="384">
        <v>19883.890082953301</v>
      </c>
      <c r="H180" s="386">
        <v>3115.36121000001</v>
      </c>
      <c r="I180" s="383">
        <v>41797.056989999997</v>
      </c>
      <c r="J180" s="384">
        <v>21913.1669070467</v>
      </c>
      <c r="K180" s="387">
        <v>1.926884968065</v>
      </c>
    </row>
    <row r="181" spans="1:11" ht="14.4" customHeight="1" thickBot="1" x14ac:dyDescent="0.35">
      <c r="A181" s="411" t="s">
        <v>53</v>
      </c>
      <c r="B181" s="397">
        <v>19090.437807093302</v>
      </c>
      <c r="C181" s="397">
        <v>37496.074130000001</v>
      </c>
      <c r="D181" s="398">
        <v>18405.636322906699</v>
      </c>
      <c r="E181" s="399" t="s">
        <v>288</v>
      </c>
      <c r="F181" s="397">
        <v>21691.516454130899</v>
      </c>
      <c r="G181" s="398">
        <v>19883.890082953301</v>
      </c>
      <c r="H181" s="397">
        <v>3115.36121000001</v>
      </c>
      <c r="I181" s="397">
        <v>41797.056989999997</v>
      </c>
      <c r="J181" s="398">
        <v>21913.1669070467</v>
      </c>
      <c r="K181" s="400">
        <v>1.926884968065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123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259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2013</v>
      </c>
      <c r="D3" s="273">
        <v>2014</v>
      </c>
      <c r="E3" s="7"/>
      <c r="F3" s="329">
        <v>2015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221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2" t="s">
        <v>432</v>
      </c>
      <c r="B5" s="413" t="s">
        <v>433</v>
      </c>
      <c r="C5" s="414" t="s">
        <v>434</v>
      </c>
      <c r="D5" s="414" t="s">
        <v>434</v>
      </c>
      <c r="E5" s="414"/>
      <c r="F5" s="414" t="s">
        <v>434</v>
      </c>
      <c r="G5" s="414" t="s">
        <v>434</v>
      </c>
      <c r="H5" s="414" t="s">
        <v>434</v>
      </c>
      <c r="I5" s="415" t="s">
        <v>434</v>
      </c>
      <c r="J5" s="416" t="s">
        <v>56</v>
      </c>
    </row>
    <row r="6" spans="1:10" ht="14.4" customHeight="1" x14ac:dyDescent="0.3">
      <c r="A6" s="412" t="s">
        <v>432</v>
      </c>
      <c r="B6" s="413" t="s">
        <v>268</v>
      </c>
      <c r="C6" s="414">
        <v>42.936660000000003</v>
      </c>
      <c r="D6" s="414">
        <v>34.185949999999998</v>
      </c>
      <c r="E6" s="414"/>
      <c r="F6" s="414">
        <v>29.384309999999999</v>
      </c>
      <c r="G6" s="414">
        <v>32.442101606688581</v>
      </c>
      <c r="H6" s="414">
        <v>-3.057791606688582</v>
      </c>
      <c r="I6" s="415">
        <v>0.90574619228557751</v>
      </c>
      <c r="J6" s="416" t="s">
        <v>1</v>
      </c>
    </row>
    <row r="7" spans="1:10" ht="14.4" customHeight="1" x14ac:dyDescent="0.3">
      <c r="A7" s="412" t="s">
        <v>432</v>
      </c>
      <c r="B7" s="413" t="s">
        <v>269</v>
      </c>
      <c r="C7" s="414">
        <v>10.195649999999999</v>
      </c>
      <c r="D7" s="414">
        <v>22.222430000000003</v>
      </c>
      <c r="E7" s="414"/>
      <c r="F7" s="414">
        <v>5.513980000000001</v>
      </c>
      <c r="G7" s="414">
        <v>21.042863125087834</v>
      </c>
      <c r="H7" s="414">
        <v>-15.528883125087834</v>
      </c>
      <c r="I7" s="415">
        <v>0.26203563494295101</v>
      </c>
      <c r="J7" s="416" t="s">
        <v>1</v>
      </c>
    </row>
    <row r="8" spans="1:10" ht="14.4" customHeight="1" x14ac:dyDescent="0.3">
      <c r="A8" s="412" t="s">
        <v>432</v>
      </c>
      <c r="B8" s="413" t="s">
        <v>270</v>
      </c>
      <c r="C8" s="414">
        <v>2.6571599999999997</v>
      </c>
      <c r="D8" s="414">
        <v>0.88571999999999995</v>
      </c>
      <c r="E8" s="414"/>
      <c r="F8" s="414">
        <v>0.94379999999999997</v>
      </c>
      <c r="G8" s="414">
        <v>0.95836343585399986</v>
      </c>
      <c r="H8" s="414">
        <v>-1.4563435853999884E-2</v>
      </c>
      <c r="I8" s="415">
        <v>0.98480384861404657</v>
      </c>
      <c r="J8" s="416" t="s">
        <v>1</v>
      </c>
    </row>
    <row r="9" spans="1:10" ht="14.4" customHeight="1" x14ac:dyDescent="0.3">
      <c r="A9" s="412" t="s">
        <v>432</v>
      </c>
      <c r="B9" s="413" t="s">
        <v>435</v>
      </c>
      <c r="C9" s="414">
        <v>55.789470000000001</v>
      </c>
      <c r="D9" s="414">
        <v>57.2941</v>
      </c>
      <c r="E9" s="414"/>
      <c r="F9" s="414">
        <v>35.842090000000006</v>
      </c>
      <c r="G9" s="414">
        <v>54.443328167630412</v>
      </c>
      <c r="H9" s="414">
        <v>-18.601238167630406</v>
      </c>
      <c r="I9" s="415">
        <v>0.65833759996528141</v>
      </c>
      <c r="J9" s="416" t="s">
        <v>436</v>
      </c>
    </row>
    <row r="11" spans="1:10" ht="14.4" customHeight="1" x14ac:dyDescent="0.3">
      <c r="A11" s="412" t="s">
        <v>432</v>
      </c>
      <c r="B11" s="413" t="s">
        <v>433</v>
      </c>
      <c r="C11" s="414" t="s">
        <v>434</v>
      </c>
      <c r="D11" s="414" t="s">
        <v>434</v>
      </c>
      <c r="E11" s="414"/>
      <c r="F11" s="414" t="s">
        <v>434</v>
      </c>
      <c r="G11" s="414" t="s">
        <v>434</v>
      </c>
      <c r="H11" s="414" t="s">
        <v>434</v>
      </c>
      <c r="I11" s="415" t="s">
        <v>434</v>
      </c>
      <c r="J11" s="416" t="s">
        <v>56</v>
      </c>
    </row>
    <row r="12" spans="1:10" ht="14.4" customHeight="1" x14ac:dyDescent="0.3">
      <c r="A12" s="412" t="s">
        <v>437</v>
      </c>
      <c r="B12" s="413" t="s">
        <v>438</v>
      </c>
      <c r="C12" s="414" t="s">
        <v>434</v>
      </c>
      <c r="D12" s="414" t="s">
        <v>434</v>
      </c>
      <c r="E12" s="414"/>
      <c r="F12" s="414" t="s">
        <v>434</v>
      </c>
      <c r="G12" s="414" t="s">
        <v>434</v>
      </c>
      <c r="H12" s="414" t="s">
        <v>434</v>
      </c>
      <c r="I12" s="415" t="s">
        <v>434</v>
      </c>
      <c r="J12" s="416" t="s">
        <v>0</v>
      </c>
    </row>
    <row r="13" spans="1:10" ht="14.4" customHeight="1" x14ac:dyDescent="0.3">
      <c r="A13" s="412" t="s">
        <v>437</v>
      </c>
      <c r="B13" s="413" t="s">
        <v>268</v>
      </c>
      <c r="C13" s="414">
        <v>42.936660000000003</v>
      </c>
      <c r="D13" s="414">
        <v>34.185949999999998</v>
      </c>
      <c r="E13" s="414"/>
      <c r="F13" s="414">
        <v>29.384309999999999</v>
      </c>
      <c r="G13" s="414">
        <v>32.442101606688581</v>
      </c>
      <c r="H13" s="414">
        <v>-3.057791606688582</v>
      </c>
      <c r="I13" s="415">
        <v>0.90574619228557751</v>
      </c>
      <c r="J13" s="416" t="s">
        <v>1</v>
      </c>
    </row>
    <row r="14" spans="1:10" ht="14.4" customHeight="1" x14ac:dyDescent="0.3">
      <c r="A14" s="412" t="s">
        <v>437</v>
      </c>
      <c r="B14" s="413" t="s">
        <v>269</v>
      </c>
      <c r="C14" s="414">
        <v>10.195649999999999</v>
      </c>
      <c r="D14" s="414">
        <v>22.222430000000003</v>
      </c>
      <c r="E14" s="414"/>
      <c r="F14" s="414">
        <v>5.513980000000001</v>
      </c>
      <c r="G14" s="414">
        <v>21.042863125087834</v>
      </c>
      <c r="H14" s="414">
        <v>-15.528883125087834</v>
      </c>
      <c r="I14" s="415">
        <v>0.26203563494295101</v>
      </c>
      <c r="J14" s="416" t="s">
        <v>1</v>
      </c>
    </row>
    <row r="15" spans="1:10" ht="14.4" customHeight="1" x14ac:dyDescent="0.3">
      <c r="A15" s="412" t="s">
        <v>437</v>
      </c>
      <c r="B15" s="413" t="s">
        <v>270</v>
      </c>
      <c r="C15" s="414">
        <v>2.6571599999999997</v>
      </c>
      <c r="D15" s="414">
        <v>0.88571999999999995</v>
      </c>
      <c r="E15" s="414"/>
      <c r="F15" s="414">
        <v>0.94379999999999997</v>
      </c>
      <c r="G15" s="414">
        <v>0.95836343585399986</v>
      </c>
      <c r="H15" s="414">
        <v>-1.4563435853999884E-2</v>
      </c>
      <c r="I15" s="415">
        <v>0.98480384861404657</v>
      </c>
      <c r="J15" s="416" t="s">
        <v>1</v>
      </c>
    </row>
    <row r="16" spans="1:10" ht="14.4" customHeight="1" x14ac:dyDescent="0.3">
      <c r="A16" s="412" t="s">
        <v>437</v>
      </c>
      <c r="B16" s="413" t="s">
        <v>439</v>
      </c>
      <c r="C16" s="414">
        <v>55.789470000000001</v>
      </c>
      <c r="D16" s="414">
        <v>57.2941</v>
      </c>
      <c r="E16" s="414"/>
      <c r="F16" s="414">
        <v>35.842090000000006</v>
      </c>
      <c r="G16" s="414">
        <v>54.443328167630412</v>
      </c>
      <c r="H16" s="414">
        <v>-18.601238167630406</v>
      </c>
      <c r="I16" s="415">
        <v>0.65833759996528141</v>
      </c>
      <c r="J16" s="416" t="s">
        <v>440</v>
      </c>
    </row>
    <row r="17" spans="1:10" ht="14.4" customHeight="1" x14ac:dyDescent="0.3">
      <c r="A17" s="412" t="s">
        <v>434</v>
      </c>
      <c r="B17" s="413" t="s">
        <v>434</v>
      </c>
      <c r="C17" s="414" t="s">
        <v>434</v>
      </c>
      <c r="D17" s="414" t="s">
        <v>434</v>
      </c>
      <c r="E17" s="414"/>
      <c r="F17" s="414" t="s">
        <v>434</v>
      </c>
      <c r="G17" s="414" t="s">
        <v>434</v>
      </c>
      <c r="H17" s="414" t="s">
        <v>434</v>
      </c>
      <c r="I17" s="415" t="s">
        <v>434</v>
      </c>
      <c r="J17" s="416" t="s">
        <v>441</v>
      </c>
    </row>
    <row r="18" spans="1:10" ht="14.4" customHeight="1" x14ac:dyDescent="0.3">
      <c r="A18" s="412" t="s">
        <v>432</v>
      </c>
      <c r="B18" s="413" t="s">
        <v>435</v>
      </c>
      <c r="C18" s="414">
        <v>55.789470000000001</v>
      </c>
      <c r="D18" s="414">
        <v>57.2941</v>
      </c>
      <c r="E18" s="414"/>
      <c r="F18" s="414">
        <v>35.842090000000006</v>
      </c>
      <c r="G18" s="414">
        <v>54.443328167630412</v>
      </c>
      <c r="H18" s="414">
        <v>-18.601238167630406</v>
      </c>
      <c r="I18" s="415">
        <v>0.65833759996528141</v>
      </c>
      <c r="J18" s="416" t="s">
        <v>436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1.109375" style="191" customWidth="1"/>
    <col min="15" max="16384" width="8.88671875" style="116"/>
  </cols>
  <sheetData>
    <row r="1" spans="1:14" ht="18.600000000000001" customHeight="1" thickBot="1" x14ac:dyDescent="0.4">
      <c r="A1" s="341" t="s">
        <v>143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4.4" customHeight="1" thickBot="1" x14ac:dyDescent="0.35">
      <c r="A2" s="214" t="s">
        <v>259</v>
      </c>
      <c r="B2" s="62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113</v>
      </c>
      <c r="K3" s="340"/>
      <c r="L3" s="84">
        <f>IF(M3&lt;&gt;0,N3/M3,0)</f>
        <v>92.339498587808109</v>
      </c>
      <c r="M3" s="84">
        <f>SUBTOTAL(9,M5:M1048576)</f>
        <v>268.39999999999998</v>
      </c>
      <c r="N3" s="85">
        <f>SUBTOTAL(9,N5:N1048576)</f>
        <v>24783.921420967694</v>
      </c>
    </row>
    <row r="4" spans="1:14" s="192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8</v>
      </c>
      <c r="H4" s="418" t="s">
        <v>9</v>
      </c>
      <c r="I4" s="418" t="s">
        <v>10</v>
      </c>
      <c r="J4" s="419" t="s">
        <v>11</v>
      </c>
      <c r="K4" s="419" t="s">
        <v>12</v>
      </c>
      <c r="L4" s="420" t="s">
        <v>127</v>
      </c>
      <c r="M4" s="420" t="s">
        <v>13</v>
      </c>
      <c r="N4" s="421" t="s">
        <v>138</v>
      </c>
    </row>
    <row r="5" spans="1:14" ht="14.4" customHeight="1" x14ac:dyDescent="0.3">
      <c r="A5" s="424" t="s">
        <v>432</v>
      </c>
      <c r="B5" s="425" t="s">
        <v>433</v>
      </c>
      <c r="C5" s="426" t="s">
        <v>437</v>
      </c>
      <c r="D5" s="427" t="s">
        <v>595</v>
      </c>
      <c r="E5" s="426" t="s">
        <v>442</v>
      </c>
      <c r="F5" s="427" t="s">
        <v>596</v>
      </c>
      <c r="G5" s="426" t="s">
        <v>443</v>
      </c>
      <c r="H5" s="426" t="s">
        <v>444</v>
      </c>
      <c r="I5" s="426" t="s">
        <v>445</v>
      </c>
      <c r="J5" s="426" t="s">
        <v>446</v>
      </c>
      <c r="K5" s="426" t="s">
        <v>447</v>
      </c>
      <c r="L5" s="428">
        <v>93.937277521792097</v>
      </c>
      <c r="M5" s="428">
        <v>4</v>
      </c>
      <c r="N5" s="429">
        <v>375.74911008716839</v>
      </c>
    </row>
    <row r="6" spans="1:14" ht="14.4" customHeight="1" x14ac:dyDescent="0.3">
      <c r="A6" s="430" t="s">
        <v>432</v>
      </c>
      <c r="B6" s="431" t="s">
        <v>433</v>
      </c>
      <c r="C6" s="432" t="s">
        <v>437</v>
      </c>
      <c r="D6" s="433" t="s">
        <v>595</v>
      </c>
      <c r="E6" s="432" t="s">
        <v>442</v>
      </c>
      <c r="F6" s="433" t="s">
        <v>596</v>
      </c>
      <c r="G6" s="432" t="s">
        <v>443</v>
      </c>
      <c r="H6" s="432" t="s">
        <v>448</v>
      </c>
      <c r="I6" s="432" t="s">
        <v>449</v>
      </c>
      <c r="J6" s="432" t="s">
        <v>446</v>
      </c>
      <c r="K6" s="432" t="s">
        <v>450</v>
      </c>
      <c r="L6" s="434">
        <v>34.390000000000008</v>
      </c>
      <c r="M6" s="434">
        <v>1</v>
      </c>
      <c r="N6" s="435">
        <v>34.390000000000008</v>
      </c>
    </row>
    <row r="7" spans="1:14" ht="14.4" customHeight="1" x14ac:dyDescent="0.3">
      <c r="A7" s="430" t="s">
        <v>432</v>
      </c>
      <c r="B7" s="431" t="s">
        <v>433</v>
      </c>
      <c r="C7" s="432" t="s">
        <v>437</v>
      </c>
      <c r="D7" s="433" t="s">
        <v>595</v>
      </c>
      <c r="E7" s="432" t="s">
        <v>442</v>
      </c>
      <c r="F7" s="433" t="s">
        <v>596</v>
      </c>
      <c r="G7" s="432" t="s">
        <v>443</v>
      </c>
      <c r="H7" s="432" t="s">
        <v>451</v>
      </c>
      <c r="I7" s="432" t="s">
        <v>452</v>
      </c>
      <c r="J7" s="432" t="s">
        <v>453</v>
      </c>
      <c r="K7" s="432" t="s">
        <v>454</v>
      </c>
      <c r="L7" s="434">
        <v>77.14</v>
      </c>
      <c r="M7" s="434">
        <v>3</v>
      </c>
      <c r="N7" s="435">
        <v>231.42000000000002</v>
      </c>
    </row>
    <row r="8" spans="1:14" ht="14.4" customHeight="1" x14ac:dyDescent="0.3">
      <c r="A8" s="430" t="s">
        <v>432</v>
      </c>
      <c r="B8" s="431" t="s">
        <v>433</v>
      </c>
      <c r="C8" s="432" t="s">
        <v>437</v>
      </c>
      <c r="D8" s="433" t="s">
        <v>595</v>
      </c>
      <c r="E8" s="432" t="s">
        <v>442</v>
      </c>
      <c r="F8" s="433" t="s">
        <v>596</v>
      </c>
      <c r="G8" s="432" t="s">
        <v>443</v>
      </c>
      <c r="H8" s="432" t="s">
        <v>455</v>
      </c>
      <c r="I8" s="432" t="s">
        <v>456</v>
      </c>
      <c r="J8" s="432" t="s">
        <v>457</v>
      </c>
      <c r="K8" s="432" t="s">
        <v>458</v>
      </c>
      <c r="L8" s="434">
        <v>20.88103438904032</v>
      </c>
      <c r="M8" s="434">
        <v>54</v>
      </c>
      <c r="N8" s="435">
        <v>1127.5758570081773</v>
      </c>
    </row>
    <row r="9" spans="1:14" ht="14.4" customHeight="1" x14ac:dyDescent="0.3">
      <c r="A9" s="430" t="s">
        <v>432</v>
      </c>
      <c r="B9" s="431" t="s">
        <v>433</v>
      </c>
      <c r="C9" s="432" t="s">
        <v>437</v>
      </c>
      <c r="D9" s="433" t="s">
        <v>595</v>
      </c>
      <c r="E9" s="432" t="s">
        <v>442</v>
      </c>
      <c r="F9" s="433" t="s">
        <v>596</v>
      </c>
      <c r="G9" s="432" t="s">
        <v>443</v>
      </c>
      <c r="H9" s="432" t="s">
        <v>459</v>
      </c>
      <c r="I9" s="432" t="s">
        <v>460</v>
      </c>
      <c r="J9" s="432" t="s">
        <v>461</v>
      </c>
      <c r="K9" s="432" t="s">
        <v>462</v>
      </c>
      <c r="L9" s="434">
        <v>98.449999999999974</v>
      </c>
      <c r="M9" s="434">
        <v>2</v>
      </c>
      <c r="N9" s="435">
        <v>196.89999999999995</v>
      </c>
    </row>
    <row r="10" spans="1:14" ht="14.4" customHeight="1" x14ac:dyDescent="0.3">
      <c r="A10" s="430" t="s">
        <v>432</v>
      </c>
      <c r="B10" s="431" t="s">
        <v>433</v>
      </c>
      <c r="C10" s="432" t="s">
        <v>437</v>
      </c>
      <c r="D10" s="433" t="s">
        <v>595</v>
      </c>
      <c r="E10" s="432" t="s">
        <v>442</v>
      </c>
      <c r="F10" s="433" t="s">
        <v>596</v>
      </c>
      <c r="G10" s="432" t="s">
        <v>443</v>
      </c>
      <c r="H10" s="432" t="s">
        <v>463</v>
      </c>
      <c r="I10" s="432" t="s">
        <v>146</v>
      </c>
      <c r="J10" s="432" t="s">
        <v>464</v>
      </c>
      <c r="K10" s="432"/>
      <c r="L10" s="434">
        <v>267.46922534331804</v>
      </c>
      <c r="M10" s="434">
        <v>23</v>
      </c>
      <c r="N10" s="435">
        <v>6151.7921828963154</v>
      </c>
    </row>
    <row r="11" spans="1:14" ht="14.4" customHeight="1" x14ac:dyDescent="0.3">
      <c r="A11" s="430" t="s">
        <v>432</v>
      </c>
      <c r="B11" s="431" t="s">
        <v>433</v>
      </c>
      <c r="C11" s="432" t="s">
        <v>437</v>
      </c>
      <c r="D11" s="433" t="s">
        <v>595</v>
      </c>
      <c r="E11" s="432" t="s">
        <v>442</v>
      </c>
      <c r="F11" s="433" t="s">
        <v>596</v>
      </c>
      <c r="G11" s="432" t="s">
        <v>443</v>
      </c>
      <c r="H11" s="432" t="s">
        <v>465</v>
      </c>
      <c r="I11" s="432" t="s">
        <v>466</v>
      </c>
      <c r="J11" s="432" t="s">
        <v>467</v>
      </c>
      <c r="K11" s="432" t="s">
        <v>468</v>
      </c>
      <c r="L11" s="434">
        <v>32.199878335640967</v>
      </c>
      <c r="M11" s="434">
        <v>2</v>
      </c>
      <c r="N11" s="435">
        <v>64.399756671281935</v>
      </c>
    </row>
    <row r="12" spans="1:14" ht="14.4" customHeight="1" x14ac:dyDescent="0.3">
      <c r="A12" s="430" t="s">
        <v>432</v>
      </c>
      <c r="B12" s="431" t="s">
        <v>433</v>
      </c>
      <c r="C12" s="432" t="s">
        <v>437</v>
      </c>
      <c r="D12" s="433" t="s">
        <v>595</v>
      </c>
      <c r="E12" s="432" t="s">
        <v>442</v>
      </c>
      <c r="F12" s="433" t="s">
        <v>596</v>
      </c>
      <c r="G12" s="432" t="s">
        <v>443</v>
      </c>
      <c r="H12" s="432" t="s">
        <v>469</v>
      </c>
      <c r="I12" s="432" t="s">
        <v>146</v>
      </c>
      <c r="J12" s="432" t="s">
        <v>470</v>
      </c>
      <c r="K12" s="432" t="s">
        <v>471</v>
      </c>
      <c r="L12" s="434">
        <v>837.54183806244998</v>
      </c>
      <c r="M12" s="434">
        <v>3</v>
      </c>
      <c r="N12" s="435">
        <v>2512.6255141873498</v>
      </c>
    </row>
    <row r="13" spans="1:14" ht="14.4" customHeight="1" x14ac:dyDescent="0.3">
      <c r="A13" s="430" t="s">
        <v>432</v>
      </c>
      <c r="B13" s="431" t="s">
        <v>433</v>
      </c>
      <c r="C13" s="432" t="s">
        <v>437</v>
      </c>
      <c r="D13" s="433" t="s">
        <v>595</v>
      </c>
      <c r="E13" s="432" t="s">
        <v>442</v>
      </c>
      <c r="F13" s="433" t="s">
        <v>596</v>
      </c>
      <c r="G13" s="432" t="s">
        <v>443</v>
      </c>
      <c r="H13" s="432" t="s">
        <v>472</v>
      </c>
      <c r="I13" s="432" t="s">
        <v>473</v>
      </c>
      <c r="J13" s="432" t="s">
        <v>474</v>
      </c>
      <c r="K13" s="432" t="s">
        <v>475</v>
      </c>
      <c r="L13" s="434">
        <v>62.20786463920092</v>
      </c>
      <c r="M13" s="434">
        <v>1</v>
      </c>
      <c r="N13" s="435">
        <v>62.20786463920092</v>
      </c>
    </row>
    <row r="14" spans="1:14" ht="14.4" customHeight="1" x14ac:dyDescent="0.3">
      <c r="A14" s="430" t="s">
        <v>432</v>
      </c>
      <c r="B14" s="431" t="s">
        <v>433</v>
      </c>
      <c r="C14" s="432" t="s">
        <v>437</v>
      </c>
      <c r="D14" s="433" t="s">
        <v>595</v>
      </c>
      <c r="E14" s="432" t="s">
        <v>442</v>
      </c>
      <c r="F14" s="433" t="s">
        <v>596</v>
      </c>
      <c r="G14" s="432" t="s">
        <v>443</v>
      </c>
      <c r="H14" s="432" t="s">
        <v>476</v>
      </c>
      <c r="I14" s="432" t="s">
        <v>146</v>
      </c>
      <c r="J14" s="432" t="s">
        <v>477</v>
      </c>
      <c r="K14" s="432"/>
      <c r="L14" s="434">
        <v>626.40482861127782</v>
      </c>
      <c r="M14" s="434">
        <v>3</v>
      </c>
      <c r="N14" s="435">
        <v>1879.2144858338334</v>
      </c>
    </row>
    <row r="15" spans="1:14" ht="14.4" customHeight="1" x14ac:dyDescent="0.3">
      <c r="A15" s="430" t="s">
        <v>432</v>
      </c>
      <c r="B15" s="431" t="s">
        <v>433</v>
      </c>
      <c r="C15" s="432" t="s">
        <v>437</v>
      </c>
      <c r="D15" s="433" t="s">
        <v>595</v>
      </c>
      <c r="E15" s="432" t="s">
        <v>442</v>
      </c>
      <c r="F15" s="433" t="s">
        <v>596</v>
      </c>
      <c r="G15" s="432" t="s">
        <v>443</v>
      </c>
      <c r="H15" s="432" t="s">
        <v>478</v>
      </c>
      <c r="I15" s="432" t="s">
        <v>146</v>
      </c>
      <c r="J15" s="432" t="s">
        <v>479</v>
      </c>
      <c r="K15" s="432"/>
      <c r="L15" s="434">
        <v>158.51130769519162</v>
      </c>
      <c r="M15" s="434">
        <v>3</v>
      </c>
      <c r="N15" s="435">
        <v>475.53392308557483</v>
      </c>
    </row>
    <row r="16" spans="1:14" ht="14.4" customHeight="1" x14ac:dyDescent="0.3">
      <c r="A16" s="430" t="s">
        <v>432</v>
      </c>
      <c r="B16" s="431" t="s">
        <v>433</v>
      </c>
      <c r="C16" s="432" t="s">
        <v>437</v>
      </c>
      <c r="D16" s="433" t="s">
        <v>595</v>
      </c>
      <c r="E16" s="432" t="s">
        <v>442</v>
      </c>
      <c r="F16" s="433" t="s">
        <v>596</v>
      </c>
      <c r="G16" s="432" t="s">
        <v>443</v>
      </c>
      <c r="H16" s="432" t="s">
        <v>480</v>
      </c>
      <c r="I16" s="432" t="s">
        <v>146</v>
      </c>
      <c r="J16" s="432" t="s">
        <v>481</v>
      </c>
      <c r="K16" s="432"/>
      <c r="L16" s="434">
        <v>8.1070000000000011</v>
      </c>
      <c r="M16" s="434">
        <v>100</v>
      </c>
      <c r="N16" s="435">
        <v>810.70000000000016</v>
      </c>
    </row>
    <row r="17" spans="1:14" ht="14.4" customHeight="1" x14ac:dyDescent="0.3">
      <c r="A17" s="430" t="s">
        <v>432</v>
      </c>
      <c r="B17" s="431" t="s">
        <v>433</v>
      </c>
      <c r="C17" s="432" t="s">
        <v>437</v>
      </c>
      <c r="D17" s="433" t="s">
        <v>595</v>
      </c>
      <c r="E17" s="432" t="s">
        <v>442</v>
      </c>
      <c r="F17" s="433" t="s">
        <v>596</v>
      </c>
      <c r="G17" s="432" t="s">
        <v>443</v>
      </c>
      <c r="H17" s="432" t="s">
        <v>482</v>
      </c>
      <c r="I17" s="432" t="s">
        <v>146</v>
      </c>
      <c r="J17" s="432" t="s">
        <v>483</v>
      </c>
      <c r="K17" s="432" t="s">
        <v>484</v>
      </c>
      <c r="L17" s="434">
        <v>399.94061590005305</v>
      </c>
      <c r="M17" s="434">
        <v>3</v>
      </c>
      <c r="N17" s="435">
        <v>1199.8218477001592</v>
      </c>
    </row>
    <row r="18" spans="1:14" ht="14.4" customHeight="1" x14ac:dyDescent="0.3">
      <c r="A18" s="430" t="s">
        <v>432</v>
      </c>
      <c r="B18" s="431" t="s">
        <v>433</v>
      </c>
      <c r="C18" s="432" t="s">
        <v>437</v>
      </c>
      <c r="D18" s="433" t="s">
        <v>595</v>
      </c>
      <c r="E18" s="432" t="s">
        <v>442</v>
      </c>
      <c r="F18" s="433" t="s">
        <v>596</v>
      </c>
      <c r="G18" s="432" t="s">
        <v>443</v>
      </c>
      <c r="H18" s="432" t="s">
        <v>485</v>
      </c>
      <c r="I18" s="432" t="s">
        <v>146</v>
      </c>
      <c r="J18" s="432" t="s">
        <v>486</v>
      </c>
      <c r="K18" s="432"/>
      <c r="L18" s="434">
        <v>136.9414278745316</v>
      </c>
      <c r="M18" s="434">
        <v>16</v>
      </c>
      <c r="N18" s="435">
        <v>2191.0628459925056</v>
      </c>
    </row>
    <row r="19" spans="1:14" ht="14.4" customHeight="1" x14ac:dyDescent="0.3">
      <c r="A19" s="430" t="s">
        <v>432</v>
      </c>
      <c r="B19" s="431" t="s">
        <v>433</v>
      </c>
      <c r="C19" s="432" t="s">
        <v>437</v>
      </c>
      <c r="D19" s="433" t="s">
        <v>595</v>
      </c>
      <c r="E19" s="432" t="s">
        <v>442</v>
      </c>
      <c r="F19" s="433" t="s">
        <v>596</v>
      </c>
      <c r="G19" s="432" t="s">
        <v>443</v>
      </c>
      <c r="H19" s="432" t="s">
        <v>487</v>
      </c>
      <c r="I19" s="432" t="s">
        <v>146</v>
      </c>
      <c r="J19" s="432" t="s">
        <v>488</v>
      </c>
      <c r="K19" s="432"/>
      <c r="L19" s="434">
        <v>397.36</v>
      </c>
      <c r="M19" s="434">
        <v>2</v>
      </c>
      <c r="N19" s="435">
        <v>794.72</v>
      </c>
    </row>
    <row r="20" spans="1:14" ht="14.4" customHeight="1" x14ac:dyDescent="0.3">
      <c r="A20" s="430" t="s">
        <v>432</v>
      </c>
      <c r="B20" s="431" t="s">
        <v>433</v>
      </c>
      <c r="C20" s="432" t="s">
        <v>437</v>
      </c>
      <c r="D20" s="433" t="s">
        <v>595</v>
      </c>
      <c r="E20" s="432" t="s">
        <v>442</v>
      </c>
      <c r="F20" s="433" t="s">
        <v>596</v>
      </c>
      <c r="G20" s="432" t="s">
        <v>443</v>
      </c>
      <c r="H20" s="432" t="s">
        <v>489</v>
      </c>
      <c r="I20" s="432" t="s">
        <v>489</v>
      </c>
      <c r="J20" s="432" t="s">
        <v>490</v>
      </c>
      <c r="K20" s="432" t="s">
        <v>491</v>
      </c>
      <c r="L20" s="434">
        <v>180.75</v>
      </c>
      <c r="M20" s="434">
        <v>1</v>
      </c>
      <c r="N20" s="435">
        <v>180.75</v>
      </c>
    </row>
    <row r="21" spans="1:14" ht="14.4" customHeight="1" x14ac:dyDescent="0.3">
      <c r="A21" s="430" t="s">
        <v>432</v>
      </c>
      <c r="B21" s="431" t="s">
        <v>433</v>
      </c>
      <c r="C21" s="432" t="s">
        <v>437</v>
      </c>
      <c r="D21" s="433" t="s">
        <v>595</v>
      </c>
      <c r="E21" s="432" t="s">
        <v>442</v>
      </c>
      <c r="F21" s="433" t="s">
        <v>596</v>
      </c>
      <c r="G21" s="432" t="s">
        <v>443</v>
      </c>
      <c r="H21" s="432" t="s">
        <v>492</v>
      </c>
      <c r="I21" s="432" t="s">
        <v>492</v>
      </c>
      <c r="J21" s="432" t="s">
        <v>493</v>
      </c>
      <c r="K21" s="432" t="s">
        <v>494</v>
      </c>
      <c r="L21" s="434">
        <v>75.029589471714445</v>
      </c>
      <c r="M21" s="434">
        <v>2</v>
      </c>
      <c r="N21" s="435">
        <v>150.05917894342889</v>
      </c>
    </row>
    <row r="22" spans="1:14" ht="14.4" customHeight="1" x14ac:dyDescent="0.3">
      <c r="A22" s="430" t="s">
        <v>432</v>
      </c>
      <c r="B22" s="431" t="s">
        <v>433</v>
      </c>
      <c r="C22" s="432" t="s">
        <v>437</v>
      </c>
      <c r="D22" s="433" t="s">
        <v>595</v>
      </c>
      <c r="E22" s="432" t="s">
        <v>442</v>
      </c>
      <c r="F22" s="433" t="s">
        <v>596</v>
      </c>
      <c r="G22" s="432" t="s">
        <v>443</v>
      </c>
      <c r="H22" s="432" t="s">
        <v>495</v>
      </c>
      <c r="I22" s="432" t="s">
        <v>495</v>
      </c>
      <c r="J22" s="432" t="s">
        <v>496</v>
      </c>
      <c r="K22" s="432" t="s">
        <v>497</v>
      </c>
      <c r="L22" s="434">
        <v>117.47999999999999</v>
      </c>
      <c r="M22" s="434">
        <v>1</v>
      </c>
      <c r="N22" s="435">
        <v>117.47999999999999</v>
      </c>
    </row>
    <row r="23" spans="1:14" ht="14.4" customHeight="1" x14ac:dyDescent="0.3">
      <c r="A23" s="430" t="s">
        <v>432</v>
      </c>
      <c r="B23" s="431" t="s">
        <v>433</v>
      </c>
      <c r="C23" s="432" t="s">
        <v>437</v>
      </c>
      <c r="D23" s="433" t="s">
        <v>595</v>
      </c>
      <c r="E23" s="432" t="s">
        <v>442</v>
      </c>
      <c r="F23" s="433" t="s">
        <v>596</v>
      </c>
      <c r="G23" s="432" t="s">
        <v>443</v>
      </c>
      <c r="H23" s="432" t="s">
        <v>498</v>
      </c>
      <c r="I23" s="432" t="s">
        <v>146</v>
      </c>
      <c r="J23" s="432" t="s">
        <v>499</v>
      </c>
      <c r="K23" s="432"/>
      <c r="L23" s="434">
        <v>229.18614790354917</v>
      </c>
      <c r="M23" s="434">
        <v>2</v>
      </c>
      <c r="N23" s="435">
        <v>458.37229580709834</v>
      </c>
    </row>
    <row r="24" spans="1:14" ht="14.4" customHeight="1" x14ac:dyDescent="0.3">
      <c r="A24" s="430" t="s">
        <v>432</v>
      </c>
      <c r="B24" s="431" t="s">
        <v>433</v>
      </c>
      <c r="C24" s="432" t="s">
        <v>437</v>
      </c>
      <c r="D24" s="433" t="s">
        <v>595</v>
      </c>
      <c r="E24" s="432" t="s">
        <v>442</v>
      </c>
      <c r="F24" s="433" t="s">
        <v>596</v>
      </c>
      <c r="G24" s="432" t="s">
        <v>443</v>
      </c>
      <c r="H24" s="432" t="s">
        <v>500</v>
      </c>
      <c r="I24" s="432" t="s">
        <v>500</v>
      </c>
      <c r="J24" s="432" t="s">
        <v>501</v>
      </c>
      <c r="K24" s="432" t="s">
        <v>502</v>
      </c>
      <c r="L24" s="434">
        <v>78.44</v>
      </c>
      <c r="M24" s="434">
        <v>1</v>
      </c>
      <c r="N24" s="435">
        <v>78.44</v>
      </c>
    </row>
    <row r="25" spans="1:14" ht="14.4" customHeight="1" x14ac:dyDescent="0.3">
      <c r="A25" s="430" t="s">
        <v>432</v>
      </c>
      <c r="B25" s="431" t="s">
        <v>433</v>
      </c>
      <c r="C25" s="432" t="s">
        <v>437</v>
      </c>
      <c r="D25" s="433" t="s">
        <v>595</v>
      </c>
      <c r="E25" s="432" t="s">
        <v>442</v>
      </c>
      <c r="F25" s="433" t="s">
        <v>596</v>
      </c>
      <c r="G25" s="432" t="s">
        <v>503</v>
      </c>
      <c r="H25" s="432" t="s">
        <v>504</v>
      </c>
      <c r="I25" s="432" t="s">
        <v>504</v>
      </c>
      <c r="J25" s="432" t="s">
        <v>505</v>
      </c>
      <c r="K25" s="432" t="s">
        <v>506</v>
      </c>
      <c r="L25" s="434">
        <v>176.72000000000003</v>
      </c>
      <c r="M25" s="434">
        <v>1</v>
      </c>
      <c r="N25" s="435">
        <v>176.72000000000003</v>
      </c>
    </row>
    <row r="26" spans="1:14" ht="14.4" customHeight="1" x14ac:dyDescent="0.3">
      <c r="A26" s="430" t="s">
        <v>432</v>
      </c>
      <c r="B26" s="431" t="s">
        <v>433</v>
      </c>
      <c r="C26" s="432" t="s">
        <v>437</v>
      </c>
      <c r="D26" s="433" t="s">
        <v>595</v>
      </c>
      <c r="E26" s="432" t="s">
        <v>507</v>
      </c>
      <c r="F26" s="433" t="s">
        <v>597</v>
      </c>
      <c r="G26" s="432"/>
      <c r="H26" s="432" t="s">
        <v>508</v>
      </c>
      <c r="I26" s="432" t="s">
        <v>509</v>
      </c>
      <c r="J26" s="432" t="s">
        <v>510</v>
      </c>
      <c r="K26" s="432" t="s">
        <v>511</v>
      </c>
      <c r="L26" s="434">
        <v>494.5</v>
      </c>
      <c r="M26" s="434">
        <v>0.2</v>
      </c>
      <c r="N26" s="435">
        <v>98.9</v>
      </c>
    </row>
    <row r="27" spans="1:14" ht="14.4" customHeight="1" x14ac:dyDescent="0.3">
      <c r="A27" s="430" t="s">
        <v>432</v>
      </c>
      <c r="B27" s="431" t="s">
        <v>433</v>
      </c>
      <c r="C27" s="432" t="s">
        <v>437</v>
      </c>
      <c r="D27" s="433" t="s">
        <v>595</v>
      </c>
      <c r="E27" s="432" t="s">
        <v>507</v>
      </c>
      <c r="F27" s="433" t="s">
        <v>597</v>
      </c>
      <c r="G27" s="432" t="s">
        <v>443</v>
      </c>
      <c r="H27" s="432" t="s">
        <v>512</v>
      </c>
      <c r="I27" s="432" t="s">
        <v>513</v>
      </c>
      <c r="J27" s="432" t="s">
        <v>514</v>
      </c>
      <c r="K27" s="432" t="s">
        <v>515</v>
      </c>
      <c r="L27" s="434">
        <v>40.249000000000002</v>
      </c>
      <c r="M27" s="434">
        <v>2</v>
      </c>
      <c r="N27" s="435">
        <v>80.498000000000005</v>
      </c>
    </row>
    <row r="28" spans="1:14" ht="14.4" customHeight="1" x14ac:dyDescent="0.3">
      <c r="A28" s="430" t="s">
        <v>432</v>
      </c>
      <c r="B28" s="431" t="s">
        <v>433</v>
      </c>
      <c r="C28" s="432" t="s">
        <v>437</v>
      </c>
      <c r="D28" s="433" t="s">
        <v>595</v>
      </c>
      <c r="E28" s="432" t="s">
        <v>507</v>
      </c>
      <c r="F28" s="433" t="s">
        <v>597</v>
      </c>
      <c r="G28" s="432" t="s">
        <v>443</v>
      </c>
      <c r="H28" s="432" t="s">
        <v>516</v>
      </c>
      <c r="I28" s="432" t="s">
        <v>517</v>
      </c>
      <c r="J28" s="432" t="s">
        <v>518</v>
      </c>
      <c r="K28" s="432" t="s">
        <v>519</v>
      </c>
      <c r="L28" s="434">
        <v>25.629999999999978</v>
      </c>
      <c r="M28" s="434">
        <v>3</v>
      </c>
      <c r="N28" s="435">
        <v>76.88999999999993</v>
      </c>
    </row>
    <row r="29" spans="1:14" ht="14.4" customHeight="1" x14ac:dyDescent="0.3">
      <c r="A29" s="430" t="s">
        <v>432</v>
      </c>
      <c r="B29" s="431" t="s">
        <v>433</v>
      </c>
      <c r="C29" s="432" t="s">
        <v>437</v>
      </c>
      <c r="D29" s="433" t="s">
        <v>595</v>
      </c>
      <c r="E29" s="432" t="s">
        <v>507</v>
      </c>
      <c r="F29" s="433" t="s">
        <v>597</v>
      </c>
      <c r="G29" s="432" t="s">
        <v>443</v>
      </c>
      <c r="H29" s="432" t="s">
        <v>520</v>
      </c>
      <c r="I29" s="432" t="s">
        <v>521</v>
      </c>
      <c r="J29" s="432" t="s">
        <v>522</v>
      </c>
      <c r="K29" s="432" t="s">
        <v>523</v>
      </c>
      <c r="L29" s="434">
        <v>127.63749999999999</v>
      </c>
      <c r="M29" s="434">
        <v>8</v>
      </c>
      <c r="N29" s="435">
        <v>1021.0999999999999</v>
      </c>
    </row>
    <row r="30" spans="1:14" ht="14.4" customHeight="1" x14ac:dyDescent="0.3">
      <c r="A30" s="430" t="s">
        <v>432</v>
      </c>
      <c r="B30" s="431" t="s">
        <v>433</v>
      </c>
      <c r="C30" s="432" t="s">
        <v>437</v>
      </c>
      <c r="D30" s="433" t="s">
        <v>595</v>
      </c>
      <c r="E30" s="432" t="s">
        <v>507</v>
      </c>
      <c r="F30" s="433" t="s">
        <v>597</v>
      </c>
      <c r="G30" s="432" t="s">
        <v>443</v>
      </c>
      <c r="H30" s="432" t="s">
        <v>524</v>
      </c>
      <c r="I30" s="432" t="s">
        <v>525</v>
      </c>
      <c r="J30" s="432" t="s">
        <v>526</v>
      </c>
      <c r="K30" s="432" t="s">
        <v>527</v>
      </c>
      <c r="L30" s="434">
        <v>1528.0699999999997</v>
      </c>
      <c r="M30" s="434">
        <v>0.1</v>
      </c>
      <c r="N30" s="435">
        <v>152.80699999999999</v>
      </c>
    </row>
    <row r="31" spans="1:14" ht="14.4" customHeight="1" x14ac:dyDescent="0.3">
      <c r="A31" s="430" t="s">
        <v>432</v>
      </c>
      <c r="B31" s="431" t="s">
        <v>433</v>
      </c>
      <c r="C31" s="432" t="s">
        <v>437</v>
      </c>
      <c r="D31" s="433" t="s">
        <v>595</v>
      </c>
      <c r="E31" s="432" t="s">
        <v>507</v>
      </c>
      <c r="F31" s="433" t="s">
        <v>597</v>
      </c>
      <c r="G31" s="432" t="s">
        <v>443</v>
      </c>
      <c r="H31" s="432" t="s">
        <v>528</v>
      </c>
      <c r="I31" s="432" t="s">
        <v>529</v>
      </c>
      <c r="J31" s="432" t="s">
        <v>530</v>
      </c>
      <c r="K31" s="432" t="s">
        <v>531</v>
      </c>
      <c r="L31" s="434">
        <v>74.70999999999998</v>
      </c>
      <c r="M31" s="434">
        <v>2</v>
      </c>
      <c r="N31" s="435">
        <v>149.41999999999996</v>
      </c>
    </row>
    <row r="32" spans="1:14" ht="14.4" customHeight="1" x14ac:dyDescent="0.3">
      <c r="A32" s="430" t="s">
        <v>432</v>
      </c>
      <c r="B32" s="431" t="s">
        <v>433</v>
      </c>
      <c r="C32" s="432" t="s">
        <v>437</v>
      </c>
      <c r="D32" s="433" t="s">
        <v>595</v>
      </c>
      <c r="E32" s="432" t="s">
        <v>507</v>
      </c>
      <c r="F32" s="433" t="s">
        <v>597</v>
      </c>
      <c r="G32" s="432" t="s">
        <v>443</v>
      </c>
      <c r="H32" s="432" t="s">
        <v>532</v>
      </c>
      <c r="I32" s="432" t="s">
        <v>533</v>
      </c>
      <c r="J32" s="432" t="s">
        <v>534</v>
      </c>
      <c r="K32" s="432" t="s">
        <v>535</v>
      </c>
      <c r="L32" s="434">
        <v>429.57133333333331</v>
      </c>
      <c r="M32" s="434">
        <v>3</v>
      </c>
      <c r="N32" s="435">
        <v>1288.7139999999999</v>
      </c>
    </row>
    <row r="33" spans="1:14" ht="14.4" customHeight="1" x14ac:dyDescent="0.3">
      <c r="A33" s="430" t="s">
        <v>432</v>
      </c>
      <c r="B33" s="431" t="s">
        <v>433</v>
      </c>
      <c r="C33" s="432" t="s">
        <v>437</v>
      </c>
      <c r="D33" s="433" t="s">
        <v>595</v>
      </c>
      <c r="E33" s="432" t="s">
        <v>507</v>
      </c>
      <c r="F33" s="433" t="s">
        <v>597</v>
      </c>
      <c r="G33" s="432" t="s">
        <v>443</v>
      </c>
      <c r="H33" s="432" t="s">
        <v>536</v>
      </c>
      <c r="I33" s="432" t="s">
        <v>537</v>
      </c>
      <c r="J33" s="432" t="s">
        <v>538</v>
      </c>
      <c r="K33" s="432" t="s">
        <v>539</v>
      </c>
      <c r="L33" s="434">
        <v>70.729458730710135</v>
      </c>
      <c r="M33" s="434">
        <v>1</v>
      </c>
      <c r="N33" s="435">
        <v>70.729458730710135</v>
      </c>
    </row>
    <row r="34" spans="1:14" ht="14.4" customHeight="1" x14ac:dyDescent="0.3">
      <c r="A34" s="430" t="s">
        <v>432</v>
      </c>
      <c r="B34" s="431" t="s">
        <v>433</v>
      </c>
      <c r="C34" s="432" t="s">
        <v>437</v>
      </c>
      <c r="D34" s="433" t="s">
        <v>595</v>
      </c>
      <c r="E34" s="432" t="s">
        <v>507</v>
      </c>
      <c r="F34" s="433" t="s">
        <v>597</v>
      </c>
      <c r="G34" s="432" t="s">
        <v>443</v>
      </c>
      <c r="H34" s="432" t="s">
        <v>540</v>
      </c>
      <c r="I34" s="432" t="s">
        <v>541</v>
      </c>
      <c r="J34" s="432" t="s">
        <v>542</v>
      </c>
      <c r="K34" s="432" t="s">
        <v>543</v>
      </c>
      <c r="L34" s="434">
        <v>31.19964818510876</v>
      </c>
      <c r="M34" s="434">
        <v>4</v>
      </c>
      <c r="N34" s="435">
        <v>124.79859274043504</v>
      </c>
    </row>
    <row r="35" spans="1:14" ht="14.4" customHeight="1" x14ac:dyDescent="0.3">
      <c r="A35" s="430" t="s">
        <v>432</v>
      </c>
      <c r="B35" s="431" t="s">
        <v>433</v>
      </c>
      <c r="C35" s="432" t="s">
        <v>437</v>
      </c>
      <c r="D35" s="433" t="s">
        <v>595</v>
      </c>
      <c r="E35" s="432" t="s">
        <v>507</v>
      </c>
      <c r="F35" s="433" t="s">
        <v>597</v>
      </c>
      <c r="G35" s="432" t="s">
        <v>443</v>
      </c>
      <c r="H35" s="432" t="s">
        <v>544</v>
      </c>
      <c r="I35" s="432" t="s">
        <v>544</v>
      </c>
      <c r="J35" s="432" t="s">
        <v>545</v>
      </c>
      <c r="K35" s="432" t="s">
        <v>546</v>
      </c>
      <c r="L35" s="434">
        <v>551.32000000000005</v>
      </c>
      <c r="M35" s="434">
        <v>0.2</v>
      </c>
      <c r="N35" s="435">
        <v>110.26400000000001</v>
      </c>
    </row>
    <row r="36" spans="1:14" ht="14.4" customHeight="1" x14ac:dyDescent="0.3">
      <c r="A36" s="430" t="s">
        <v>432</v>
      </c>
      <c r="B36" s="431" t="s">
        <v>433</v>
      </c>
      <c r="C36" s="432" t="s">
        <v>437</v>
      </c>
      <c r="D36" s="433" t="s">
        <v>595</v>
      </c>
      <c r="E36" s="432" t="s">
        <v>507</v>
      </c>
      <c r="F36" s="433" t="s">
        <v>597</v>
      </c>
      <c r="G36" s="432" t="s">
        <v>443</v>
      </c>
      <c r="H36" s="432" t="s">
        <v>547</v>
      </c>
      <c r="I36" s="432" t="s">
        <v>547</v>
      </c>
      <c r="J36" s="432" t="s">
        <v>548</v>
      </c>
      <c r="K36" s="432" t="s">
        <v>546</v>
      </c>
      <c r="L36" s="434">
        <v>869</v>
      </c>
      <c r="M36" s="434">
        <v>0.2</v>
      </c>
      <c r="N36" s="435">
        <v>173.8</v>
      </c>
    </row>
    <row r="37" spans="1:14" ht="14.4" customHeight="1" x14ac:dyDescent="0.3">
      <c r="A37" s="430" t="s">
        <v>432</v>
      </c>
      <c r="B37" s="431" t="s">
        <v>433</v>
      </c>
      <c r="C37" s="432" t="s">
        <v>437</v>
      </c>
      <c r="D37" s="433" t="s">
        <v>595</v>
      </c>
      <c r="E37" s="432" t="s">
        <v>507</v>
      </c>
      <c r="F37" s="433" t="s">
        <v>597</v>
      </c>
      <c r="G37" s="432" t="s">
        <v>503</v>
      </c>
      <c r="H37" s="432" t="s">
        <v>549</v>
      </c>
      <c r="I37" s="432" t="s">
        <v>549</v>
      </c>
      <c r="J37" s="432" t="s">
        <v>550</v>
      </c>
      <c r="K37" s="432" t="s">
        <v>551</v>
      </c>
      <c r="L37" s="434">
        <v>68.2</v>
      </c>
      <c r="M37" s="434">
        <v>1</v>
      </c>
      <c r="N37" s="435">
        <v>68.2</v>
      </c>
    </row>
    <row r="38" spans="1:14" ht="14.4" customHeight="1" x14ac:dyDescent="0.3">
      <c r="A38" s="430" t="s">
        <v>432</v>
      </c>
      <c r="B38" s="431" t="s">
        <v>433</v>
      </c>
      <c r="C38" s="432" t="s">
        <v>437</v>
      </c>
      <c r="D38" s="433" t="s">
        <v>595</v>
      </c>
      <c r="E38" s="432" t="s">
        <v>507</v>
      </c>
      <c r="F38" s="433" t="s">
        <v>597</v>
      </c>
      <c r="G38" s="432" t="s">
        <v>503</v>
      </c>
      <c r="H38" s="432" t="s">
        <v>552</v>
      </c>
      <c r="I38" s="432" t="s">
        <v>553</v>
      </c>
      <c r="J38" s="432" t="s">
        <v>554</v>
      </c>
      <c r="K38" s="432" t="s">
        <v>555</v>
      </c>
      <c r="L38" s="434">
        <v>115.79333333333341</v>
      </c>
      <c r="M38" s="434">
        <v>3</v>
      </c>
      <c r="N38" s="435">
        <v>347.38000000000022</v>
      </c>
    </row>
    <row r="39" spans="1:14" ht="14.4" customHeight="1" x14ac:dyDescent="0.3">
      <c r="A39" s="430" t="s">
        <v>432</v>
      </c>
      <c r="B39" s="431" t="s">
        <v>433</v>
      </c>
      <c r="C39" s="432" t="s">
        <v>437</v>
      </c>
      <c r="D39" s="433" t="s">
        <v>595</v>
      </c>
      <c r="E39" s="432" t="s">
        <v>507</v>
      </c>
      <c r="F39" s="433" t="s">
        <v>597</v>
      </c>
      <c r="G39" s="432" t="s">
        <v>503</v>
      </c>
      <c r="H39" s="432" t="s">
        <v>556</v>
      </c>
      <c r="I39" s="432" t="s">
        <v>557</v>
      </c>
      <c r="J39" s="432" t="s">
        <v>558</v>
      </c>
      <c r="K39" s="432" t="s">
        <v>559</v>
      </c>
      <c r="L39" s="434">
        <v>20.030999999999999</v>
      </c>
      <c r="M39" s="434">
        <v>2</v>
      </c>
      <c r="N39" s="435">
        <v>40.061999999999998</v>
      </c>
    </row>
    <row r="40" spans="1:14" ht="14.4" customHeight="1" x14ac:dyDescent="0.3">
      <c r="A40" s="430" t="s">
        <v>432</v>
      </c>
      <c r="B40" s="431" t="s">
        <v>433</v>
      </c>
      <c r="C40" s="432" t="s">
        <v>437</v>
      </c>
      <c r="D40" s="433" t="s">
        <v>595</v>
      </c>
      <c r="E40" s="432" t="s">
        <v>507</v>
      </c>
      <c r="F40" s="433" t="s">
        <v>597</v>
      </c>
      <c r="G40" s="432" t="s">
        <v>503</v>
      </c>
      <c r="H40" s="432" t="s">
        <v>560</v>
      </c>
      <c r="I40" s="432" t="s">
        <v>561</v>
      </c>
      <c r="J40" s="432" t="s">
        <v>562</v>
      </c>
      <c r="K40" s="432" t="s">
        <v>563</v>
      </c>
      <c r="L40" s="434">
        <v>138.61343714063426</v>
      </c>
      <c r="M40" s="434">
        <v>0.1</v>
      </c>
      <c r="N40" s="435">
        <v>13.861343714063427</v>
      </c>
    </row>
    <row r="41" spans="1:14" ht="14.4" customHeight="1" x14ac:dyDescent="0.3">
      <c r="A41" s="430" t="s">
        <v>432</v>
      </c>
      <c r="B41" s="431" t="s">
        <v>433</v>
      </c>
      <c r="C41" s="432" t="s">
        <v>437</v>
      </c>
      <c r="D41" s="433" t="s">
        <v>595</v>
      </c>
      <c r="E41" s="432" t="s">
        <v>507</v>
      </c>
      <c r="F41" s="433" t="s">
        <v>597</v>
      </c>
      <c r="G41" s="432" t="s">
        <v>503</v>
      </c>
      <c r="H41" s="432" t="s">
        <v>564</v>
      </c>
      <c r="I41" s="432" t="s">
        <v>565</v>
      </c>
      <c r="J41" s="432" t="s">
        <v>566</v>
      </c>
      <c r="K41" s="432" t="s">
        <v>567</v>
      </c>
      <c r="L41" s="434">
        <v>108.496</v>
      </c>
      <c r="M41" s="434">
        <v>2</v>
      </c>
      <c r="N41" s="435">
        <v>216.99199999999999</v>
      </c>
    </row>
    <row r="42" spans="1:14" ht="14.4" customHeight="1" x14ac:dyDescent="0.3">
      <c r="A42" s="430" t="s">
        <v>432</v>
      </c>
      <c r="B42" s="431" t="s">
        <v>433</v>
      </c>
      <c r="C42" s="432" t="s">
        <v>437</v>
      </c>
      <c r="D42" s="433" t="s">
        <v>595</v>
      </c>
      <c r="E42" s="432" t="s">
        <v>507</v>
      </c>
      <c r="F42" s="433" t="s">
        <v>597</v>
      </c>
      <c r="G42" s="432" t="s">
        <v>503</v>
      </c>
      <c r="H42" s="432" t="s">
        <v>568</v>
      </c>
      <c r="I42" s="432" t="s">
        <v>569</v>
      </c>
      <c r="J42" s="432" t="s">
        <v>570</v>
      </c>
      <c r="K42" s="432" t="s">
        <v>571</v>
      </c>
      <c r="L42" s="434">
        <v>83.37</v>
      </c>
      <c r="M42" s="434">
        <v>2</v>
      </c>
      <c r="N42" s="435">
        <v>166.74</v>
      </c>
    </row>
    <row r="43" spans="1:14" ht="14.4" customHeight="1" x14ac:dyDescent="0.3">
      <c r="A43" s="430" t="s">
        <v>432</v>
      </c>
      <c r="B43" s="431" t="s">
        <v>433</v>
      </c>
      <c r="C43" s="432" t="s">
        <v>437</v>
      </c>
      <c r="D43" s="433" t="s">
        <v>595</v>
      </c>
      <c r="E43" s="432" t="s">
        <v>507</v>
      </c>
      <c r="F43" s="433" t="s">
        <v>597</v>
      </c>
      <c r="G43" s="432" t="s">
        <v>503</v>
      </c>
      <c r="H43" s="432" t="s">
        <v>572</v>
      </c>
      <c r="I43" s="432" t="s">
        <v>572</v>
      </c>
      <c r="J43" s="432" t="s">
        <v>573</v>
      </c>
      <c r="K43" s="432" t="s">
        <v>574</v>
      </c>
      <c r="L43" s="434">
        <v>1005.7959999999998</v>
      </c>
      <c r="M43" s="434">
        <v>1</v>
      </c>
      <c r="N43" s="435">
        <v>1005.7959999999998</v>
      </c>
    </row>
    <row r="44" spans="1:14" ht="14.4" customHeight="1" x14ac:dyDescent="0.3">
      <c r="A44" s="430" t="s">
        <v>432</v>
      </c>
      <c r="B44" s="431" t="s">
        <v>433</v>
      </c>
      <c r="C44" s="432" t="s">
        <v>437</v>
      </c>
      <c r="D44" s="433" t="s">
        <v>595</v>
      </c>
      <c r="E44" s="432" t="s">
        <v>507</v>
      </c>
      <c r="F44" s="433" t="s">
        <v>597</v>
      </c>
      <c r="G44" s="432" t="s">
        <v>503</v>
      </c>
      <c r="H44" s="432" t="s">
        <v>575</v>
      </c>
      <c r="I44" s="432" t="s">
        <v>576</v>
      </c>
      <c r="J44" s="432" t="s">
        <v>577</v>
      </c>
      <c r="K44" s="432" t="s">
        <v>578</v>
      </c>
      <c r="L44" s="434">
        <v>77.262414193935456</v>
      </c>
      <c r="M44" s="434">
        <v>1</v>
      </c>
      <c r="N44" s="435">
        <v>77.262414193935456</v>
      </c>
    </row>
    <row r="45" spans="1:14" ht="14.4" customHeight="1" x14ac:dyDescent="0.3">
      <c r="A45" s="430" t="s">
        <v>432</v>
      </c>
      <c r="B45" s="431" t="s">
        <v>433</v>
      </c>
      <c r="C45" s="432" t="s">
        <v>437</v>
      </c>
      <c r="D45" s="433" t="s">
        <v>595</v>
      </c>
      <c r="E45" s="432" t="s">
        <v>507</v>
      </c>
      <c r="F45" s="433" t="s">
        <v>597</v>
      </c>
      <c r="G45" s="432" t="s">
        <v>503</v>
      </c>
      <c r="H45" s="432" t="s">
        <v>579</v>
      </c>
      <c r="I45" s="432" t="s">
        <v>580</v>
      </c>
      <c r="J45" s="432" t="s">
        <v>581</v>
      </c>
      <c r="K45" s="432" t="s">
        <v>582</v>
      </c>
      <c r="L45" s="434">
        <v>135.62999999999997</v>
      </c>
      <c r="M45" s="434">
        <v>0.30000000000000004</v>
      </c>
      <c r="N45" s="435">
        <v>40.689</v>
      </c>
    </row>
    <row r="46" spans="1:14" ht="14.4" customHeight="1" x14ac:dyDescent="0.3">
      <c r="A46" s="430" t="s">
        <v>432</v>
      </c>
      <c r="B46" s="431" t="s">
        <v>433</v>
      </c>
      <c r="C46" s="432" t="s">
        <v>437</v>
      </c>
      <c r="D46" s="433" t="s">
        <v>595</v>
      </c>
      <c r="E46" s="432" t="s">
        <v>507</v>
      </c>
      <c r="F46" s="433" t="s">
        <v>597</v>
      </c>
      <c r="G46" s="432" t="s">
        <v>503</v>
      </c>
      <c r="H46" s="432" t="s">
        <v>583</v>
      </c>
      <c r="I46" s="432" t="s">
        <v>584</v>
      </c>
      <c r="J46" s="432" t="s">
        <v>585</v>
      </c>
      <c r="K46" s="432" t="s">
        <v>586</v>
      </c>
      <c r="L46" s="434">
        <v>190.52</v>
      </c>
      <c r="M46" s="434">
        <v>0.2</v>
      </c>
      <c r="N46" s="435">
        <v>38.104000000000006</v>
      </c>
    </row>
    <row r="47" spans="1:14" ht="14.4" customHeight="1" x14ac:dyDescent="0.3">
      <c r="A47" s="430" t="s">
        <v>432</v>
      </c>
      <c r="B47" s="431" t="s">
        <v>433</v>
      </c>
      <c r="C47" s="432" t="s">
        <v>437</v>
      </c>
      <c r="D47" s="433" t="s">
        <v>595</v>
      </c>
      <c r="E47" s="432" t="s">
        <v>507</v>
      </c>
      <c r="F47" s="433" t="s">
        <v>597</v>
      </c>
      <c r="G47" s="432" t="s">
        <v>503</v>
      </c>
      <c r="H47" s="432" t="s">
        <v>587</v>
      </c>
      <c r="I47" s="432" t="s">
        <v>587</v>
      </c>
      <c r="J47" s="432" t="s">
        <v>588</v>
      </c>
      <c r="K47" s="432" t="s">
        <v>502</v>
      </c>
      <c r="L47" s="434">
        <v>29.94</v>
      </c>
      <c r="M47" s="434">
        <v>2</v>
      </c>
      <c r="N47" s="435">
        <v>59.88</v>
      </c>
    </row>
    <row r="48" spans="1:14" ht="14.4" customHeight="1" x14ac:dyDescent="0.3">
      <c r="A48" s="430" t="s">
        <v>432</v>
      </c>
      <c r="B48" s="431" t="s">
        <v>433</v>
      </c>
      <c r="C48" s="432" t="s">
        <v>437</v>
      </c>
      <c r="D48" s="433" t="s">
        <v>595</v>
      </c>
      <c r="E48" s="432" t="s">
        <v>507</v>
      </c>
      <c r="F48" s="433" t="s">
        <v>597</v>
      </c>
      <c r="G48" s="432" t="s">
        <v>503</v>
      </c>
      <c r="H48" s="432" t="s">
        <v>589</v>
      </c>
      <c r="I48" s="432" t="s">
        <v>589</v>
      </c>
      <c r="J48" s="432" t="s">
        <v>590</v>
      </c>
      <c r="K48" s="432" t="s">
        <v>591</v>
      </c>
      <c r="L48" s="434">
        <v>217.8</v>
      </c>
      <c r="M48" s="434">
        <v>0.1</v>
      </c>
      <c r="N48" s="435">
        <v>21.78</v>
      </c>
    </row>
    <row r="49" spans="1:14" ht="14.4" customHeight="1" thickBot="1" x14ac:dyDescent="0.35">
      <c r="A49" s="436" t="s">
        <v>432</v>
      </c>
      <c r="B49" s="437" t="s">
        <v>433</v>
      </c>
      <c r="C49" s="438" t="s">
        <v>437</v>
      </c>
      <c r="D49" s="439" t="s">
        <v>595</v>
      </c>
      <c r="E49" s="438" t="s">
        <v>507</v>
      </c>
      <c r="F49" s="439" t="s">
        <v>597</v>
      </c>
      <c r="G49" s="438" t="s">
        <v>503</v>
      </c>
      <c r="H49" s="438" t="s">
        <v>592</v>
      </c>
      <c r="I49" s="438" t="s">
        <v>592</v>
      </c>
      <c r="J49" s="438" t="s">
        <v>593</v>
      </c>
      <c r="K49" s="438" t="s">
        <v>594</v>
      </c>
      <c r="L49" s="440">
        <v>34.659374368231042</v>
      </c>
      <c r="M49" s="440">
        <v>2</v>
      </c>
      <c r="N49" s="441">
        <v>69.318748736462084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2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6"/>
  </cols>
  <sheetData>
    <row r="1" spans="1:6" ht="37.200000000000003" customHeight="1" thickBot="1" x14ac:dyDescent="0.4">
      <c r="A1" s="342" t="s">
        <v>144</v>
      </c>
      <c r="B1" s="343"/>
      <c r="C1" s="343"/>
      <c r="D1" s="343"/>
      <c r="E1" s="343"/>
      <c r="F1" s="343"/>
    </row>
    <row r="2" spans="1:6" ht="14.4" customHeight="1" thickBot="1" x14ac:dyDescent="0.35">
      <c r="A2" s="214" t="s">
        <v>259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115</v>
      </c>
      <c r="C3" s="345"/>
      <c r="D3" s="346" t="s">
        <v>114</v>
      </c>
      <c r="E3" s="345"/>
      <c r="F3" s="72" t="s">
        <v>3</v>
      </c>
    </row>
    <row r="4" spans="1:6" ht="14.4" customHeight="1" thickBot="1" x14ac:dyDescent="0.35">
      <c r="A4" s="442" t="s">
        <v>128</v>
      </c>
      <c r="B4" s="443" t="s">
        <v>14</v>
      </c>
      <c r="C4" s="444" t="s">
        <v>2</v>
      </c>
      <c r="D4" s="443" t="s">
        <v>14</v>
      </c>
      <c r="E4" s="444" t="s">
        <v>2</v>
      </c>
      <c r="F4" s="445" t="s">
        <v>14</v>
      </c>
    </row>
    <row r="5" spans="1:6" ht="14.4" customHeight="1" thickBot="1" x14ac:dyDescent="0.35">
      <c r="A5" s="454" t="s">
        <v>598</v>
      </c>
      <c r="B5" s="422">
        <v>329.52700000000004</v>
      </c>
      <c r="C5" s="446">
        <v>0.12833285106228015</v>
      </c>
      <c r="D5" s="422">
        <v>2238.2255066444604</v>
      </c>
      <c r="E5" s="446">
        <v>0.8716671489377199</v>
      </c>
      <c r="F5" s="423">
        <v>2567.7525066444605</v>
      </c>
    </row>
    <row r="6" spans="1:6" ht="14.4" customHeight="1" thickBot="1" x14ac:dyDescent="0.35">
      <c r="A6" s="450" t="s">
        <v>3</v>
      </c>
      <c r="B6" s="451">
        <v>329.52700000000004</v>
      </c>
      <c r="C6" s="452">
        <v>0.12833285106228015</v>
      </c>
      <c r="D6" s="451">
        <v>2238.2255066444604</v>
      </c>
      <c r="E6" s="452">
        <v>0.8716671489377199</v>
      </c>
      <c r="F6" s="453">
        <v>2567.7525066444605</v>
      </c>
    </row>
    <row r="7" spans="1:6" ht="14.4" customHeight="1" thickBot="1" x14ac:dyDescent="0.35"/>
    <row r="8" spans="1:6" ht="14.4" customHeight="1" x14ac:dyDescent="0.3">
      <c r="A8" s="460" t="s">
        <v>599</v>
      </c>
      <c r="B8" s="428">
        <v>176.72000000000003</v>
      </c>
      <c r="C8" s="447">
        <v>0.25580452782120311</v>
      </c>
      <c r="D8" s="428">
        <v>514.12000000000023</v>
      </c>
      <c r="E8" s="447">
        <v>0.74419547217879689</v>
      </c>
      <c r="F8" s="429">
        <v>690.84000000000026</v>
      </c>
    </row>
    <row r="9" spans="1:6" ht="14.4" customHeight="1" x14ac:dyDescent="0.3">
      <c r="A9" s="461" t="s">
        <v>600</v>
      </c>
      <c r="B9" s="434">
        <v>152.80699999999999</v>
      </c>
      <c r="C9" s="456">
        <v>0.58085839944349615</v>
      </c>
      <c r="D9" s="434">
        <v>110.26400000000001</v>
      </c>
      <c r="E9" s="456">
        <v>0.41914160055650374</v>
      </c>
      <c r="F9" s="435">
        <v>263.07100000000003</v>
      </c>
    </row>
    <row r="10" spans="1:6" ht="14.4" customHeight="1" x14ac:dyDescent="0.3">
      <c r="A10" s="461" t="s">
        <v>601</v>
      </c>
      <c r="B10" s="434"/>
      <c r="C10" s="456">
        <v>0</v>
      </c>
      <c r="D10" s="434">
        <v>69.318748736462084</v>
      </c>
      <c r="E10" s="456">
        <v>1</v>
      </c>
      <c r="F10" s="435">
        <v>69.318748736462084</v>
      </c>
    </row>
    <row r="11" spans="1:6" ht="14.4" customHeight="1" x14ac:dyDescent="0.3">
      <c r="A11" s="461" t="s">
        <v>602</v>
      </c>
      <c r="B11" s="434"/>
      <c r="C11" s="456">
        <v>0</v>
      </c>
      <c r="D11" s="434">
        <v>68.2</v>
      </c>
      <c r="E11" s="456">
        <v>1</v>
      </c>
      <c r="F11" s="435">
        <v>68.2</v>
      </c>
    </row>
    <row r="12" spans="1:6" ht="14.4" customHeight="1" x14ac:dyDescent="0.3">
      <c r="A12" s="461" t="s">
        <v>603</v>
      </c>
      <c r="B12" s="434"/>
      <c r="C12" s="456">
        <v>0</v>
      </c>
      <c r="D12" s="434">
        <v>216.99199999999999</v>
      </c>
      <c r="E12" s="456">
        <v>1</v>
      </c>
      <c r="F12" s="435">
        <v>216.99199999999999</v>
      </c>
    </row>
    <row r="13" spans="1:6" ht="14.4" customHeight="1" x14ac:dyDescent="0.3">
      <c r="A13" s="461" t="s">
        <v>604</v>
      </c>
      <c r="B13" s="434"/>
      <c r="C13" s="456">
        <v>0</v>
      </c>
      <c r="D13" s="434">
        <v>40.061999999999998</v>
      </c>
      <c r="E13" s="456">
        <v>1</v>
      </c>
      <c r="F13" s="435">
        <v>40.061999999999998</v>
      </c>
    </row>
    <row r="14" spans="1:6" ht="14.4" customHeight="1" x14ac:dyDescent="0.3">
      <c r="A14" s="461" t="s">
        <v>605</v>
      </c>
      <c r="B14" s="434"/>
      <c r="C14" s="456">
        <v>0</v>
      </c>
      <c r="D14" s="434">
        <v>1005.7959999999998</v>
      </c>
      <c r="E14" s="456">
        <v>1</v>
      </c>
      <c r="F14" s="435">
        <v>1005.7959999999998</v>
      </c>
    </row>
    <row r="15" spans="1:6" ht="14.4" customHeight="1" x14ac:dyDescent="0.3">
      <c r="A15" s="461" t="s">
        <v>606</v>
      </c>
      <c r="B15" s="434"/>
      <c r="C15" s="456">
        <v>0</v>
      </c>
      <c r="D15" s="434">
        <v>13.861343714063427</v>
      </c>
      <c r="E15" s="456">
        <v>1</v>
      </c>
      <c r="F15" s="435">
        <v>13.861343714063427</v>
      </c>
    </row>
    <row r="16" spans="1:6" ht="14.4" customHeight="1" x14ac:dyDescent="0.3">
      <c r="A16" s="461" t="s">
        <v>607</v>
      </c>
      <c r="B16" s="434"/>
      <c r="C16" s="456">
        <v>0</v>
      </c>
      <c r="D16" s="434">
        <v>77.262414193935456</v>
      </c>
      <c r="E16" s="456">
        <v>1</v>
      </c>
      <c r="F16" s="435">
        <v>77.262414193935456</v>
      </c>
    </row>
    <row r="17" spans="1:6" ht="14.4" customHeight="1" x14ac:dyDescent="0.3">
      <c r="A17" s="461" t="s">
        <v>608</v>
      </c>
      <c r="B17" s="434"/>
      <c r="C17" s="456">
        <v>0</v>
      </c>
      <c r="D17" s="434">
        <v>21.78</v>
      </c>
      <c r="E17" s="456">
        <v>1</v>
      </c>
      <c r="F17" s="435">
        <v>21.78</v>
      </c>
    </row>
    <row r="18" spans="1:6" ht="14.4" customHeight="1" x14ac:dyDescent="0.3">
      <c r="A18" s="461" t="s">
        <v>609</v>
      </c>
      <c r="B18" s="434"/>
      <c r="C18" s="456">
        <v>0</v>
      </c>
      <c r="D18" s="434">
        <v>40.689</v>
      </c>
      <c r="E18" s="456">
        <v>1</v>
      </c>
      <c r="F18" s="435">
        <v>40.689</v>
      </c>
    </row>
    <row r="19" spans="1:6" ht="14.4" customHeight="1" thickBot="1" x14ac:dyDescent="0.35">
      <c r="A19" s="462" t="s">
        <v>610</v>
      </c>
      <c r="B19" s="457"/>
      <c r="C19" s="458">
        <v>0</v>
      </c>
      <c r="D19" s="457">
        <v>59.88</v>
      </c>
      <c r="E19" s="458">
        <v>1</v>
      </c>
      <c r="F19" s="459">
        <v>59.88</v>
      </c>
    </row>
    <row r="20" spans="1:6" ht="14.4" customHeight="1" thickBot="1" x14ac:dyDescent="0.35">
      <c r="A20" s="450" t="s">
        <v>3</v>
      </c>
      <c r="B20" s="451">
        <v>329.52700000000004</v>
      </c>
      <c r="C20" s="452">
        <v>0.12833285106228012</v>
      </c>
      <c r="D20" s="451">
        <v>2238.2255066444609</v>
      </c>
      <c r="E20" s="452">
        <v>0.8716671489377199</v>
      </c>
      <c r="F20" s="453">
        <v>2567.7525066444609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2015-12-26T17:22:29Z</dcterms:modified>
</cp:coreProperties>
</file>